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T:\PD\NIVIP\Virologie\Conferentie\Logboeken oud Excel\Logboeken officiele documenten\"/>
    </mc:Choice>
  </mc:AlternateContent>
  <xr:revisionPtr revIDLastSave="0" documentId="13_ncr:1_{184397BC-7452-4C81-8089-84F398B9C6C2}" xr6:coauthVersionLast="47" xr6:coauthVersionMax="47" xr10:uidLastSave="{00000000-0000-0000-0000-000000000000}"/>
  <bookViews>
    <workbookView xWindow="-120" yWindow="-120" windowWidth="29040" windowHeight="15840" tabRatio="784" activeTab="2" xr2:uid="{00000000-000D-0000-FFFF-FFFF00000000}"/>
  </bookViews>
  <sheets>
    <sheet name="lopend 2024" sheetId="11" r:id="rId1"/>
    <sheet name="surveys 2024" sheetId="12" r:id="rId2"/>
    <sheet name="RKO &amp; 2019-829-EU" sheetId="13" r:id="rId3"/>
    <sheet name="Collectie_Onderzoek_HTS" sheetId="14" r:id="rId4"/>
    <sheet name="Lastige matrices TPO" sheetId="8" r:id="rId5"/>
    <sheet name="ToBRFV_Incident off 2019-2021" sheetId="5" r:id="rId6"/>
    <sheet name="primercodes " sheetId="7" r:id="rId7"/>
    <sheet name="Info" sheetId="9" r:id="rId8"/>
  </sheets>
  <definedNames>
    <definedName name="__xlfn_CONCAT">#N/A</definedName>
    <definedName name="_xlnm._FilterDatabase" localSheetId="0" hidden="1">'lopend 2024'!$1:$315</definedName>
    <definedName name="_xlnm._FilterDatabase" localSheetId="2" hidden="1">'RKO &amp; 2019-829-EU'!$A$1:$Y$165</definedName>
    <definedName name="_xlnm._FilterDatabase" localSheetId="1" hidden="1">'surveys 2024'!$A$1:$X$1</definedName>
    <definedName name="_xlnm.Print_Area" localSheetId="7">Info!$A$1:$U$52</definedName>
    <definedName name="_xlnm.Print_Area" localSheetId="4">'Lastige matrices TPO'!$A$1:$M$29</definedName>
    <definedName name="_xlnm.Print_Area" localSheetId="6">'primercodes '!$A$1:$I$91</definedName>
    <definedName name="_xlnm.Print_Area" localSheetId="5">'ToBRFV_Incident off 2019-2021'!$A$1:$T$67</definedName>
    <definedName name="Z_368D3097_ED69_4CB3_A3A3_F94E276C261F_.wvu.PrintArea" localSheetId="6" hidden="1">'primercodes '!$A$3:$C$69</definedName>
    <definedName name="Z_494BC147_3066_409B_8827_8AC470F2E1C2_.wvu.PrintArea" localSheetId="6" hidden="1">'primercodes '!$A$3:$C$69</definedName>
    <definedName name="Z_A250F9AB_EFF9_45C1_A1D5_27A70D4C08E9_.wvu.PrintArea" localSheetId="6" hidden="1">'primercodes '!$A$3:$C$69</definedName>
    <definedName name="Z_A4E4BFDC_ACDE_4E2E_8C4F_3078F4A23A0C_.wvu.PrintArea" localSheetId="6" hidden="1">'primercodes '!$A$3:$C$69</definedName>
    <definedName name="Z_D4EE8649_1C85_4530_B112_71152B12B643_.wvu.PrintArea" localSheetId="6" hidden="1">'primercodes '!$A$3:$C$69</definedName>
  </definedNames>
  <calcPr calcId="191029"/>
  <customWorkbookViews>
    <customWorkbookView name="Koning, P.P.M. de (Pier) - Persoonlijke weergave" guid="{D4EE8649-1C85-4530-B112-71152B12B643}" mergeInterval="0" personalView="1" maximized="1" xWindow="-1928" yWindow="-189" windowWidth="1936" windowHeight="1056" activeSheetId="1"/>
    <customWorkbookView name="Krom, C.E. MSc de (Christel) - Persoonlijke weergave" guid="{A4E4BFDC-ACDE-4E2E-8C4F-3078F4A23A0C}" mergeInterval="0" personalView="1" maximized="1" xWindow="-1928" yWindow="-8" windowWidth="1936" windowHeight="1056" activeSheetId="2"/>
    <customWorkbookView name="Oorspronk, J.A. van (Joanieke) - Persoonlijke weergave" guid="{494BC147-3066-409B-8827-8AC470F2E1C2}" mergeInterval="0" personalView="1" windowWidth="960" windowHeight="1040" tabRatio="817" activeSheetId="1"/>
    <customWorkbookView name="Gemert, J.M. van (Jerom) - Persoonlijke weergave" guid="{F2C11455-5319-4B11-B4FB-9E6E63959786}" mergeInterval="0" personalView="1" maximized="1" xWindow="-8" yWindow="-8" windowWidth="1936" windowHeight="1056" tabRatio="817" activeSheetId="1"/>
    <customWorkbookView name="Botermans, ir. M. (Marleen) - Persoonlijke weergave" guid="{368D3097-ED69-4CB3-A3A3-F94E276C261F}" mergeInterval="0" personalView="1" maximized="1" xWindow="-13" yWindow="-13" windowWidth="2586" windowHeight="1386" tabRatio="817" activeSheetId="1"/>
    <customWorkbookView name="Oplaat, A.G. (Carla) - Persoonlijke weergave" guid="{A250F9AB-EFF9-45C1-A1D5-27A70D4C08E9}"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5" i="11" l="1"/>
  <c r="B2" i="12"/>
  <c r="B6" i="12"/>
  <c r="B3" i="12"/>
  <c r="B4" i="12"/>
  <c r="B5"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2" i="11"/>
  <c r="B53" i="11"/>
  <c r="B54" i="11"/>
  <c r="B55" i="11"/>
  <c r="B56" i="11"/>
  <c r="B57" i="11"/>
  <c r="B58" i="11"/>
  <c r="B60" i="11"/>
  <c r="B61" i="11"/>
  <c r="B62" i="11"/>
  <c r="B63" i="11"/>
  <c r="B64" i="11"/>
  <c r="B66" i="11"/>
  <c r="B67" i="11"/>
  <c r="B68" i="11"/>
  <c r="B69" i="11"/>
  <c r="B70" i="11"/>
  <c r="B71" i="11"/>
  <c r="B72" i="11"/>
  <c r="B73" i="11"/>
  <c r="B74"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2" i="11"/>
  <c r="F12" i="9"/>
  <c r="C5" i="9"/>
  <c r="C6" i="9"/>
  <c r="C7" i="9"/>
  <c r="C8" i="9"/>
  <c r="C9" i="9"/>
  <c r="F5" i="9"/>
  <c r="F6" i="9"/>
  <c r="F7" i="9"/>
  <c r="F8" i="9"/>
  <c r="C12" i="9"/>
  <c r="F27" i="9"/>
  <c r="F13" i="9"/>
  <c r="F15" i="9"/>
  <c r="F16" i="9"/>
  <c r="F17" i="9"/>
  <c r="F18" i="9"/>
  <c r="F20" i="9"/>
  <c r="F21" i="9"/>
  <c r="F22" i="9"/>
  <c r="F23" i="9"/>
  <c r="C13" i="9"/>
  <c r="C14" i="9"/>
  <c r="C15" i="9"/>
  <c r="C16" i="9"/>
  <c r="C33" i="9"/>
  <c r="C18" i="9"/>
  <c r="C19" i="9"/>
  <c r="C20" i="9"/>
  <c r="C21" i="9"/>
  <c r="C23" i="9"/>
  <c r="C24" i="9"/>
  <c r="C25" i="9"/>
  <c r="C26" i="9"/>
  <c r="C27" i="9"/>
  <c r="C28" i="9"/>
  <c r="C29" i="9"/>
  <c r="C31" i="9"/>
  <c r="F25" i="9"/>
  <c r="F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67" authorId="0" shapeId="0" xr:uid="{00000000-0006-0000-0500-000001000000}">
      <text>
        <r>
          <rPr>
            <b/>
            <sz val="9"/>
            <color indexed="81"/>
            <rFont val="Tahoma"/>
            <family val="2"/>
          </rPr>
          <t xml:space="preserve">Botermans:
</t>
        </r>
        <r>
          <rPr>
            <sz val="9"/>
            <color indexed="81"/>
            <rFont val="Tahoma"/>
            <family val="2"/>
          </rPr>
          <t>verkeerd in molbio overzicht</t>
        </r>
      </text>
    </comment>
  </commentList>
</comments>
</file>

<file path=xl/sharedStrings.xml><?xml version="1.0" encoding="utf-8"?>
<sst xmlns="http://schemas.openxmlformats.org/spreadsheetml/2006/main" count="4729" uniqueCount="1810">
  <si>
    <t>ontvangst</t>
  </si>
  <si>
    <t>Termijn (dagen)</t>
  </si>
  <si>
    <t>Update</t>
  </si>
  <si>
    <t>datum afhandeling</t>
  </si>
  <si>
    <t>afgeh. door</t>
  </si>
  <si>
    <t>Monster nummer</t>
  </si>
  <si>
    <t>inzender</t>
  </si>
  <si>
    <t xml:space="preserve">kenmerk </t>
  </si>
  <si>
    <t>gewas genus</t>
  </si>
  <si>
    <t>gewas soort/
cultivar</t>
  </si>
  <si>
    <t>Symptomen/herkomst e.d.</t>
  </si>
  <si>
    <t>Sympt. beschrijving door:
Marleen (M) of Christel (Ch), Jerom (Je), Carla (Ca), Joanieke (Jo), Ruben (R), Anne (A), Pier (P)</t>
  </si>
  <si>
    <t>TPO</t>
  </si>
  <si>
    <t>ELISA</t>
  </si>
  <si>
    <t>(RT)-PCR</t>
  </si>
  <si>
    <t>(RT)-PCR sequencing</t>
  </si>
  <si>
    <t>HTS sequencing, BCF projectcode</t>
  </si>
  <si>
    <r>
      <t xml:space="preserve">HTS sequencing resultaat
</t>
    </r>
    <r>
      <rPr>
        <b/>
        <sz val="9"/>
        <color indexed="10"/>
        <rFont val="Verdana"/>
        <family val="2"/>
      </rPr>
      <t>denk aan zin in uitslag!</t>
    </r>
  </si>
  <si>
    <t>Overig</t>
  </si>
  <si>
    <t>diagnose</t>
  </si>
  <si>
    <t>Toelichting PRISMA en evt opmerkingen</t>
  </si>
  <si>
    <t>Op nieuwe vondstenlijst zetten</t>
  </si>
  <si>
    <t>Afwijkingen</t>
  </si>
  <si>
    <t>Lokatie opslag Q's</t>
  </si>
  <si>
    <t>ca</t>
  </si>
  <si>
    <t>KCB
AJ Heijdra</t>
  </si>
  <si>
    <t>Capsicum</t>
  </si>
  <si>
    <t>spp</t>
  </si>
  <si>
    <t>herkomst Kenia [vreemde vlekken op vruchten]. 9 kleine rode pepertjes met verschillende vlekjes. niet goed doorgekleurd, licht ingezonken groene/gele, zwarte vlekjes, 2 ook necr plek op steeltje</t>
  </si>
  <si>
    <t>ca, je</t>
  </si>
  <si>
    <t xml:space="preserve">hts wk 3, 105976-001
</t>
  </si>
  <si>
    <t>1. Op basis van analyse van 3151 nt (RNA1), 2960 nt (RNA2) en 2056 nt (RNA3) van het bijna compleet genoom in de NCBI en NVWA database kan geconcludeerd worden dat monster 66720473 zeer waarschijnlijk cucumber mosaic virus (CMV) bevat.
2. Op basis van analyse van 340 nt van het partieel genoom in NCBI en NVWA database kan geconcludeerd worden dat monster 66720473 mogelijk potato spindle tuber viroid (PSTVd) bevat. Opmerking: De average coverage in CLC van den sequentie is heel laag.
3. Op basis van analyse van 2848 nt van het bijna compleet genoom in NCBI en NVWA database kan geconcludeerd worden dat monster 66720473 mogelijk tobacco bushy top disease-associated RNA (TBTDaRNA) bevat. ( Opmerking: De sequentie clustert in NVWA data met isolaten die eerder TBTDaRNA genoemd zijn. Het zou echter ook tobacco vein distorting virus associated RNA kunnen zijn, deze was toen nog niet in de NCBI database aanwezig, mogelijk zijn dit dezelfde soorten.)
4. Op basis van analyse van 4134 nt van het partieel (chimeer) genoom in NCBI en NVWA database kan geconcludeerd worden dat monster 66720473 zeer waarschijnlijk pepper vein yellows virus (PeVYV) bevat. Er zijn meerdere soorten PeVYV die niet uit elkaar te halen zijn.
opm molbio:
Tevens pepper cryptic virus 1 en 2 (gefragmenteerd) gedetecteerd in de de novo pipeline.</t>
  </si>
  <si>
    <t>[foto, HTS bu &amp; bu -20]</t>
  </si>
  <si>
    <t>CMV +
Polerovirus +
PSTVd +</t>
  </si>
  <si>
    <t>De ingezonden vruchten zijn visueel beoordeeld en onderzocht met Illumina-sequencing. Hiermee zijn de genoomsequenties verkregen van twee virussen en een viroide. Analyse van de sequenties laat zien het dat het de volgende soorten betreft: 1. cucumber mosaic virus (CMV), 2. een polerovirus behorende tot het pepper vein yellows virus (PeVYV) complex en 3. Potato spindle tuber viroid. Volgens ons kunnen de symptomen op de ingezonden vruchten veroorzaakt worden door één of een combinatie van deze soorten.
Illumina-sequencing data zijn gegenereerd door Genomescan B.V. (accreditatie L518)¸ analyse en interpretatie is uitgevoerd door NIVIP.
[gedetecteerde associated RNA en cryptic virusses niet genoemd in de uitslag. Coverage van PSTVd en PeVYV is ± 50, beide misschien wat lager dan meestal ? maar verder niet in de batch, dus wel vertrouwen dat het erin zit ]</t>
  </si>
  <si>
    <t>nee</t>
  </si>
  <si>
    <t>KCB
E Sprenkels</t>
  </si>
  <si>
    <t>Solanum</t>
  </si>
  <si>
    <t>lycopersicum</t>
  </si>
  <si>
    <t>Herkomst Marokko. 5 vruchten, slecht doorgekleurd. ToBRFV en PepMV?</t>
  </si>
  <si>
    <t>je</t>
  </si>
  <si>
    <t xml:space="preserve">[va vrucht]
PepMV +
TMV (agdia) +
</t>
  </si>
  <si>
    <t>F-MOL-132-002 M&amp;W + (3.53/4.01)</t>
  </si>
  <si>
    <t>[va RNA voor tracering] HTS wk 5, 105976-004
prelim PepMV;ToBRFV;STV</t>
  </si>
  <si>
    <t>[foto, bu -20]</t>
  </si>
  <si>
    <t>PepMV +
ToBRFV +</t>
  </si>
  <si>
    <t>Het door u ingezonden monster is visueel beoordeeld. Middels serologische toetsing zijn pepino mosaic virus (PepMV) en tomato brown rugose fruit virus (ToBRFV) gedetecteerd. De aanwezigheid van ToBRFV is vervolgens bevestigd met een moleculaire toets (real-time RT-PCR). 
Volgens ons kunnen de symptomen op de vruchten mogelijk veroorzaakt worden door ToBRFV, een combinatie van PepMV en ToBRFV, of een fysiologische oorzaak hebben. </t>
  </si>
  <si>
    <t>23-2 Ellis ook even gebeld</t>
  </si>
  <si>
    <t>Naktuinbouw
Ellis Meekes</t>
  </si>
  <si>
    <t>Petunia B (TCH 20898-2)</t>
  </si>
  <si>
    <t>Petunia</t>
  </si>
  <si>
    <t>va qui</t>
  </si>
  <si>
    <t xml:space="preserve">Bevroren blad, RNA en extract in GH+ buffer van Naktuinbouw. 
</t>
  </si>
  <si>
    <t>[va blad]
P1 -
bent -
qui -</t>
  </si>
  <si>
    <t xml:space="preserve">[va RNA naktuinbouw] HTS wk 3, 105976-001
</t>
  </si>
  <si>
    <t>Geen relevante virussen/viroiden gedetecteerd.</t>
  </si>
  <si>
    <t>[foto va Ellis, GH+ extract bij molbio in -80]</t>
  </si>
  <si>
    <t xml:space="preserve">virus - </t>
  </si>
  <si>
    <t>Betreft 20898-2, petunia B. Het door u ingezonden monster is onderzocht met Illumina sequencing (HTS vanaf RNA extract) en toetsplantenonderzoek (vanaf het bladmateriaal). Hiermee zijn geen virussen of viroiden gedetecteerd.
Illumina-sequencing data zijn gegenereerd door Genomescan B.V. (accreditatie L518), analyse en interpretatie is uitgevoerd door NIVIP.</t>
  </si>
  <si>
    <t>Petunia A (14117)</t>
  </si>
  <si>
    <t>va N.occidentalis 37</t>
  </si>
  <si>
    <t xml:space="preserve">ca </t>
  </si>
  <si>
    <t xml:space="preserve">[va blad]
P1 -
bent - (1 plant mogelijk systemisch)
qui -
[va bent]
P1 -
bent -
qui -
</t>
  </si>
  <si>
    <t xml:space="preserve">[va RNA naktuinbouw] HTS wk 3, 105976-001
</t>
  </si>
  <si>
    <t>Betreft 14117, petunia A. Het door u ingezonden monster is onderzocht met Illumina sequencing (HTS vanaf RNA extract) en toetsplantenonderzoek (vanaf het bladmateriaal). Hiermee zijn geen virussen of viroiden gedetecteerd.
Illumina-sequencing data zijn gegenereerd door Genomescan B.V. (accreditatie L518), analyse en interpretatie is uitgevoerd door NIVIP.</t>
  </si>
  <si>
    <t>KCB
R Abrahamse</t>
  </si>
  <si>
    <t xml:space="preserve">lycopersicum 'Pyreno' </t>
  </si>
  <si>
    <t xml:space="preserve">herkomst Spanje. 2 vruchten niet volledig doorgekleurd. </t>
  </si>
  <si>
    <t>[va vrucht]
PepMV + (3.80/3.86)
TMV (agdia) + (2.01/2.01)*
* wel wat aan de lage kant voor TMV</t>
  </si>
  <si>
    <t>F-MOL-132-002 M&amp;W + (6.68/6.8)</t>
  </si>
  <si>
    <t>na diagnose voor tracering en check op ToFBV [va RNA wk 5]
prelim: ToBRFV, ToCV, PepMV. no ToFBV</t>
  </si>
  <si>
    <t>Op basis van analyse van 6343-6382 nt van het bijna compleet genoom in de NVWA database kan geconcludeerd worden dat monsters 41760874, 36553563, 36817960, 41010926, 41010901, 41010897, 32854932, 66743034, 66743026, 66742981, 66742912, 66742939, 42457252, 66742867, 42067481, 66742711, 40021455, 65089499 zeer waarschijnlijk ToBRFV bevatten. (Opmerking: in monster 36553563 zijn 2 genotypen gedetecteerd.)</t>
  </si>
  <si>
    <t>[foto]
ELISA wat lage waarde, maar M&amp;W overduidelijk. Omdat Q betreft vast afhandelen, maar mogelijk volgen nog aanvullende virussen door HTS (ToFBV?)</t>
  </si>
  <si>
    <t>KCB
AJ Heijdra, van der Knaap</t>
  </si>
  <si>
    <t>Cucurbita</t>
  </si>
  <si>
    <t>pepo</t>
  </si>
  <si>
    <t>herkomst spanje. 4 gele courgettes met groene vlekjes, sommige kringachtig, heel oppervlakkig.</t>
  </si>
  <si>
    <t>ca, ch</t>
  </si>
  <si>
    <t>[va vrucht]
P1 -/+ (1 plant)
bent -
qui -
WB -
kom -
[va P1, S]
P1 -
bent -
qui -
WB -
kom -
obv HTS twee overdraagbare virussen (MWMV en ToLCNDV). ToLCNDV zou syst op bent verwachten. Voor MWMV was kom waarsch beter geweest... </t>
  </si>
  <si>
    <t>[va vrucht] F-MOL-021-003 RT-PCR potyvirus + *
* twee amplicons verkregen, 1 vd juiste hoogte</t>
  </si>
  <si>
    <t>CPUP: Opgewerkt amplicon zijn aspecifieke amplificaties. Er komt Cucurbita sp. uit</t>
  </si>
  <si>
    <t>[wk 6 op zelfde RNA als poty RT-PCR]
wk 8, 105976-007
prelim: MWMV, CABYV, ToLCNDV</t>
  </si>
  <si>
    <t>1.	Based on analyses of 9712 nt of the near complete genome in the NCBI and NVWA database can be concluded that sample 65149658 very likely contains Moroccan watermelon mosaic virus (MWMV).
2.	Based on analyses of 2740 (DNA-A) en 2684 nt (DNA-B) nt in the NCBI and NVWA database can be concluded that sample 65149658 very likely contains tomato leaf curl New Delhi virus (ToLCNDV).
3.	Based on analyses of 5619 nt of the near complete genome in the NCBI and NVWA database can be concluded that sample 65149658 very likely contains cucurbit aphid-borne yellows virus (CABYV). Remark; From the de novo assembly it seems that their might be two genotypes present. A reference assembly in CLC was used to obtain a near complete genome. Therefore the used sequence might be chimeric.
opm molbio:
CPUP/P9502 primers konden niet terug gevonden worden op MWMV sequentie. Daarmee is de negatieve RT-PCR verklaard.</t>
  </si>
  <si>
    <t>[foto, 2x HTS bu 46]
Bij molbio aangegeven dat poty PCR twee "vals" negatieve uitslagen heeft gegeven (MWMV en WMV in collectie monster Marleen). Ook TPO had meer reacties kunnen geven, maar is gezien de gekozen TPO en aard vd virussen niet heel afwijkend.
- 39038268, 2022 alleen MWMV gevonden met HTS. heel ander beeld, gebobbelde vruchten. als ik die foto's nu bekijk vind ik de vruchten niet echt verdacht...
- 6934197, 2019. geen foto/geen HTS maar symtoombesch: Vruchten met kop plant: vrucht geel met groen vlekken en strepen, gebobbeld.
- dia 2820 WMV/ 5753247 met PRSV
- ToLCNDV volgens google/EPPO bobbeltjes/putjes</t>
  </si>
  <si>
    <t>MWMV +
ToLCNDV +
CABYV +</t>
  </si>
  <si>
    <t>De ingezonden vruchten zijn visueel beoordeeld en onderzocht met Illumina-sequencing. Hiermee zijn de genoomsequenties verkregen van drie virussen. Analyse van de sequenties laat zien het dat het de volgende soorten betreft: 1. Moroccan watermelon mosaic virus (MWMV), 2. cucurbit aphid-borne yellows virus (CABYV) en 3. tomato leaf curl New Delhi virus (ToLCNDV). Volgens ons kunnen de symptomen op de ingezonden vruchten veroorzaakt worden door MWMV, mogelijk in combinatie met CABYV en ToLCNDV.
Illumina-sequencing data zijn gegenereerd door Genomescan B.V. (accreditatie L518)¸ analyse en interpretatie is uitgevoerd door NIVIP.
[ToLCNDV staat op deeel B van de Q lijst, komt voor in zuid europa. Daarom "gewoon" afgehandeld en geen bericht gestuurd]</t>
  </si>
  <si>
    <t>KCB
AB Breur</t>
  </si>
  <si>
    <t>herkomst Egypte. cherry tomaat. 4 vruchtjes met donkere vlekken vanuit de vruchtaanzet. Twijfel of het virussymptomen zijn.
Carla: lijkt heel erg op 41224422 en 41780656 uit 2023 &gt; MYC heeft gekeken: phytophthora infestans. </t>
  </si>
  <si>
    <t>ch</t>
  </si>
  <si>
    <t>[va vrucht]
PepMV -
TMV (agdia) + (&gt;3.5)</t>
  </si>
  <si>
    <t>F-MOL-132-002 M&amp;W: +
Ct waarden: 2,41 &amp; 2,45</t>
  </si>
  <si>
    <t>[vanaf RNA M&amp;W, tracering]
wk 8, 105976-007</t>
  </si>
  <si>
    <t>Op basis van analyse van 6362-6367 nt van het bijna compleet genoom in de NVWA database kan geconcludeerd worden dat monsters 36654786, 40009077, 66551518, 66551534, 66551542 zeer waarschijnlijk Tomato brown rugose fruit virus (ToBRFV) bevat.
Op basis van analyse van 6104 nt van het partieel genoom in de NVWA database kan geconcludeerd worden dat monster 42166535 zeer waarschijnlijk Tomato brown rugose fruit virus (ToBRFV) bevat.
Remark: in samples 36654786, 66551542, 40009077 en 66551518 zijn 2 genotypen gedetecteerd. Sample 40009077 bevat daarnaast nog 2 ambiguities, bij het vergelijken van de unsampled en sampled referentie sequentie verschilde deze 2 posities van elkaar.</t>
  </si>
  <si>
    <t>[foto, 2x bu -20]</t>
  </si>
  <si>
    <t>ToBRFV +
PepMV -
virus symptomen -</t>
  </si>
  <si>
    <t>Wij hebben geen virussymptomen gezien op de ingezonden vruchten. Dit monster is toegevoegd aan ingeplande serologische toetsen voor de detectie van pepino mosaic virus (PepMV) en tomato brown rugose fruit virus (ToBRFV). Hierbij is PepMV niet en ToBRFV wel gedetecteerd. De aanwezigheid van ToBRFV is vervolgens bevestigd met een moleculaire toets (real-time RT-PCR). 
Zoals aangegeven verwachten wij niet dat ToBRFV de waargenomen symptomen veroorzaakt.
[uitslag mycologie:
phytophthora infestans
Bovengenoemde schimmel tast de vruchten van tomaat aan.
Mycologische diagnose op basis van morfologische identificatie direct op het materiaal.]</t>
  </si>
  <si>
    <t>KCB
J Hovius</t>
  </si>
  <si>
    <t>Ocimum</t>
  </si>
  <si>
    <t>basilicum</t>
  </si>
  <si>
    <t>Herkomst Kenia. twee stengeltjes, 1 gezond. ingezonden voor witte scherpbegrensde vlekken (genetisch). gezonde stengel heeft 1 bruin vlekje met donkere rand  (kouschade).</t>
  </si>
  <si>
    <t>[foto]</t>
  </si>
  <si>
    <t>virus symptoms -</t>
  </si>
  <si>
    <t>Het door u ingezonden monster is visueel beoordeeld. De symptomen worden volgens ons niet veroorzaakt door een virus of een viroide. Volgens ons betreft het een genetische kwestie.</t>
  </si>
  <si>
    <t>KCB
JFJ Hendriks</t>
  </si>
  <si>
    <t>Streptocarpus</t>
  </si>
  <si>
    <t>herkomst Israel [Grote pot virus beeld/ klein potje gezonde stek]
kleine stekjes met bruinverkleuring rondom de nerven. Niet echt virus verdacht, maar wel leuk om eens te kijken wat er uit deze gewas/herkomst combi komt</t>
  </si>
  <si>
    <t xml:space="preserve">wk 6, 105976-005
</t>
  </si>
  <si>
    <t>Geen relevante virussen en/of viroiden gedetecteerd.</t>
  </si>
  <si>
    <t>[foto, 2x HTS bu]</t>
  </si>
  <si>
    <t>virus -</t>
  </si>
  <si>
    <t>Wij hebben geen virus symptomen gezien op het ingezonden monster. Volgens ons is er waarschijnlijk sprake van een fysiologische oorzaak. Om het virusreservoir in het gewas te onderzoeken hebben wij analyse middels Illumina sequencing uitgevoerd. Hiermee zijn geen relevante virussen of viroiden gedetecteerd.
Illumina-sequencing data zijn gegenereerd door Genomescan B.V. (accreditatie L518), analyse en interpretatie is uitgevoerd door NIVIP. </t>
  </si>
  <si>
    <t>KCB
Y Kuijs</t>
  </si>
  <si>
    <t>Cymbidium</t>
  </si>
  <si>
    <t>herkomst NL [2 bladeren vertonen bruine vlekken vooral op uiteinde blad. Pleksgewijs stippen]</t>
  </si>
  <si>
    <t>Het door u ingezonden monster is visueel beoordeeld. De symptomen worden volgens ons niet veroorzaakt door een virus of een viroide. Volgens ons betreft het een fysiologische kwestie.</t>
  </si>
  <si>
    <t>KCB
T. Buysman</t>
  </si>
  <si>
    <t>Physalis</t>
  </si>
  <si>
    <t>peruviana</t>
  </si>
  <si>
    <t>herkomst Colombia. 6 vruchtjes, over gehele vrucht chl vlekkerigheid. lijkt heel erg op eerdere inzendingen, oa 66693874 en 42328936 (beide colombia). ik hoop op nepo, dus extra BU zakje gemaakt (mengmonsters)
26-2, Carla. Restant van de vruchten in -20, geen monsterzak meer in koelcel conferentie. Elk vruchtje verdeeld over twee maalzakjes na verwijderen snijvlak (virussen mogelijk niet homogeen over de vruchtjes, maar wel een tijd samen in de zak)</t>
  </si>
  <si>
    <t>[foto, 3x HTS bu, 12 BU in -20 zie symptoombeschrijving]
[collectie]
v.a bent, v.a phys, v.a WB</t>
  </si>
  <si>
    <t>potato yellowing virus +
ilarvirus +
tobacco mosaic virus +
nepovirus +
virus +</t>
  </si>
  <si>
    <t>Wij hebben de ingezonden vruchten visueel beoordeeld en onderzocht met Illumina-sequencing. Hiermee zijn de genoomsequenties bepaald van zes virussen. Analyse van de sequenties laat zien het dat het de volgende soorten betreft: 
1. Potato yellowing virus (Q-organisme)
2. Cape gooseberry ilarvirus 1, een nog niet officieel door de ICTV erkend virus binnen het genus ilarvirus,
3. Tobacco mosaic virus
4. Physalis vein necrosis virus, een nog niet officieel door de ICTV erkend virus binnen het genus nepovirus
5. Een onbekend virus behorend tot het genus torradovirus 
6. Een onbekend virus behorend tot de familie betaflexiviridae
Op de ingezonden vruchten is lichte vlekkerigheid (chlorose) gezien, mogelijk wordt dit veroorzaakt door één of een combinatie van bovenstaande virussen.
Illumina-sequencing data zijn gegenereerd door Genomescan B.V. (accreditatie L518), analyse en interpretatie is uitgevoerd door NIVIP. </t>
  </si>
  <si>
    <t>ja</t>
  </si>
  <si>
    <t>herkomst nederland. [enkele planten/bladeren pleksgewijs bruine stippen/vlekken vooral aan uiteinde blad]
onregelmatig wat chl en necr vlekjes verspreid. twijfel of virologisch is. HTS voor zekerheid</t>
  </si>
  <si>
    <t xml:space="preserve">va blad, wk 6, 105976-005
</t>
  </si>
  <si>
    <t xml:space="preserve">[foto, HTS BU] </t>
  </si>
  <si>
    <t>Na visuele inspectie van het door u ingezonden monster hebben wij besloten om het monster te analyseren met Illumina-sequencing. Hiermee zijn geen virussen of viroiden gedetecteerd die de symptomen kunnen veroorzaken. Waarschijnlijk is er sprake van een fysiologische oorzaak. 
Illumina-sequencing data zijn gegenereerd door Genomescan B.V. (accreditatie L518), analyse en interpretatie is uitgevoerd door NIVIP.</t>
  </si>
  <si>
    <t>1-2-24 Carla</t>
  </si>
  <si>
    <t>Naktuinbouw
Adrie de Wit</t>
  </si>
  <si>
    <t>Cyrtostachys </t>
  </si>
  <si>
    <t>renda</t>
  </si>
  <si>
    <t>telefonisch contact gehad met Adrie de Wit (vrouw). Ze ziet vaker palm planten bij import en ze is benieuwd wat voor virussen/viroiden/fytoplama's hierin aanwezig zijn. Ze zag geen duidelijke symptomen, maar had gelezen dat ze ook symptoomloos konden voorkomen in begin van infectie. Partij niet vastgelegd, maar voor eigen orientatie graag toetsen. Afgesproken dat we real-time fytoplasma doen en HTS. Uitgelegd dat we daarmee in principe verwachten de gevraagde Q organismen zouden oppakken, maar dat er aan elke toets een detectie limiet zit. Desnoods ook contcat opnemen zodra de resultaten er zijn om uit te leggen (0646713111). aangegeven dat dit onderzoek een tijdje duurt. Partij is net aangekomen uit Costa Rica.
Tom van Noort geen reden voor onderzoek. Een samengesteld blad met op verschillende deelbladeren chl tot necr vlekjes. niet super verdacht.</t>
  </si>
  <si>
    <t>[va blad] 
real-time PCR F-MOL-022-005 real-time:
fytoplasma: - 
COX: 27.43/31.9
opm molbio: De curve van COX loopt niet optimaal. Waarsch werken de primers en/of probe niet optimaal voor deze host
Carla: Naomi vertelde dat de curven afvlakken/niet mooi sigmoid waren. Dit was wel voor de PAC, dus ligt niet aan de primers ofzo</t>
  </si>
  <si>
    <t>va blad (6 deelbladeren), wk 6, 105976-005
prelim: no virus, contaminatie uit 65425106</t>
  </si>
  <si>
    <t>[foto, 2 HTS BU] </t>
  </si>
  <si>
    <t>virus - 
phytoplasm -
viroid -</t>
  </si>
  <si>
    <t>Het monster is ingestuurd voor toetsing op coconut cadang-cadang viroid en het ziektebeeld palm lethal yellowing. Laatsgenoemde kan veroorzaakt worden door verschillende fytoplasma's. Het monster is getoetst met een real-time PCR en Illumina-sequencing, maar hiermee zijn geen virussen, viroiden of fytoplasma's gedetecteerd. Vermoedelijk hebben de symptomen een fysiologische oorzaak.
Illumina-sequencing data zijn gegenereerd door Genomescan B.V. (accreditatie L518), analyse en interpretatie is uitgevoerd door NIVIP.</t>
  </si>
  <si>
    <t>Carla 1-2-24: let op, over nadenken om gevraagde viroide/fytoplasma in de toelichting te benoemen (coconut cadang-cadan viroid (gevalideerd met HTS) en Palm lethal yellowing phytoplasma (uitgelegd dat dit door een aantal ca. phyt. sp veroorzaakt kan worden)</t>
  </si>
  <si>
    <t>Veitchia </t>
  </si>
  <si>
    <t>merrilii</t>
  </si>
  <si>
    <t>zie ook info over telefonisch contact bij monster 4165291. Herkomst Costa Rica. Gedeeld met MYC en ENT.
 Een GROOT samengesteld blad met op verschillende deelbladeren chl tot necr vlekjes. niet super verdacht.</t>
  </si>
  <si>
    <t>[va blad] 
real-time PCR F-MOL-022-005 real-time:
fytoplasma: - 
COX: 25.03/27.87
opm molbio: De curve van COX loopt niet optimaal. Waarsch werken de primers en/of probe niet optimaal voor deze host
Carla: Naomi vertelde dat de curven afvlakken/niet mooi sigmoid waren. Dit was wel voor de PAC, dus ligt niet aan de primers ofzo</t>
  </si>
  <si>
    <t>va blad (10 deelbladeren) , wk 6, 105976-005
prelim: no virus (stukjes badna)</t>
  </si>
  <si>
    <t>Geen relevante virussen en/of viroiden gedetecteerd.
opm molbio:
Fragmenten van badnavirus gedetecteerd (&lt; 6000 nt)</t>
  </si>
  <si>
    <t>KCB
R. Morits</t>
  </si>
  <si>
    <t xml:space="preserve">lycopersicum </t>
  </si>
  <si>
    <t xml:space="preserve">herkomst Spanje, drie vruchten. Zijn niet volledig doorgekleurd. </t>
  </si>
  <si>
    <t xml:space="preserve">[va vrucht]
PepMV -
TMV (agdia) -
</t>
  </si>
  <si>
    <t>[foto, 2x BU Jerom] </t>
  </si>
  <si>
    <t>virus symptomen -</t>
  </si>
  <si>
    <t>Wij hebben geen virussymptomen gezien op de ingezonden vruchten. Het monster is desondanks toegevoegd aan ingeplande serologische toetsen voor de detectie van pepino mosaic virus (PepMV) en tomato brown rugose fruit virus (ToBRFV). Beide virussen zijn niet gedetecteerd. Waarschijnlijk hebben de symptomen een fysiologische oorzaak.</t>
  </si>
  <si>
    <t>KCB
Schenkeveld</t>
  </si>
  <si>
    <t>Herkomst Marokko. 5 vruchten. 1 vrucht met lichtgroene chlorotische vlekken (virus?), andere vruchten hebben lichtgele kringachtige vlekken (middelenschade?).
3 vd 5 vruchten bemonsterd.</t>
  </si>
  <si>
    <t xml:space="preserve">(wk 13) F-MOL-132-002 M&amp;W va RNA
ToBRFV aangetoond met real-time RT-PCR (Ct = 3,15 en 3,21)
[va RNA hts wk 18] 
F-MOL-132-001 (ISHI) +
(Ct 5.24 en 4.52)
</t>
  </si>
  <si>
    <t xml:space="preserve">hts wk 8, 105976-007
</t>
  </si>
  <si>
    <t>[foto, BU -20 en HTS BU 43] </t>
  </si>
  <si>
    <t xml:space="preserve">ToBRFV +
</t>
  </si>
  <si>
    <t>Het door u ingezonden monster is visueel beoordeeld. Middels moleculaire toetsing is tomato brown rugose fruit virus (ToBRFV) gedetecteerd (real-time RT-PCR). De aanwezigheid van ToBRFV is vervolgens bevestigd met een andere moleculaire toets (real-time RT-PCR). 
Volgens ons kunnen de symptomen op de vruchten mogelijk veroorzaakt worden door ToBRFV of een fysiologische oorzaak hebben. </t>
  </si>
  <si>
    <t>KCB 
Velden</t>
  </si>
  <si>
    <t>Herkomst Canarische eilanden. 1 vrucht met scherp begrensde groene vlekken, enkele lijken ingezonken te zijn. ToFBV.</t>
  </si>
  <si>
    <t>1) Op basis van analyse van 5502 nt (RNA1), 3569 nt (RNA2), 2073 nt (RNA3) en 1749 nt (RNA4) van het bijna compleet genoom in NCBI en de NVWA-database kan geconcludeerd worden dat monster 42036351 zeer waarschijnlijk Tomato fruit blotch virus ToBFV bevat.
2) Op basis van analyse van 1622 nt (RNA1) en 6193 nt (RNA2) van het partieel genoom in NCBI en de NVWA-database kan geconcludeerd worden dat monster 42036351 mogelijk Tomato chlorosis virus ToCV bevat.</t>
  </si>
  <si>
    <t>[foto, 2x BU -20 en HTS BU 46] </t>
  </si>
  <si>
    <t>ToFBV +
ToCV +</t>
  </si>
  <si>
    <t>De ingezonden vruchten zijn visueel beoordeeld en onderzocht met Illumina-sequencing. Hiermee zijn de genoomsequenties verkregen van twee virussen. Analyse van de sequenties laat zien dat het de volgende soorten betreft: tomato fruit blotch virus (ToFBV) en tomato chlorosis virus (ToCV). Volgens ons kunnen de symptomen op de ingezonden vruchten veroorzaakt worden door ToFBV.
Illumina-sequencing data zijn gegenereerd door Genomescan B.V. (accreditatie L518)¸ analyse en interpretatie is uitgevoerd door NIVIP.</t>
  </si>
  <si>
    <t>KCB
Amghar</t>
  </si>
  <si>
    <t>Herkomst Spanje. [CGN: 4049929959651] drie vruchten met lichtgroene chlorotische vlekken. 1 vrucht hevig, andere twee licht chlorotische vlekkerigheid. ToFBV?</t>
  </si>
  <si>
    <t>hts wk 8, 105976-007
Prelim: ToCV, PepMV</t>
  </si>
  <si>
    <t>Based on analyses of 4572 nt (RNA1) and 6462 nt (RNA2) of the partial genome in NCBI and NVWA database it can be concluded that sample 41938783 very likely contains tomato chlorosis virus (ToCV).
opm molbio:
PepMV gedetecteerd
Relatief hoog % (xx%) rRNA reads, net te weinig non-rRNA reads (11.2M)
Er is gekeken naar 42036351 voor ToCV, op basis van de lage coverage in beiden samples is het onwaarschijnlijk dat dit een besmetting is van een na ander monster
Tymovirales sp chunk geblast, hierbij bleek het om een Pepino mosaic virus te gaan. </t>
  </si>
  <si>
    <t>PepMV +
ToCV +</t>
  </si>
  <si>
    <t>De ingezonden vruchten zijn visueel beoordeeld en onderzocht met Illumina-sequencing. Hiermee zijn de genoomsequenties verkregen van twee virussen. Analyse van de sequenties laat zien dat het de volgende soorten betreft: pepino mosaic virus (PePMV) en tomato chlorosis virus (ToCV). Volgens ons kunnen de symptomen op de ingezonden vruchten veroorzaakt worden door PepMV, mogelijk in combinatie met ToCV of fysiologische invloeden.
Illumina-sequencing data zijn gegenereerd door Genomescan B.V. (accreditatie L518)¸ analyse en interpretatie is uitgevoerd door NIVIP.</t>
  </si>
  <si>
    <t>Chrysanthemum</t>
  </si>
  <si>
    <t xml:space="preserve">Herkomst Nederland. 1 snijbloem, oudere bladeren met tussennervige vlekken. Gebrek, niet virologisch.
</t>
  </si>
  <si>
    <t>je (mbo, ca)</t>
  </si>
  <si>
    <t xml:space="preserve">[foto] </t>
  </si>
  <si>
    <t>Het door u ingezonden monster is visueel beoordeeld. De symptomen worden volgens ons niet veroorzaakt door een virus of een viroide. Volgens ons betreft het waarschijnlijk een fysiologische kwestie.</t>
  </si>
  <si>
    <t>KCB
M van der Graft</t>
  </si>
  <si>
    <t>aethiopicum</t>
  </si>
  <si>
    <t xml:space="preserve">Herkomst Oeganda. Losse vruchten, enkele lijken (nog) niet helemaal doorgekleurd te zijn. Op kelkbladeren necrotische vlekjes/kringen.
</t>
  </si>
  <si>
    <t>[va kroontje]
P1 +/+
bent -/+
qui -/-
glut -/+
WB -/+
[va bent]
P1 +/+
bent +/+
qui -/-
glut -/+
WB -/+
Dat -/+
Phys -/+
Pap -/-
Tom -/+</t>
  </si>
  <si>
    <t>[HTS va 8 kroontjes], wk 10
[HTS va bent], wk 13
Geen seq analyses nodig, alleen check op welke virussen in TPO zitten (mixed of single infectie?)
[HTS va 8 kroontjes BU, DNA seq +RCA] wk 25
105976-027</t>
  </si>
  <si>
    <t>[105976-010 HTS wk 10]
Op basis van analyse van 9604 nt van het bijna compleet genoom in NCBI en NVWA database kan geconcludeerd worden dat monster 33977627 zeer waarschijnlijk tamarillo fruit ring virus (TFRV) bevat.
Op basis van analyse van 13097 nt van het bijna compleet genoom in NCBI en NVWA database kan geconcludeerd worden dat monster 33977627 waarschijnlijk Kenyan potato cytorhabdovirus (KePCyV) bevat.
Op basis van analyse van 1969 nt van het partieel genoom in NCBI en NVWA database kan geconcludeerd worden dat monster 33977627 waarschijnlijk een UnID begomovirus bevat.
op molbio: Relatief hoog % (xx%) rRNA, net iets mimder dan 12M reads (11.9M)
[105976-012 HTS wk 13 va bent] geen rapport nodig
TFRV gedetecteerd, geen begomovirus en geen cytorhabdovirus gedetecteerd
[DNAseq 105976-027]
Op basis van analyse van 2070 nt van het bijna compleet genoom in NCBI en de NVWA database kan geconcludeerd worden dat monster 33977627 waarschijnlijk UnID begomovirus bevat. Het monster is 100% identiek qua sequentie en qua lengte aan UnID begomovirus 41213598. 
opm molbio
Middels HTS op DNA +RCA wordt een vergelijkbare sequentie verkregen, maar hierin ontbreken een aantal stukken en daarom is deze niet geanalyseerd.</t>
  </si>
  <si>
    <t>[foto, HTS BU kroontjes, -20 BU vrucht] 
[TPO bent bemonsterd voor collectie en hts (ligt in -20)]</t>
  </si>
  <si>
    <t>TFRV +
KePCyV +
Begomovirus +</t>
  </si>
  <si>
    <t xml:space="preserve">
Wij hebben de ingezonden vruchten visueel beoordeeld en onderzocht met Illumina-sequencing. Hiermee zijn de genoomsequenties bepaald van drie virussen. Analyse van de sequenties laat zien het dat het de volgende soorten betreft: 
1. Kenyan potato cytorhabdovirus (KePCyV) 
2. Tamarillo fruit ring virus (TFRV) 
3. Een onbekend begomovirus (Q-organisme) 
In een eerder ingezonden monster (Solanum aethiopicum) met soortgelijke symptomen (slechte doorkleuring en necrotische plekjes op de kelkbladeren) hebben we ook TFRV en hetzelfde begomovirus aangetroffen.  Om meer over de mogelijke associatie tussen deze virussen en symptomen te weten te komen is aanvullend onderzoek nodig. 
Illumina-sequencing data zijn gegenereerd door Genomescan B.V. (accreditatie L518)¸ analyse en interpretatie is uitgevoerd door NIVIP.</t>
  </si>
  <si>
    <t>NVWA
A Roy</t>
  </si>
  <si>
    <t>Radermachera</t>
  </si>
  <si>
    <t xml:space="preserve">Herkomst Nederland. 1 blad met veel scherpbegrensde witte vlekjes (genetisch).
</t>
  </si>
  <si>
    <t>Het door u ingezonden monster is visueel beoordeeld. De symptomen worden volgens ons niet veroorzaakt door een virus of een viroide. Volgens ons betreft het mogelijk een fysiologische of genetische kwestie.</t>
  </si>
  <si>
    <t xml:space="preserve">64970761
64970761-1 (oranje bovenkant)
64970761-2 (groene bovenkant)
</t>
  </si>
  <si>
    <t>Naktuinbouw
AJ Starre</t>
  </si>
  <si>
    <t xml:space="preserve">Hylocereus, 
Gymnocalycium </t>
  </si>
  <si>
    <t>Herkomst China. 2 cactussen (in pot). beide hebben op stam (onderste gedeelte) chlorotische vlekjes.
Soorten (Johan V)
Onderste deel: Hylocereus
Bovenste deel: Gymnocalycium mihanovichii
Planten opnemen in collectie</t>
  </si>
  <si>
    <t xml:space="preserve">[HTS va onderkant, Hylocereus] wk 10, BCF 105976-010
64970761-1 (oranje bovenkant)
64970761-2 (groene bovenkant)
</t>
  </si>
  <si>
    <t>64970761-1
Op basis van analyse van 8404 nt van het bijna compleet genoom in NCBI en NVWA database kan geconcludeerd worden dat monster 64970761-1 waarschijnlijk UnID carlavirus bevat.
opm: verschillende virussoorten uit onder andere de genera: potexvirus, tobamovirus
Een paar lange contigs geblast, er zitten daadwerkelijk potex en tobamovirussen in.
voor later onderzoek: zie krona rapport
64970761-2
 verschillende virussoorten uit onder andere de genera: potexvirus, tobamovirus, een paar lange contigs gechecked met blast. 
voor later onderzoek: zie krona rapport</t>
  </si>
  <si>
    <t>[foto, HTS BU] </t>
  </si>
  <si>
    <t>carlavirus +
potexvirus +
tobamovirus +</t>
  </si>
  <si>
    <t>gebruikte methode: HTS (Illumina sequencing)
De ingezonden planten betreft twee cactussoorten op elkaar geënt (de gekleurde Gymnocalycium geënt op Hylocereus). Voor beide ingezonden planten is de Hylocereus onderzocht met Illumina sequencing, waarmee genoomsequenties van verschillende virussen zijn bepaald. Analyse van deze genoomsequenties laat zien dat in beide planten het virussen uit de genera potexvirus en tobamovirus betreft. Aanvullend in één plant een genoomsequentie verkregen die de grootste overeenkomst heeft met virussequenties uit het genus carlavirus. 
Eén of een combinatie van deze virussen heeft vermoedelijk een relatie met de symptomen. Wij doen hier geen nader onderzoek naar, tenzij er serieuze problemen in de praktijk worden geconstateerd met dit symptoom.
Illumina-sequencing data zijn gegenereerd door Genomescan B.V. (accreditatie L518), analyse en interpretatie is uitgevoerd door NIVIP. </t>
  </si>
  <si>
    <t>Ligustrum</t>
  </si>
  <si>
    <t>Herkomst China. Bonsai boompje. Geen virussymptomen gezien, enkele blaadjes met chlorotische vlekken (maar niet verdacht). Eerder virussen gevonden, daarom wel onderzoeken.
Opnemen in collectie. Jacco navragen waarom ingezonden.</t>
  </si>
  <si>
    <t>[HTS va blad] wk 10
Batch 105976-010</t>
  </si>
  <si>
    <t>geen relevante virussen en viroiden gedetecteerd
opm molbio:
relatief hoog % rRNA (xx%), maar meer dan 12M non-rRNA reads</t>
  </si>
  <si>
    <t xml:space="preserve">Na visuele inspectie van het door u ingezonden monster hebben wij besloten om het monster te analyseren met Illumina-sequencing. Hiermee zijn geen virussen of viroiden gedetecteerd. Waarschijnlijk is er sprake van een fysiologische oorzaak. 
Illumina-sequencing data zijn gegenereerd door Genomescan B.V. (accreditatie L518)¸ analyse en interpretatie is uitgevoerd door NIVIP.
</t>
  </si>
  <si>
    <t>nvt</t>
  </si>
  <si>
    <t>Naktuinbouw
Floor Luken/Alies Brandjes</t>
  </si>
  <si>
    <t>INS-23-23427
sub 1</t>
  </si>
  <si>
    <t>lycoperisum (RNA extract van zaden)</t>
  </si>
  <si>
    <t xml:space="preserve">Voor Nextstrain ingezonden. Hier info opgeslagen T:\PD\NIVIP\Virologie\Q's NL\2019_ToBRFV_tomaat\Toetsing Naktuinbouw zaad Ct 22 (Nextstrain)\20240228_Resultaten en gedeelde RNA extracten 2023_LoA nr 1
herkomst China (via dutch seed group international),
            Cata28       CSP1325
sub 1    18,16	     17,03
sub 2    21,00	     19,93
sub 3    17,53	     16,39
</t>
  </si>
  <si>
    <t>HTS va RNA extract, sub 1, lijst wk 11?</t>
  </si>
  <si>
    <t>INS-23-24484
sub 2</t>
  </si>
  <si>
    <t>Voor Nextstrain ingezonden, geen orignele inzendformulier. Hier info opgeslagen T:\PD\NIVIP\Virologie\Q's NL\2019_ToBRFV_tomaat\Toetsing Naktuinbouw zaad Ct 22 (Nextstrain)\20240228_Resultaten en gedeelde RNA extracten 2023_LoA nr 1
herkomst China,
            Cata28       CSP1325
sub 1    20,13	       19,89
sub 2    18,12         17,97
sub 3     26.79        26.29
Let op, geen origineeel inzendformulier, maar monster staat in database, opvolging Q-melding zaad</t>
  </si>
  <si>
    <t>HTS va RNA extract, sub 2, lijst wk 11?</t>
  </si>
  <si>
    <t>INS-23-25514
sub 1</t>
  </si>
  <si>
    <t>annuum (RNA extract van zaden)</t>
  </si>
  <si>
    <t xml:space="preserve">Voor Nextstrain ingezonde. Hier info opgeslagen T:\PD\NIVIP\Virologie\Q's NL\2019_ToBRFV_tomaat\Toetsing Naktuinbouw zaad Ct 22 (Nextstrain)\20240228_Resultaten en gedeelde RNA extracten 2023_LoA nr 1
herkomst Israel (via Nunhems zaden),
            Cata28       CSP1325
sub 1    16,25           15,75
</t>
  </si>
  <si>
    <t>monster niet in PRISMA, Nextstrain</t>
  </si>
  <si>
    <t>KCB
Thomas Engelen</t>
  </si>
  <si>
    <t>annuum</t>
  </si>
  <si>
    <t>Herkomst Nederland. 1 vrucht, met lichtgroene vlekkerigheid. Lijkt op slechte doorkleuring, TPO voor zekerheid. </t>
  </si>
  <si>
    <t>[va vrucht]
P1 -
bent -
glut -
qui -</t>
  </si>
  <si>
    <t>[foto, 1x bu -20]</t>
  </si>
  <si>
    <t>We hebben het monster visueel beoordeeld en onderzocht met toetsplantonderzoek. Hiermee zijn geen mechanisch overdraagbare virussen gedetecteerd. Volgens ons worden de symptomen op de vruchten niet veroorzaakt door een virus of viroide. Mogelijk betreft het een fysiologische oorzaak. </t>
  </si>
  <si>
    <t>Naktuinbouw
Wybo Zijlstra</t>
  </si>
  <si>
    <t>Dracaena</t>
  </si>
  <si>
    <t>deremensis</t>
  </si>
  <si>
    <t>Herkomst Nederland De Kwakel, Hedera Plant BV. Stekken met chlorotische vlekjes, ook op jongste blaadjes. Niet verdacht. Ent heeft ook bekeken, maar het niet verdacht voor insecten.</t>
  </si>
  <si>
    <t>Het door u ingezonden monster is visueel beoordeeld. De symptomen worden volgens ons niet veroorzaakt door een virus of een viroide. Het monster is ook bekeken door het vakgebied entomologie en zij zagen geen aanleiding voor verder onderzoek. Volgens ons betreft het waarschijnlijk een fysiologische kwestie.</t>
  </si>
  <si>
    <t>KCB
S Rusman</t>
  </si>
  <si>
    <t>betaceum</t>
  </si>
  <si>
    <t>Herkomst Equador. 2 vruchten met onregelmatige vlekken. Vinden regelmatig torrado's in betaceums. TPO voor eventueel extra collectiemateriaal</t>
  </si>
  <si>
    <t>[va vrucht]
P1-
bent -
glut -
qui -</t>
  </si>
  <si>
    <t>HTS va vrucht wk 13</t>
  </si>
  <si>
    <t>1. Based on analyses of 7166 nt (RNA1, genotype 1), 6608 nt (RNA1, genotype 2), 4423 nt (RNA2, genotype 1) and 4893 nt (RNA2, genotype 2) of the partial genome in NCBI and NVWA-database it can be concluded that sample 64849361 very likely contains tomato torrado virus (ToTV).
2. Based on analyses of 5230 nt of the near complete genome in NCBI and NVWA-database it can be concluded that sample 64849631 very likely contains potato leafroll virus (PLRV).
3. Based on analyses of 9513 nt of the partial genome in NCBI and NVWA-database it can be concluded that sample 64849631 very likely contains potato virus Y (PVY).
4. Based on analyses of 2930 nt (RNA1), 2320 nt (RNA2) and 2405 nt (RNA3) of the partial genome in NCBI and NVWA-database it can be concluded that sample 64849361 very likely contains potato yellowing virus (PYV).</t>
  </si>
  <si>
    <t>[foto, HTS bu]</t>
  </si>
  <si>
    <t xml:space="preserve">Potato yellowing virus +
Tomato torrado virus +
Potato leafroll virus +
Potato virus Y +
</t>
  </si>
  <si>
    <t>De ingezonden vruchten zijn visueel beoordeeld en onderzocht met Illumina-sequencing. Hiermee zijn de genoomsequenties bepaald van vier virussen. Analyse van de sequenties laat zien het dat het de volgende soorten betreft: 
1. Potato yellowing virus (Q-organisme)
2. Tomato torrado virus
3. Potato leafroll virus (niet EU isolaat, Q-organisme)
4. Potato virus Y
We weten niet of de symptomen (onregelmatige vlekken) veroorzaakt worden door één, een combinatie van virussen of dat het mogelijk een fysiologische kwestie betreft. Om meer over de mogelijke associatie met symptomen te weten te komen is aanvullend onderzoek nodig.
Illumina-sequencing data zijn gegenereerd door Genomescan B.V. (accreditatie L518), analyse en interpretatie is uitgevoerd door NIVIP. </t>
  </si>
  <si>
    <t>KCB
K Jong</t>
  </si>
  <si>
    <t>Herkomst Tanzania. 1 pepertje met scherpbegrensde ingezonken groene vlekjes. Virus.</t>
  </si>
  <si>
    <t>1. Based on analyses of 3289 nt (RNA1), 2980 nt (RNA2), 2208 nt (RNA3) of the near complete genome in NCBI and NVWA database it can be concluded that sample 65853207 very likely contains cucumber mosaic virus (CMV)
2. Based on analyses of 5657 nt of the near complete genome in NCBI and NVWA database it can be concluded that sample 65853207 very likely contains pepper enamovirus (PeEV)
3. Based on analyses of 9697 nt of the near complete genome in NCBI and NVWA database it can be concluded that sample 65853207 very likely contains Potato virus Y (PVY)</t>
  </si>
  <si>
    <t>CMV +
Enamovirus +
PVY +</t>
  </si>
  <si>
    <t>Gebruikte methode: HTS (Illumina-sequencing)
De ingezonden vruchten zijn visueel beoordeeld en onderzocht met Illumina-sequencing. Hiermee zijn de genoomsequenties bepaald van drie virussen. Analyse van de sequenties laat zien het dat het de volgende soorten betreft:  
1. Cucumber mosaic virus (CMV)
2. Potato virus Y (PVY)
3. Pepper enamovirus (PeEV)
Volgens ons kunnen CMV en PVY de symptomen veroorzaken.  
Illumina-sequencing data zijn gegenereerd door Genomescan B.V. (accreditatie L518), analyse en interpretatie is uitgevoerd door NIVIP.</t>
  </si>
  <si>
    <t>Herkomst Nederland [poortkamp 17 2678PT De lier; Royal vine; KLB4407]. 1 vrucht met 2 oranje ingezonken vlekken (virus?). vrucht lijkt slecht doorgekleurd.</t>
  </si>
  <si>
    <t xml:space="preserve">[va vrucht]
PepMV +
TMV (agdia) -
</t>
  </si>
  <si>
    <t>virus symptoms -
PepMV +</t>
  </si>
  <si>
    <t>Wij hebben de ingezonden vrucht visueel beoordeeld. Het monster is toegevoegd aan ingeplande serologische toetsen voor de detectie van pepino mosaic virus (PepMV) en tomato brown rugose fruit virus (ToBRFV). Hierbij is PepMV wel, maar ToBRFV niet gedetecteerd. Wij verwachten niet dat PepMV de waargenomen symptomen veroorzaakt, mogelijk is er sprake van een fysiologische oorzaak. </t>
  </si>
  <si>
    <t>NVWA
Blansjaar</t>
  </si>
  <si>
    <t>Herkomst Egypte. [greenpack]. 2 cherrytomaatjes, slecht doorgekleurd en groenen vlekken.  </t>
  </si>
  <si>
    <t xml:space="preserve">[va vrucht]
PepMV -
TMV (agdia) + 
</t>
  </si>
  <si>
    <t>wk 14
F-MOL-132-002 Menzel en Winter +
ct 5,5 en 5,47</t>
  </si>
  <si>
    <t>HTS va RNA wk 14 PCR [tracering]</t>
  </si>
  <si>
    <t>Op basis van analyse van 6347-6390 nt van het bijna compleet genoom in NVWA database kan geconcludeerd worden dat monsters 42036618, 72399647, 40732361, 66047127, 66551569, 41874206, 41856446, 65083572 en 65083599 zeer waarschijnlijk tomato brown rugose fruit virus (ToBRFV) bevat.</t>
  </si>
  <si>
    <t>PepMV -
ToBRFV +</t>
  </si>
  <si>
    <t>Het door u ingezonden monster is visueel beoordeeld. Dit monster is toegevoegd aan ingeplande serologische toetsen voor de detectie van pepino mosaic virus (PepMV) en tomato brown rugose fruit virus (ToBRFV). Hierbij is PepMV niet en ToBRFV wel gedetecteerd. De aanwezigheid van ToBRFV is vervolgens bevestigd met een moleculaire toets (real-time RT-PCR). 
Volgens ons kunnen de symptomen op de vruchten mogelijk veroorzaakt worden door ToBRFV, een combinatie van PepMV en ToBRFV, of een fysiologische oorzaak hebben. </t>
  </si>
  <si>
    <t>KCB
Marco de Graaf</t>
  </si>
  <si>
    <t>Herkomst Marokko. [2-Kivits-Goeshandling BV, Barendrecht]. 3 vruchten met chlorotische vlekken. Deels ook scherpbegrensd (ToFBV?)</t>
  </si>
  <si>
    <t>ch, je</t>
  </si>
  <si>
    <t>wk 15 [va RNA]
F-MOL-132-002 Menzel en Winter
ToBRFV is aangetoond met realtime PCR (Ct= 5,01 en 5,03)</t>
  </si>
  <si>
    <t>HTS va vrucht wk 13
[Tracering]
[prelim geen ToFBV]</t>
  </si>
  <si>
    <t>PepMV +
ToFBRV +</t>
  </si>
  <si>
    <t>KCB
T. Duijvenhoven</t>
  </si>
  <si>
    <t>Herkomst Marokko. [Maasdijk] 7 vruchten met chlorotische vlekken. op een enkele vrucht ook scherpbegrensd (ToFBV?)</t>
  </si>
  <si>
    <t>wk 15 [va RNA]
F-MOL-132-002 Menzel en Winter
ToBRFV is aangetoond met realtime PCR (Ct= 4,39 en 3,99)</t>
  </si>
  <si>
    <t>HTS va vrucht wk 13
[tracering]
[prelim geen ToFBV]</t>
  </si>
  <si>
    <t>Naktuinbouw
E Meekes</t>
  </si>
  <si>
    <t>INS-24-07198-31</t>
  </si>
  <si>
    <t>Prunus</t>
  </si>
  <si>
    <t>subhirtella 'Autumnalis Rosea</t>
  </si>
  <si>
    <t>Herkomst Naktuinbouw. Herkomst in vivo collectie Horst Naktuinbouw, Melderslo. Doorzendformulier zijn ontvangen. De monsternummers op de bijgeleverde biief kwamen niet overeen met de nummer op de doorzendformulieren. 29-3-2024 heeft Christel contact opgenomen met Ellis en  de nummering op de brief is aangepast. Nummer op doorzendformulier kloppen en worden opgenomen in prisma.
RNA en plantmateriaal. RNA op HTS lijst gezet.RNA en plantmateriaal. RNA op HTS lijst gezet.</t>
  </si>
  <si>
    <t>HTS va RNA extract wk 13
BCF 105976-012</t>
  </si>
  <si>
    <t>Based on analyses of 3308-3303 (RNA1), 2157-2186 (RNA2) and 1993-1995 (RNA3) nt of the partial genome in the NCBI and NVWA databases it can be concluded that samples 67281388, 67281409, 67281417, 67281441, 67281451, 67281468, 67281476, 67281484, 67392918, 67368897 very likely contains american plum line pattern virus (APLPV).
opm molbio: 
Ook nog andere virussen gedetecteerd</t>
  </si>
  <si>
    <t>[Plantmateriaal ligt in -20]</t>
  </si>
  <si>
    <t>APLPV +</t>
  </si>
  <si>
    <t>Gebruikte methode: HTS (Illumina-sequencing)
Betreft INS-24-07198-31.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</si>
  <si>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67281396 opnieuw RNA-extract opgestuurd na nieuwe extractie 29-4-2024)</t>
  </si>
  <si>
    <t>INS-24-07198-32</t>
  </si>
  <si>
    <t>x yedoensis (naktuinbouw extra omschrijving Prunus ×subhirtella)</t>
  </si>
  <si>
    <t>Herkomst Naktuinbouw (verwant aan NVWA 67392918). Doorzendformulier zijn ontvangen. De monsternummers op de bijgeleverde biief kwamen niet overeen met de nummer op de doorzendformulieren. 29-3-2024 heeft Christel contact opgenomen met Ellis en  de nummering op de brief is aangepast. Nummer op doorzendformulier kloppen en worden opgenomen in prisma.
RNA en plantmateriaal. RNA op HTS lijst gezet.
[Let op!! Nieuw RNA extract opgestuurd door Naktuinbouw 29- 4 onder nummer 41902651 (waarschijnlijk had NAktuinbouw per ongeluk RNA opgestuurd van ander monster), formulier nog niet laten innemen in prisma. Toegevoegd aan bestaande formulier in groene map.]</t>
  </si>
  <si>
    <t>HTS va RNA extract wk 13
[Nieuw RNA extract HTS wk 18 onder nummer  41902651/67281396]</t>
  </si>
  <si>
    <t>Geen APLPV gedetecteerd in de novo en referentie assembly
opm molbio: 
wel andere virussen gedetecteerd
[Nieuw RNA extract HTS wk 18 onder nummer  41902651/67281396]: 
Based on analyses of 3237 (RNA1), 2089 (RNA2) and 2044 (RNA3) nt of the partial genome in the NCBI and NVWA databases it can be concluded that samples 41902651/67281396 very likely contains american plum line pattern virus (APLPV). (Remark: sample 41902651/67281396 contains a gap of 17 N in the RNA1 and 53 N in the RNA2 sequence.)
opm molbio; 
ook CVA en LChV2 gedetecteerd. Geen analyse rapport opgesteld.</t>
  </si>
  <si>
    <t>Gebruikte methode: HTS (Illumina-sequencing)
Betreft INS-24-07198-32 (RNA-extract nagezonden op 29-04-2024). Door Naktuinbouw is met een moleculaire toets (real-time RT-PCR) American plum line pattern virus (APLPV) gedetecteerd. Bevestiging is uitgevoerd door het NIVIP met Illumina 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</si>
  <si>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INS-24-07198-33</t>
  </si>
  <si>
    <t>Herkomst Naktuinbouw (verwant aan NVWA 67392918). Doorzendformulier zijn ontvangen. De monsternummers op de bijgeleverde biief kwamen niet overeen met de nummer op de doorzendformulieren. 29-3-2024 heeft Christel contact opgenomen met Ellis en  de nummering op de brief is aangepast. Nummer op doorzendformulier kloppen en worden opgenomen in prisma.
RNA en plantmateriaal. RNA op HTS lijst gezet.</t>
  </si>
  <si>
    <t>Gebruikte methode: HTS (Illumina-sequencing)
Betreft INS-24-07198-33.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</si>
  <si>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INS-24-07198-34</t>
  </si>
  <si>
    <t>avium</t>
  </si>
  <si>
    <t>Herkomst Naktuinbouw. Doorzendformulier zijn ontvangen. De monsternummers op de bijgeleverde biief kwamen niet overeen met de nummer op de doorzendformulieren. 29-3-2024 heeft Christel contact opgenomen met Ellis en  de nummering op de brief is aangepast. Nummer op doorzendformulier kloppen en worden opgenomen in prisma.
RNA en plantmateriaal. RNA op HTS lijst gezet.</t>
  </si>
  <si>
    <t>Gebruikte methode: HTS (Illumina-sequencing)
Betreft INS-24-07198-34.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</si>
  <si>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INS-24-07198-36</t>
  </si>
  <si>
    <t>Gebruikte methode: HTS (Illumina-sequencing)
Betreft INS-24-07198-36.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</si>
  <si>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INS-24-07198-37</t>
  </si>
  <si>
    <t>Based on analyses of 3308-3303 (RNA1), 2157-2186 (RNA2) and 1993-1995 (RNA3) nt of the partial genome in the NCBI and NVWA databases it can be concluded that samples 67281388, 67281409, 67281417, 67281441, 67281451, 67281468, 67281476, 67281484, 67392918, 67368897 very likely contains american plum line pattern virus (APLPV).
opm molbio:
67281451 contains a gap of 56 N in the RNA1 sequence.
Ook nog andere virussen gedetecteerd</t>
  </si>
  <si>
    <t>Gebruikte methode: HTS (Illumina-sequencing)
Betreft INS-24-07198-37.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</si>
  <si>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INS-24-07198-38</t>
  </si>
  <si>
    <t xml:space="preserve">Based on analyses of 3308-3303 (RNA1), 2157-2186 (RNA2) and 1993-1995 (RNA3) nt of the partial genome in the NCBI and NVWA databases it can be concluded that samples 67281388, 67281409, 67281417, 67281441, 67281451, 67281468, 67281476, 67281484, 67392918, 67368897 very likely contains american plum line pattern virus (APLPV).
opm molbio:
Ook nog andere virussen gedetecteerd
</t>
  </si>
  <si>
    <t>Gebruikte methode: HTS (Illumina-sequencing)
Betreft INS-24-07198-38.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</si>
  <si>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INS-24-07198-39</t>
  </si>
  <si>
    <t>Gebruikte methode: HTS (Illumina-sequencing)
Betreft INS-24-07198-39.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</si>
  <si>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INS-24-07198-40</t>
  </si>
  <si>
    <t xml:space="preserve">serrulata 'Kanzan'
</t>
  </si>
  <si>
    <t>Gebruikte methode: HTS (Illumina-sequencing)
Betreft INS-24-07198-40.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</si>
  <si>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INS-24-07198-63</t>
  </si>
  <si>
    <t>x yedoensis</t>
  </si>
  <si>
    <t>RNA-extract opgestuurd door Naktuinbouw. Herkomst in vivo collectie Wageningen, Geertjesweg (zelfde boom als onderzoeksmonster 6165498 en verwant aan Naktuinbouw nummers 67281396, 67281409). Doorzendformulier zijn ontvangen. De monsternummers op de bijgeleverde biief kwamen niet overeen met de nummer op de doorzendformulieren. 29-3-2024 heeft Christel contact opgenomen met Ellis en  de nummering op de brief is aangepast. Nummer op doorzendformulier kloppen en worden opgenomen in prisma.
RNA en plantmateriaal. RNA op HTS lijst gezet.</t>
  </si>
  <si>
    <t>Gebruikte methode: HTS (Illumina-sequencing)
Betreft INS-24-07198-63.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</si>
  <si>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INS-24-07198-68</t>
  </si>
  <si>
    <t>serrulata 'Ichiyo'</t>
  </si>
  <si>
    <t>RNA-extract opgestuurd door Naktuinbouw. Herkomst in vivo collectie Wageningen, Geertjesweg (zelfde boom als onderzoeksmonster 6165500). Doorzendformulier zijn ontvangen. De monsternummers op de bijgeleverde biief kwamen niet overeen met de nummer op de doorzendformulieren. 29-3-2024 heeft Christel contact opgenomen met Ellis en  de nummering op de brief is aangepast. Nummer op doorzendformulier kloppen en worden opgenomen in prisma.
RNA en plantmateriaal. RNA op HTS lijst gezet.</t>
  </si>
  <si>
    <t>Gebruikte methode: HTS (Illumina-sequencing)
Betreft INS-24-07198-68. Door Naktuinbouw is met een moleculaire toets (real-time RT-PCR) American plum line pattern virus (APLPV) gedetecteerd. Bevestiging is uitgevoerd door het NIVIP met Illumina-sequencing. Indien uit aanvullend onderzoek sequenties van andere virussoorten worden gedetecteerd in dit monster, wordt u hiervan op de hoogte gebracht.
llumina-sequencing data zijn gegenereerd door Genomescan B.V. (accreditatie L518)¸ analyse en interpretatie is uitgevoerd door NIVIP.</t>
  </si>
  <si>
    <t xml:space="preserve">KCB
Pascal Peters
</t>
  </si>
  <si>
    <t>Herkomst Venlo. (plantentafel 2-4-2024). 2 vruchte n  met onregelmatige chlorotische vlekken. (fysiologisch). vaatbundels lijken ook wat necrotisch</t>
  </si>
  <si>
    <t>[vrucht]
PepMV +
TMV (agdia) -</t>
  </si>
  <si>
    <t>virus symptomen -
PepMV +</t>
  </si>
  <si>
    <t>KCB 
Bob Verver</t>
  </si>
  <si>
    <t>Herkomst Nederland. [verschillende vruchten gevonden in één partij]. Verschillende vruchten met onregelmatige chlorotische vlekken. Op enkele vruchten ook bobbeling aanwezig.</t>
  </si>
  <si>
    <t>KCB
E. de Moor</t>
  </si>
  <si>
    <t>Bonita</t>
  </si>
  <si>
    <t>Herkomst Nederland. Regelmatige tussennervige chlorose.  Niet virusachtig. Lijkt eerder iets fysiologisch</t>
  </si>
  <si>
    <t xml:space="preserve">virus symptomen  -
</t>
  </si>
  <si>
    <t>Passiflora</t>
  </si>
  <si>
    <t>edulis</t>
  </si>
  <si>
    <t>Herkomst Colombia. 3 vruchten met onregelmatig verspreidde groene vlekjes/zones. Soms scherpbegrensd. Virus?</t>
  </si>
  <si>
    <t>HTS wk 16 BCF 105976-017 prelim badnavirus.</t>
  </si>
  <si>
    <t>Op basis van analyse van 6950 nt van het compleet genoom in de NCBI database kan geconcludeerd worden dat monster 66601052 zeer waarschijnlijk gulupa bacilliform virus A (GBVA) bevat.</t>
  </si>
  <si>
    <t>[HTS bu 43 en bu -20]</t>
  </si>
  <si>
    <t>badnavirus +</t>
  </si>
  <si>
    <t>We hebben het monster visueel beoordeeld en onderzocht met Illumina-sequencing. Op basis van de analyse van de volledige genoomsequentie is Gulupa bacilliform virus A (GBVA) vastgesteld. Dit is een nog niet officieel door de ICTV erkend virus uit het genus Badnavirus. Het is vaker gevonden in passiflora edulis, maar op basis van literatuur is het niet mogelijk om te zeggen of het de waargenomen symptomen op de vruchten veroorzaakt.  
Illumina-sequencing data zijn gegenereerd door Genomescan B.V. (accreditatie L518), analyse en interpretatie is uitgevoerd door NIVIP.</t>
  </si>
  <si>
    <t>KCB
B. Stuifzand</t>
  </si>
  <si>
    <t>bassilicum</t>
  </si>
  <si>
    <t>Herkomst Kenia. Op dele van bladeren chlorotische vlekken, scherpbegrensd. Waarschijnlijk genetisch.</t>
  </si>
  <si>
    <t>Het door u ingezonden monster is visueel beoordeeld. De symptomen worden volgens ons niet veroorzaakt door een virus of een viroide. Volgens ons betreft het waarschijnlijk een genetische kwestie.</t>
  </si>
  <si>
    <t xml:space="preserve">KCB
J van der Zwet
</t>
  </si>
  <si>
    <t>Plantentafel. Herkomst Nederland. Vruchten zijn niet helemaal goed doorgekleurd. Niet hele duidelijke symptomen. [GLN: 8719338060700]</t>
  </si>
  <si>
    <t>[bu -20 Christel]</t>
  </si>
  <si>
    <t>Wij hebben de ingezonden vruchten visueel beoordeeld. Het monster is toegevoegd aan ingeplande serologische toetsen voor de detectie van pepino mosaic virus (PepMV) en tomato brown rugose fruit virus (ToBRFV). Hierbij is PepMV wel, maar ToBRFV niet gedetecteerd. Wij verwachten niet dat PepMV de waargenomen symptomen veroorzaakt, mogelijk is er sprake van een fysiologische oorzaak. </t>
  </si>
  <si>
    <t>Plantentafel. Herkomst Marokko. Vruchten met chlorotische vlekken met name rond het kroontje. Miscchien ToFBV, maar twijfel.</t>
  </si>
  <si>
    <t>[vrucht]
PepMV -
TMV (agdia) +</t>
  </si>
  <si>
    <t>F-MOL-132-002 Menzel en Winter +(va RNA HTS lijst week 16) 
Ct = 2,65 en 2,69</t>
  </si>
  <si>
    <t>HTS wk 16 BCF 105976-017  ToBRFV</t>
  </si>
  <si>
    <t>[HTS bu 47 en bu -20 Christel]</t>
  </si>
  <si>
    <t>ToBRFV+
PepMV-</t>
  </si>
  <si>
    <t>Wij hebben de ingezonden vruchten visueel beoordeeld. Het monster is toegevoegd aan ingeplande serologische toetsen voor de detectie van pepino mosaic virus (PepMV) en tomato brown rugose fruit virus (ToBRFV). Hierbij is PepMV niet, maar ToBRFV wel gedetecteerd. 
Volgens ons kunnen de symptomen op de vruchten mogelijk veroorzaakt worden door ToBRFV of een fysiologische oorzaak hebben. </t>
  </si>
  <si>
    <t>Naktuinbouw
I Borst</t>
  </si>
  <si>
    <t xml:space="preserve">Allium </t>
  </si>
  <si>
    <t>cepa</t>
  </si>
  <si>
    <t>Plantentafel. Herkomst Nederland. Op bladeren chlorotische strepen/patronen. Plant is voor zaadvermeerdering. OYDV?. Plant wordt opgenomen in collectie</t>
  </si>
  <si>
    <t xml:space="preserve">HTS wk 16 BCF 105976-017 </t>
  </si>
  <si>
    <t>Based on analyses of 2329 nt of the partial genome in NCBI and NVWA database it can be concluded that sample 65758867 very likely contains Allium cepa amalgavirus 1 (AcAV1)
2. Based on analyses of 10436 nt of the near complete genome in NCBI and NVWA database it can be concluded that sample 65758867 very likely contains Onion yellow dwarf virus (OYDV)</t>
  </si>
  <si>
    <t>[HTS bu 47]</t>
  </si>
  <si>
    <t>amalgavirus +
onion yellow dwarf virus +</t>
  </si>
  <si>
    <t>Wij hebben de ingezonden vruchten visueel beoordeeld en onderzocht met Illumina-sequencing. Hiermee zijn de genoomsequenties bepaald van twee virussen. Analyse van de sequenties laat zien het dat het de volgende soorten betreft: 
1. een onbekend amalgavirus welke het meest verwant is aan allium sepa amalgavirus 1 (AcAV1)
2. onion yellow dwarf virus (OYDV)
Volgens ons kunnen de symptomen (chlorotische strepen) veroorzaakt worden door OYDV.
Illumina-sequencing data zijn gegenereerd door Genomescan B.V. (accreditatie L518), analyse en interpretatie is uitgevoerd door NIVIP.</t>
  </si>
  <si>
    <t>NAK
Ode Koedijk</t>
  </si>
  <si>
    <t>Tulipa</t>
  </si>
  <si>
    <t xml:space="preserve"> 'red bluff'</t>
  </si>
  <si>
    <t>Plantentafel. Herkomst Nederland. Een tulp met mogelijk tulip breaking virus. Chlorotische strepen in de bloem. Bladeren lijken iets te krullen.  Tulp wordt in collectie opgenomen </t>
  </si>
  <si>
    <t>Based on analyses of 9613 nt of the near complete genome in NCBI and NVWA database it can be concluded that sample 72672447 very likely contains tulip breaking virus (TBV)</t>
  </si>
  <si>
    <t>tulip breaking virus +</t>
  </si>
  <si>
    <t>We hebben het monster visueel beoordeeld en onderzocht met Illumina-sequencing. Op basis van de analyse van de volledige genoomsequentie is tulip breaking virus (TBV) vastgesteld. Volgens ons kunnen de symptomen (bloemkleurbreking en paarsverkleuring op het blad) veroorzaakt worden door TBV.
Illumina-sequencing data zijn gegenereerd door Genomescan B.V. (accreditatie L518), analyse en interpretatie is uitgevoerd door NIVIP.</t>
  </si>
  <si>
    <t>NAK
Gerben de Boer</t>
  </si>
  <si>
    <t>tuberosum</t>
  </si>
  <si>
    <t>Plantentafel. Herkomst Nederland. Aardappelknollen met mogelijk TNV. Op de knollen diepliggende necrotische vlekken. Knollen worden opgezet in de kas en zullen getoetst worden met HTS, zodra deze uitlopen.</t>
  </si>
  <si>
    <t>Knollen zijn alsnog opgezet op 2-8</t>
  </si>
  <si>
    <t xml:space="preserve">[26-8-24]Bemonsterd en op HTS lijst gezet. wk 36. BCF 105976-052
</t>
  </si>
  <si>
    <t>geen relevante virussen/viroiden gedetecteerd.</t>
  </si>
  <si>
    <t>Na visuele inspectie van het door u ingezonden monster hebben wij besloten om het monster te analyseren met Illumina-sequencing. Hiermee zijn geen virussen of viroiden gedetecteerd die de symptomen kunnen veroorzaken. 
Illumina-sequencing data zijn gegenereerd door Genomescan B.V. (accreditatie L518), analyse en interpretatie is uitgevoerd door NIVIP.</t>
  </si>
  <si>
    <t>KCB
L. Spoor</t>
  </si>
  <si>
    <t>Herkomst Marokko. Twee vruchtjes met donkere vlekken en wat slechte doorkleuring.</t>
  </si>
  <si>
    <t>Based on analyses of 8889 nt (segment L), 4728 nt (segment M) of the near complete genome and 2278 nt (segment S) of the partial genome in NCBI and NVWA database it can be concluded that sample 66041016 very likely contains Tomato spotted wilt orthotospovirus TSWV</t>
  </si>
  <si>
    <t>[HTS bu 47 of -20 Christel] Foto nog maken!!</t>
  </si>
  <si>
    <t>tomato spotted wilt virus +</t>
  </si>
  <si>
    <t>We hebben het monster visueel beoordeeld en onderzocht met Illumina-sequencing. Op basis van de analyse van de volledige genoomsequentie is tomato spotted wilt virus (TSWV) vastgesteld. Waarschijnlijk worden de symptomen op de vruchten veroorzaakt door TSWV.
Illumina-sequencing data zijn gegenereerd door Genomescan B.V. (accreditatie L518), analyse en interpretatie is uitgevoerd door NIVIP.</t>
  </si>
  <si>
    <t>Herkomst Mexico. Meerdere vruchten met slechte doorkleuring. Onregelmatige chlorotische vlekken, die ook deels ingezonken zijn.</t>
  </si>
  <si>
    <t>[vrucht]
P1 ++
bent ++
glut ++
qui - -</t>
  </si>
  <si>
    <t xml:space="preserve">HTS wk 16 HTS wk 16 BCF 105976-017 
HTS wk 25 DNA seq
RCA 105976-027
</t>
  </si>
  <si>
    <t>1. Op basis van analyse van 4049 nt van het partieel genoom in NCBI en NVWA database kan geconcludeerd worden dat monster 66722305 zeer waarschijnlijk UnID polerovirus bevat. Opmerking: Species demarcation is : Differences in amino acid sequence identity of any gene product of greater than 10%. Het CP en MP eiwit hebben een overeenkomst van resp. 98,08 en 96,15% met PLRV, maar het ORF 2 (gedeelte RdRp) heeft een overeenkomst van 85,59% of minder met tobacco polero virus en PLRV dus waarschijnlijk is het geen PLRV.
2. Op basis van analyse van 8779 nt (L segment), 4854 nt (M segment) en 2986 nt (S segment) van het bijna compleet genoom in NCBI en NVWA database kan geconcludeerd worden dat monster 66722305 zeer waarschijnlijk Impatiens necrotic spot virus (INSV) bevat.
opm molbio (RNAseq):
 Van begomovirus is 3x een chunk ( 1185 nt, 1553 nt, 1680 nt) aanwezig wat een hit geeft met DNA-B. (The DNA-A component of the bipartite begomoviruses can replicate autonomously and produce virions but requires the DNA-B component for systemic infection.)( bron ICTV)
[105976-027 DNAseq]
Based on analyses of 2715 nt (DNA-A) and 2595 nt (DNA-B) of the near complete genome in NCBI and NVWA-database it can be concluded that sample 66722305 very likely contains pepper huasteco yellow vein virus (PHYVV).
Sample likely contains multiple genotypes of pepper huasteco yellow vein virus, see figure 7 and 8. A reference assembly with contigs 1506 and 1523 of 105976-027-002 was used for analysis.</t>
  </si>
  <si>
    <t>[HTS bu 47] [16-4: opnieuw bemonsterd voor HTS va vrucht, bu ligt in -20]</t>
  </si>
  <si>
    <t>pepper huasteco yellow vein virus (begomovirus) +
polerovirus +
impatiens necrotic spot virus +</t>
  </si>
  <si>
    <t>Wij hebben de ingezonden vruchten visueel beoordeeld en onderzocht met Illumina-sequencing. Hiermee zijn de genoomsequenties bepaald van drie virussen. Analyse van de sequenties laat zien het dat het de volgende soorten betreft: 
1. Pepper huesteco yellow vein virus (PHYVV, begomovirus) Q-organisme
2. Een onbekend polerovirus, welke het meest verwant is aan potato leafroll virus (PLRV)
3. Impatiens necrotic spot virus (INSV)
Daarnaast zijn met toetsplantenonderzoek virussen overgedragen op toetsplanten. De symptomen op toetsplanten wezen op een infectie met INSV. 
Volgens ons kunnen de symptomen (vlekkerigheid en kringen) op de ingezonden vruchten veroorzaakt worden door INSV of in combinatie met bovenstaande virussen.
Illumina-sequencing data zijn gegenereerd door Genomescan B.V. (accreditatie L518), analyse en interpretatie is uitgevoerd door NIVIP.</t>
  </si>
  <si>
    <t>KCB
G Duivenvoorden</t>
  </si>
  <si>
    <t>Ehretia</t>
  </si>
  <si>
    <t>microphylla</t>
  </si>
  <si>
    <t>Herkomt Nederland. Monster basiscursus. Bonsaiboompje in pot. Sommige blaadjes licht misvormd en enkele scherpbegrensde witte vlekjes (niet virologisch). Onderzoek met HTS en in gaaskooi gezet.</t>
  </si>
  <si>
    <t>HTS wk 22, BCF 105976-024</t>
  </si>
  <si>
    <t>1) Op basis van analyse van 5057 nt van het bijna compleet genoom in NCBI en de NVWA-database kan geconcludeerd worden dat monster 66259875 waarschijnlijk UnID enamovirus B bevat.
2) Op basis van analyse van 3366 nt van het partieel genoom in NCBI en de NVWA-database kan geconcludeerd worden dat monster 66259875 waarschijnlijk UnID enamovirus A bevat.
opm Carla 6/8: lijkt om twee verschillende virussen te gaan. A is partieel, maar stuk wat overlapt heeft een overeenkomst van 69%.</t>
  </si>
  <si>
    <t>[Foto,  bu -20]</t>
  </si>
  <si>
    <t>Enamovirus +</t>
  </si>
  <si>
    <t xml:space="preserve">Blad van de ingezonden plant is onderzocht met Illumina sequencing. Hiermee zijn genoomsequenties gedetecteerd van twee virussen. Analyse van deze sequenties laat zien dat het twee virussen betreft behorende tot het genus Enamovirus. Het betreft nieuwe soorten voor de wetenschap waarvan wij niet weten of er een verband is met de symptomen. 
Illumina-sequencing data zijn gegenereerd door Genomescan B.V. (accreditatie L518), analyse en interpretatie is uitgevoerd door NIVIP.
</t>
  </si>
  <si>
    <t xml:space="preserve">KCB
I. van de Knaap
</t>
  </si>
  <si>
    <t>Herkomst Nederland. een vrucht met kleine chlorotische vlekken. een vlek lijkt een kring, maat twijfel of het virus betreft.</t>
  </si>
  <si>
    <t>INS-24-02971
sub 3</t>
  </si>
  <si>
    <t xml:space="preserve">Voor Nextstrain ingezonden. Hier info opgeslagen T:\PD\NIVIP\Virologie\Q's NL\2019_ToBRFV_tomaat\Toetsing Naktuinbouw zaad Ct 22 (Nextstrain)
herkomst Israel (cargolift bv),
            Cata28       CSP1325
sub 1    19,27	      16,96
sub 3    18,97	      16,89
</t>
  </si>
  <si>
    <t>HTS wk 18, BCF105976-019</t>
  </si>
  <si>
    <t>Op basis van analyse van 4117-6281 nt van het partieel genoom in NVWA database kan geconcludeerd worden dat monsters 66045340, 32872647 en 66597508 zeer waarschijnlijk tomato brown rugose fruit virus (ToBRFV) bevat.
opm molbio
Opm: fragmenten van AltMV (5000 nt), carlavirus (300 nt), fabavirus/BBWV1 (500nt) en STV (2200 nt) gedetecteerd</t>
  </si>
  <si>
    <t>INS-24-04479
sub 3</t>
  </si>
  <si>
    <t>(RNA extract van zaden)</t>
  </si>
  <si>
    <t xml:space="preserve">Voor Nextstrain ingezonden. Hier info opgeslagen T:\PD\NIVIP\Virologie\Q's NL\2019_ToBRFV_tomaat\Toetsing Naktuinbouw zaad Ct 22 (Nextstrain)
herkomst China (Veleka log bv),
            Cata28       CSP1325
sub 1    18,11	      17,66
sub 2    17,64	      17,03
sub 3    17,83	      16,89
</t>
  </si>
  <si>
    <t>Op basis van analyse van 4117-6281 nt van het partieel genoom in NVWA database kan geconcludeerd worden dat monsters 66045340, 32872647 en 66597508 zeer waarschijnlijk tomato brown rugose fruit virus (ToBRFV) bevat.
Opm: Bell pepper alphaendornavirus (mogelijk compleet genoom) gedetecteerd</t>
  </si>
  <si>
    <t>INS-24-06862
sub 3</t>
  </si>
  <si>
    <t xml:space="preserve">Voor Nextstrain ingezonden. Hier info opgeslagen T:\PD\NIVIP\Virologie\Q's NL\2019_ToBRFV_tomaat\Toetsing Naktuinbouw zaad Ct 22 (Nextstrain)
herkomst China (Rossen seeds),
            Cata28       CSP1325
sub 2    20,46	      20,28
sub 3    16,20	      14,54
</t>
  </si>
  <si>
    <t>Op basis van analyse van 4117-6281 nt van het partieel genoom in NVWA database kan geconcludeerd worden dat monsters 66045340, 32872647 en 66597508 zeer waarschijnlijk tomato brown rugose fruit virus (ToBRFV) bevat.
opm molbio
Opm: ToMMV (300 nt), ToMV (2250 nt), AltMV (6000 nt), carlavirus (150 nt), BBWV1 (1450 nt), STV (2000 nt) gedetecteerd. ToMMV en ToMV handmatig geblast in NCBI, vallen in soort specifiek cluster. Let op ToMV heeft in NCBI nu een accesie onder de naam StochSRVP_7 martelli-like virus. Hierdoor kan ToMV onder unclassified Martellivirales vallen.</t>
  </si>
  <si>
    <t>KCB
A. Duijvenvoorden</t>
  </si>
  <si>
    <t>Herkomst Spanje. Twee vruchten die slecht doorgekleurd met kringen die deels ingezonken zijn. ToFBV?</t>
  </si>
  <si>
    <t xml:space="preserve">lijst wk 29, [op RNA HTS wk 18]
F-MOL-132-002 Menzel en Winter + (7.1/7.0)
F-MOL-132-001 Real-time RT-PCR ISF + (CaTa (FAM): 9.09/9.08; CSP (VIC): 9.17/9.17 )
F-MOL-156-001 Real-time RT-PCR voor ToFBV + (FAM 28.3/28.2; Texas Red 21.6/21)
opm molbio: 
De curve ligt laag dit komt door 2 mismatches probe
</t>
  </si>
  <si>
    <t>HTS wk 18, BCF105976-019
Let op, ToBRFV is opgenomen in grote ToBRFV rapport</t>
  </si>
  <si>
    <t>Op basis van analyse van 6347-6390 nt van het bijna compleet genoom in NVWA database kan geconcludeerd worden dat monsters 42036618, 72399647, 40732361, 66047127, 66551569, 41874206, 41856446, 65083572 en 65083599 zeer waarschijnlijk tomato brown rugose fruit virus (ToBRFV) bevat.
Op basis van analyse van 5901 nt (RNA1), 3616 (RNA2), 2818 (RNA3) en 1897 (RNA4) van het bijna compleet genoom in de NCBI en NVWA database kan geconcludeerd worden dat monster 41856446 zeer waarschijnlijk tomato fruit blotch virus (ToFBV) bevat.</t>
  </si>
  <si>
    <t>[BU 47, Foto]</t>
  </si>
  <si>
    <t>ToFBV +
ToBRFV +</t>
  </si>
  <si>
    <t>Gebruikte methoden: HTS (Illumina sequencing) en real-time RT-PCR. 
De ingezonden vruchten zijn visueel beoordeeld. Vervolgens is het monster onderzocht met Illumina-sequencing en zijn de genoomsequenties verkregen van twee virussen. Analyse van de sequenties laat zien dat het de volgende soorten betreft: tomato fruit blotch virus (ToFBV) en tomato brown rugose fruit virus (ToBRFV). Aanvullend is de aanwezigheid van ToBRFV bevestigd met moleculaire toetsen (twee real-time RT-PCRs). Volgens ons kunnen de symptomen op de ingezonden vruchten veroorzaakt worden door ToFBV of een combinatie van ToFBV en ToBRFV. 
Illumina-sequencing data zijn gegenereerd door Genomescan B.V. (accreditatie L518)¸ analyse en interpretatie is uitgevoerd door NIVIP.
[ToFBV realtime niet genoemd, wordt wat veel. ToBRFV wel genoemd vanwege accrediatie]</t>
  </si>
  <si>
    <t>NVWA
M. Botermans</t>
  </si>
  <si>
    <t>Sambucus</t>
  </si>
  <si>
    <t>nigra</t>
  </si>
  <si>
    <t>Herkomst Wageningen. Aantal scheuten met nerfvergeling. Mogelijk nepo, CLRV?</t>
  </si>
  <si>
    <t>va blad
P1 +/+
bent -/+
qui -/+
kom -/-
WB +/-</t>
  </si>
  <si>
    <t xml:space="preserve">HTS wk 25, BCF105976-028
</t>
  </si>
  <si>
    <t>1. Based on analyses of 13423 nt of the near complete genome in NCBI and NVWA database can be concluded that sample 6248664 likely contains Sambucus Betanucleorhabdovirus 5 (SBRV 5). (One of the species demarcation criteria is: the nucleotide sequence identity of complete genomes is less than 75%, the sample has a maximum of 85,71% identical nucleotides.)
2. Based on analyses of 6659 nt (RNA 1) and 4733 nt (RNA2) of the partial genome NCBI and NVWA database can be concluded that sample 6248664 very likely contains cherry leaf roll virus (CLRV).</t>
  </si>
  <si>
    <t>virus +</t>
  </si>
  <si>
    <t>Eigen orientatie virologie, zie sequentieanalyse rapport.</t>
  </si>
  <si>
    <t>KCB
J. Alderden</t>
  </si>
  <si>
    <t>Herkomst Ecuador. Op bladeren onregelmatige chlorotische vlekken, deels tussen de nerven. Ook wat kleine necrotische vlekjes aanwezig. Tospo??</t>
  </si>
  <si>
    <t xml:space="preserve">HTS wk 18, BCF105976-019
</t>
  </si>
  <si>
    <t xml:space="preserve">Op basis van analyse van 5549 nt van het partieel genoom in NCBI en de NVWA database kan geconcludeerd worden dat monster 32769236 waarschijnlijk pepper mild mottle virus (PMMoV) bevat. 
opm molbio
Opmerking: relatief hoog % rRNA (18,7%), maar wel meer dan 12M niet rRNA reads (17,9M)
[contaminatie vanwege lage coverage en partieel genoom en bij tobamovirussen verwacht je wel een hoge coverage en een compleet genoom. Daarnaast is Chrysant geen waardplant van dit virus. ]
</t>
  </si>
  <si>
    <t>[bu 47 en-20 christel, foto ]</t>
  </si>
  <si>
    <t>Het door u ingezonden monster is visueel beoordeeld. Daarnaast is het monster onderzocht met Illumina sequencing en hiermee zijn geen relevante virussen of viroiden gedetecteerd. 
De symptomen op het blad worden volgens ons niet veroorzaakt door een virus, fytoplasma of een viroide.
Illumina-sequencing data zijn gegenereerd door Genomescan B.V. (accreditatie L518)¸ analyse en interpretatie is uitgevoerd door NIVIP.</t>
  </si>
  <si>
    <t>KCB
J. Duijvenhoven</t>
  </si>
  <si>
    <t>Lavandula</t>
  </si>
  <si>
    <t>stoechas (avont)</t>
  </si>
  <si>
    <t>Herkomst Tanzania. Kleine stekjes met necrose op de bladeren. Niet virusachtig. Monster is ook gedeeld met bacteriologie.</t>
  </si>
  <si>
    <t>Het door u ingezonden monster is visueel beoordeeld. De symptomen (necrose op de bladeren) worden volgens ons niet veroorzaakt door een virus, fytoplasma of een viroide.</t>
  </si>
  <si>
    <t>KCB
T Spaargaren</t>
  </si>
  <si>
    <t>Strelitzia</t>
  </si>
  <si>
    <t xml:space="preserve">Herkomst China. 1 blad met scherpe verkleuring langs de nerven, niet virologisch. Vermoedelijk insectschade. </t>
  </si>
  <si>
    <t>Het door u ingezonden monster is visueel beoordeeld. De symptomen worden volgens ons niet veroorzaakt door een virus.</t>
  </si>
  <si>
    <t>Naktuinbouw
P. Valentijn</t>
  </si>
  <si>
    <t>INS-24-09353</t>
  </si>
  <si>
    <t>Ficus</t>
  </si>
  <si>
    <t>carica</t>
  </si>
  <si>
    <t>Herkomst Nederland. Op bladeren chlorose langs de nerven en op sommige bladeren ook wat mosaic.</t>
  </si>
  <si>
    <t>virus symptomen +</t>
  </si>
  <si>
    <t>Het ingezonden monster is visueel beoordeeld. De waargenomen symptomen kunnen veroorzaakt worden door virussen zoals fig mosaic virus (vijgenmozaiekvirus). Gezien dit ziektebeeld bekend is in dit gewas, hebben we geen nader onderzoek uitgevoerd om ons vermoeden te bevestigen.</t>
  </si>
  <si>
    <t>Naktuinbouw
Wilco van Delft</t>
  </si>
  <si>
    <t>Herkomst Portugal. Op bladeren chlorose en mosaic. Lijkt op eerdere monsters met fig mosaic virus.</t>
  </si>
  <si>
    <t>Hendriks
NVWA</t>
  </si>
  <si>
    <t>Quercus</t>
  </si>
  <si>
    <t>rubra</t>
  </si>
  <si>
    <t>Herkomst Rips? [bont blad op 1 meter hoogte] bladeren met scherpbegrensde wiite mozaiek, vooral vanuit hoofdnerf. Niet virologisch.
Monster interessant voor VIRNOTE tree (Euphresco project)</t>
  </si>
  <si>
    <t>hts wk 20 
BCF 105976-023 prelim cytorhabdovirus </t>
  </si>
  <si>
    <t>Op basis van analyse van 12631 nt van het bijna compleet genoom in NCBI kan geconcludeerd worden dat monster 36415945 mogelijk oak alphacytorhabdovirus 1 bevat. Dit is echter op basis van 1 hit in NCBI met 78% nucleotide sequentie overeenkomst. Hiermee voldoet het aan de species demarcation binnen het genus cytorhabdovirus.</t>
  </si>
  <si>
    <t>[foto] hts bu</t>
  </si>
  <si>
    <t>cytorhabdovirus +</t>
  </si>
  <si>
    <t>Wij hebben het monster visueel beoordeeld en onderzocht met Illumina-sequencing. Hiermee is de genoomsequentie bepaald van een virus. Analyse van de sequentie laat zien dat het om een virus gaat, behorend tot het genus cytorhabdovirus. De sequentie heeft de meeste overeenkomst met de nog niet erkende soort oak alphacytorhabdovirus 1. Wij weten niet of het virus de symptomen op het blad kan veroorzaken. 
Illumina-sequencing data zijn gegenereerd door Genomescan B.V. (accreditatie L518), analyse en interpretatie is uitgevoerd door NIVIP.</t>
  </si>
  <si>
    <t>L Vervloed
KCB</t>
  </si>
  <si>
    <t>Herkomst Barendrecht. [GLN 8719338067105. Teler Seasun] tros tomaten met enkele groen chlorotische vlekken. PepMV/TobRFV?</t>
  </si>
  <si>
    <t>[va vrucht]
PepMV +
TMV -</t>
  </si>
  <si>
    <t>[foto] 2x bu-20</t>
  </si>
  <si>
    <t>virus symptomen -
PepMV+</t>
  </si>
  <si>
    <t>W den Hartog
NVWA</t>
  </si>
  <si>
    <t>Herkomst Nederland. Enkele scheuten met nerfvergeling, jong blad lijkt licht gekruld, maar kan natuurlijk zijn. Virus?</t>
  </si>
  <si>
    <t>hts wk 20
BCF 105976-023 prelim cytorhabdovirus en cherry leafroll virus</t>
  </si>
  <si>
    <t>1. Based on analyses of 7911 nt (RNA1) and 4693 nt (RNA2) of the near complete genome in NCBI and NVWA database it can be concluded that sample 42402331 very likely contains cherry leaf roll virus (CLRV)
2. Based on analyses of 8267 nt of the partial genome in NCBI and NVWA database it can be concluded that sample 42402331 very likely contains sambucus cytorhabdovirus (SaV1)
3. Based on analyses of 13401 nt of the near complete genome in NCBI and NVWA database it can be concluded that sample 42402331 very likely contains sambucus betanucleorhabdovirus 2 (SBRV2)
4. Based on analyses of 11498 nt of the partial genome in NCBI and NVWA database it can be concluded that sample 42402331 very likely contains sambucus betanucleorhabdovirus 5 (SBRV5)</t>
  </si>
  <si>
    <t>[foto] 1 maalzakje -20, HTS bu</t>
  </si>
  <si>
    <t>CLRV +
Virus +</t>
  </si>
  <si>
    <t>Wij hebben het monster visueel beoordeeld en onderzocht met Illumina-sequencing. Hiermee zijn de genoomsequenties bepaald van vier virussen. Analyse van de sequenties laat zien het dat het de volgende virussen betreft: 
Cherry leaf roll virus (CLRV) en de nog niet erkende soorten Sambucus virus 1 (SaV1), Sambucus betanucleorhabdovirus 2 (SBRV2) en Sambucus betanucleorhabdovirus 5 (SBRV5). 
SaV1 toont de meeste overeenkomst met virussen behorend tot het genus cytorhabdovirus. SBRV2 en SBRV5 tonen de meeste overeenkomst met virussen behorend tot het genus betanucleorhabdovirus. Het is niet bekend of één of een combinatie van deze virussen symptomen kan veroorzaken in sambucus.
Illumina-sequencing data zijn gegenereerd door Genomescan B.V. (accreditatie L518), analyse en interpretatie is uitgevoerd door NIVIP.</t>
  </si>
  <si>
    <t>Heijdra
KCB</t>
  </si>
  <si>
    <t>Herkomst Marokko. 9 tomaten met hevige chlorose, sommige met grote vlkekken, anderen kleine veel kleine vlekjes, paar kringachtige vlekken. virus. Opmerking Christel 31-5 worden deze symptomen veroorzaakt door PepMV en/of ToBRFV. Daarom alsnog HTS ingezet.</t>
  </si>
  <si>
    <t>[va vrucht]
PepMV +
TMV +</t>
  </si>
  <si>
    <t>[va vrucht]
F-MOL-132-002 Menzel en Winter +
Ct = 2,66; 2,66</t>
  </si>
  <si>
    <t>HTS wk 35</t>
  </si>
  <si>
    <t>[foto] 3x bu -20</t>
  </si>
  <si>
    <t>PepMV+
ToBRFV +</t>
  </si>
  <si>
    <t>K Rassel
KCB</t>
  </si>
  <si>
    <t>Herkomst Frankrijk. enkele knollen met necrotische vlekken buitenkant, vanuit vlekker schil ook zwarte necrotische zones aan binnenkant. PVY/TNV?
Monster van MYC, gedeeld met ons, maar ook met BAC.</t>
  </si>
  <si>
    <t>laten oppoten voor HTS</t>
  </si>
  <si>
    <t>virus: geen uitslag</t>
  </si>
  <si>
    <t>Na visuele inspectie hebben wij de ingezonden knollen opgepot in de kas. De knollen zijn helaas niet uitgelopen en aanvullend onderzoek was daarom niet mogelijk. 
[einduitslag MYC:
Uit het inwendige bruin verkleurde weefsel van aardappel isoleerden we diverse Fusaria. Ons inziens veroorzaken zij het "droogrot" van de ingezonden knollen.
Mycologische diagnose op basis van morfologische identificatie na kweek.]</t>
  </si>
  <si>
    <t>Marek Wozny
NPPO- polen</t>
  </si>
  <si>
    <t xml:space="preserve">Iris </t>
  </si>
  <si>
    <t>germanica (black night)</t>
  </si>
  <si>
    <t>Herkomst Polen. Ingezonden voor TRSV verificatie</t>
  </si>
  <si>
    <t xml:space="preserve">hts wk 20 BCF 105976-023 
[587-3 ct 19.76]
</t>
  </si>
  <si>
    <t>prelim TRSV, Iris severe mosaic virus, ArMV, Alphacythorhabdovirus
uitslag: Based on analyses of 6785 nt (RNA1) and 3813 nt (RNA2) of the partial genome in NCBI it can be concluded that sample 6248551 very likely contains tobacco ringspot virus (TRSV).</t>
  </si>
  <si>
    <t>TRSV +</t>
  </si>
  <si>
    <t xml:space="preserve">Applied method: HTS (Illumina-sequencing)
Original sample number: 587.  The presence of tobacco ringspot virus (TRSV) is confirmed by EURL-Virology (NIVIP) with Illumina-sequencing. Based on the analysis of the obtained sequence TRSV has been identified in the sample.  
Illumina-sequencing data were generated by Genomescan B.V (accreditation L518), analysis and interpretation was done by NIVIP.
</t>
  </si>
  <si>
    <t>pumila (Blue denim)</t>
  </si>
  <si>
    <t>hts wk 20 BCF 105976-023
616-3 ct 16.85]</t>
  </si>
  <si>
    <t>prelim: TRSV, ISMV, evt ophio, evt Rhabdo
Uitslag: Based on analyses of 7369 nt (RNA1) and 3719 nt (RNA2) of the near complete genome in NCBI it can be concluded that sample 6248568 very likely contains tobacco ringspot virus (TRSV).</t>
  </si>
  <si>
    <t xml:space="preserve">Applied method: HTS (Illumina-sequencing)
Original sample number: 616. The presence of tobacco ringspot virus (TRSV) is confirmed by EURL-Virology (NIVIP) with Illumina-sequencing. Based on the analysis of the obtained sequence TRSV has been identified in the sample. 
Illumina-sequencing data were generated by Genomescan B.V (accreditation L518), analysis and interpretation was done by NIVIP.
</t>
  </si>
  <si>
    <t>pumila (Hamburger Nacht)</t>
  </si>
  <si>
    <t>hts wk 20 BCF 105976-023
[620-1 ct 17.61]</t>
  </si>
  <si>
    <t>prelim: analyse loopt vast geen data, ref assembly nog
Uitslag: Based on analyses of 7347 nt (RNA1) and 3822 nt (RNA2) of the near complete genome in NCBI it can be concluded that sample 6248576 very likely contains tobacco ringspot virus (TRSV).</t>
  </si>
  <si>
    <t xml:space="preserve">Applied method: HTS (Illumina-sequencing)
Original sample number: 620. The presence of tobacco ringspot virus (TRSV) is confirmed by EURL-Virology (NIVIP) with Illumina-sequencing. Based on the analysis of the obtained sequence TRSV has been identified in the sample. 
Illumina-sequencing data were generated by Genomescan B.V (accreditation L518), analysis and interpretation was done by NIVIP.
</t>
  </si>
  <si>
    <t xml:space="preserve">hts wk 20 BCF 105976-023
[622-1 ct 36.94]
</t>
  </si>
  <si>
    <t>prelim: analyse loopt vast geen data, ref assembly nog
Uitslag: Geen TRSV aangetoond</t>
  </si>
  <si>
    <t>TRSV -</t>
  </si>
  <si>
    <t>Applied method: HTS (Illumina-sequencing)
Original sample number: 622. Tobacco ringspot virus (TRSV) was not detected with Illumina-sequencing by EURL-Virology (NIVIP).
Illumina-sequencing data were generated by Genomescan B.V (accreditation L518), analysis and interpretation was done by NIVIP.</t>
  </si>
  <si>
    <t>pumila (Path Gold)</t>
  </si>
  <si>
    <t xml:space="preserve">hts wk 20 BCF 105976-023 
[623-1 ct 36.31] prelim Iris severe mosaic virus
</t>
  </si>
  <si>
    <t>prelim: geen TRSV, wel ISMV
Uitslag: Geen TRSV aangetoond</t>
  </si>
  <si>
    <t>Applied method: HTS (Illumina-sequencing)
Original sample number: 623. Tobacco ringspot virus (TRSV) was not detected with Illumina-sequencing by EURL-Virology (NIVIP). 
Illumina-sequencing data were generated by Genomescan B.V (accreditation L518), analysis and interpretation was done by NIVIP.</t>
  </si>
  <si>
    <t>??-5-2024</t>
  </si>
  <si>
    <t>Lunaria</t>
  </si>
  <si>
    <t>annua</t>
  </si>
  <si>
    <t xml:space="preserve">Herkomst wageningen. Ingezonden voor interesse, niet in PRISMA ingevoerd.
chl vlekjes op (oud en jong) blad, mn rondom nerven
</t>
  </si>
  <si>
    <t>HTS wk 22 BCF 105976-024</t>
  </si>
  <si>
    <t>(bijna) compleet genoom van alfalfa mosaic virus gedetecteerd, valt in soort specifiek cluster, op verzoek sequentie opgeslagen in Geneious</t>
  </si>
  <si>
    <t>AMV</t>
  </si>
  <si>
    <t>Echinacea </t>
  </si>
  <si>
    <t>purpurea</t>
  </si>
  <si>
    <t>Herkomst wageningen. 4 bladeren met heftige chlorose, 1 blad heeft kringerige vlekken. TRV?
Niet in PRISMA ingevoerd.
27-8-2024: Marleen heeft plant opnieuw bemonsterd (buiten) voor foto symptomen. ligt ook in koelcel.</t>
  </si>
  <si>
    <t>HTS wk 22 105976-024 prelim CMV, Caulimo, tymo</t>
  </si>
  <si>
    <t xml:space="preserve">(bijna) compleet genoom van cucumber mosaic virus gedetecteerd, valt in soort specifiek cluster, op verzoek sequentie opgeslagen in Geneious
opm molbio
Dahlia mosaic virus gedetecteerd, blijkt plant na handmatige BLASTn. 
Tymovirales/Garlic virus X gedetecteerd, blijkt plant na handmatige BLASTn. </t>
  </si>
  <si>
    <t>Tim Buysman
KCB</t>
  </si>
  <si>
    <t>Dioscorea</t>
  </si>
  <si>
    <t>trifida</t>
  </si>
  <si>
    <t>Herkomst Suriname. 5 knollen. oppoten voor HTS</t>
  </si>
  <si>
    <t xml:space="preserve">105976-049 </t>
  </si>
  <si>
    <t>1. Based on analyses of 5459 (genotype A) and 5509 (genotype B) nt of the partial genomes in the NVWA and NCBI databases it can be concluded that sample 3267812 very likely contains an UnID potexvirus. (Remark: possibly more than 2 genotypes are present.)
2. Based on analyses of 9512 nt of the near complete genome in the NVWA and NCBI databases it can be concluded that sample 3267812 very likely contains yam mild mosaic virus (YMMV). (Remark: possibly more than 1 genotype is present.)</t>
  </si>
  <si>
    <t>HTS BU 50</t>
  </si>
  <si>
    <t>potexvirus +
YMMV +</t>
  </si>
  <si>
    <t>Gebruikte methode: HTS (Illumina sequencing)
Het door u ingezonden monster is visueel beoordeeld en de knollen hebben we laten opgroeien in de kas. Vervolgens is bladmateriaal onderzocht met Illumina sequencing. Hiermee zijn de genoomsequenties verkregen van twee virussen. Analyse van de sequenties laat zien dat het de volgende virussen betreft: 1) yam mild mosaic virus en 2) een virus welke het meest overeenkomst met soorten in het genus potexvirus welke mogelijk nieuw is voor de wetenschap. 
Illumina-sequencing data zijn gegenereerd door Genomescan B.V. (accreditatie L518), analyse en interpretatie is uitgevoerd door het NIVIP.  
[31/10 mogelijk wat mosaic op blad te zien en necr plekjes, maar lastig in te schatten of virologisch is. Daarom niks genoemd over symptomen]</t>
  </si>
  <si>
    <t>Jerom van Gemert
NVWA</t>
  </si>
  <si>
    <t>soortnaam!</t>
  </si>
  <si>
    <t>Herkomst Amsterdam (tuin ouders). 1 grote plant met hevige bladkrulling en chlorose in jonge bladeren, enkele oudere bladeren met nerfvergeling. 
Marleen zegt schade door luis, HTS om haar ongelijk te bewijzen. Monster niet in PRISMA ingevoerd.</t>
  </si>
  <si>
    <t>HTS wk 22
BCF 105976-024, prelim little cherry virus 1</t>
  </si>
  <si>
    <t>N de Jong
NVWA</t>
  </si>
  <si>
    <t>Herkomst Ecuador. 1 vrucht met gele wazige vlekken, enkele lijken kringachtig.</t>
  </si>
  <si>
    <t>HTS wk 24 105976-026</t>
  </si>
  <si>
    <t>Geen relevante virussen en viroiden gedetecteerd</t>
  </si>
  <si>
    <t>[foto HTS bu 48]</t>
  </si>
  <si>
    <t>We hebben het monster visueel beoordeeld en onderzocht met Illumina-sequencing. Hiermee zijn geen virussen gedetecteerd die de waargenomen symptomen kunnen veroorzaken. Mogelijk betreft het een fysiologische kwestie.
Illumina-sequencing data zijn gegenereerd door Genomescan B.V. (accreditatie L518), analyse en interpretatie is uitgevoerd door NIVIP.</t>
  </si>
  <si>
    <t>ca, mbo</t>
  </si>
  <si>
    <t>Herkomst Colombia. 1 vrucht lichte groene vlekkerigheid.
22/8/24: Carla, hmmm vlekkerigheid zou wel virologisch kunnen zijn - maar de deze virussen komt ook voor zonder symptomen en icm andere virussen (bv 38582351/38582368) dus uitslag maar saai</t>
  </si>
  <si>
    <t>1. Based on analyses of the partial RNA 1 6422nt and the near complete RNA 2 4937nt of genome in NCBI and NVWA database it can be concluded that sample 67006802 very likely contains physalis torrado virus (PhToV).
2. Based on analyses of RNA 1 7388nt (complete) and RNA 2 5362nt (partial) of the genome in NCBI and NVWA database it can be concluded that sample 67006802 very likely contains tomato torrado virus (ToTV).</t>
  </si>
  <si>
    <t>Torradovirus +
ToTV +</t>
  </si>
  <si>
    <t>Gebruikte methode: HTS (Illumina sequencing).
De ingezonden vrucht is visueel beoordeeld en onderzocht met Illumina-sequencing. Hiermee zijn de genoomsequenties bepaald van twee virussen. Analyse van de sequenties laat zien het dat het de twee virussen betreft in het genus torradovirus; tomato torrado virus en de nog niet officieel door ICTV erkende soort physalis torrado virus.
Illumina-sequencing data zijn gegenereerd door Genomescan B.V. (accreditatie L518), analyse en interpretatie is uitgevoerd door NIVIP.</t>
  </si>
  <si>
    <t>nee, wel leuk de eerste keer deze twee torrados samen zonder andere vriendjes. 
S. betaceum staat nog niet op eppo als host voor ToTV, das misschien wel leuk?!</t>
  </si>
  <si>
    <t>Rosa</t>
  </si>
  <si>
    <t>Herkomst Kenia. losse bladeren met lichtgroene of necrotische vlekjes, meeste scherpbegrensd. instectschade? niet virologisch</t>
  </si>
  <si>
    <t>We hebben het monster visueel beoordeeld en onderzocht met Illumina-sequencing. Hiermee zijn geen virussen gedetecteerd die de waargenomen symptomen kunnen veroorzaken. Waarschijnlijk betreft het een fysiologische kwestie.
Illumina-sequencing data zijn gegenereerd door Genomescan B.V. (accreditatie L518), analyse en interpretatie is uitgevoerd door NIVIP.</t>
  </si>
  <si>
    <t>Pastinaca</t>
  </si>
  <si>
    <t>sativa</t>
  </si>
  <si>
    <t>Herkomst Wageningen (moestuin Marleen). Aantal scheuten met nerfvergeling en lichte bladmisvorming. Niet in PRISMA ingevoerd.
virussen pastinaak volgens sastry: AYV, ParMV, ParV-3, PYFV, SLRSV.</t>
  </si>
  <si>
    <t>[va blad]
P1 +/+
bent -/+
qui +/+
amni -/+</t>
  </si>
  <si>
    <t>HTS wk 24, BCF 105976-026
prelim: parsnip yellwo fleck virus; carrot ch virus 2; luteoviridae; Cnidium virus 1</t>
  </si>
  <si>
    <t>1. Op basis van analyse van 9776 nt (genotype 1, van het bijna compleet genoom) en 9367 nt (genotype 2, van het partiele genoom) in NCBI en de NVWA database kan geconcludeerd worden dat monster 4630595 mogelijk parsnip yellow fleck virus (PYFV) bevat.
2. Op basis van analyse van 8051 nt van het bijna compleet genoom in NCBI en de NVWA database kan geconcludeerd worden dat monster 4630595 zeer waarschijnlijk UnID chordovirus bevat.
3. Op basis van analyse van 4510 nt van het partieel genoom in NCBI en de NVWA database kan geconcludeerd worden dat monster 4630595 zeer waarschijnlijk UnID luteovirus bevat.
4. Op basis van analyse van 12828 nt van het partieel genoom in NCBI en de NVWA database kan geconcludeerd worden dat monster 4630595 zeer waarschijnlijk UnID betanucleorhabdovirus bevat.</t>
  </si>
  <si>
    <t>sequivirus
chordovirus
luteovirus
betanecleorabdovirus</t>
  </si>
  <si>
    <t>KCB
J vd Knaap</t>
  </si>
  <si>
    <t xml:space="preserve">Herkomst Honselensdijk. 2 (snack)paprika's met groene vlekken met vage rand. op 1 vrucht zijn ze samengemolten tot een chlorotische zone.  </t>
  </si>
  <si>
    <t xml:space="preserve">HTS wk 24, BCF 105976-026
</t>
  </si>
  <si>
    <t>Geen relevante virussen en viroiden gedetecteerd
opm molbio
Virussen uit monster 4630595 (Parsnip yellow fleck virus, Carrot necrotic dieback virus en Carrot Ch virus 2) gedetecteerd,  maar dit betreft contaminatie. Deze virussen hebben capsicum niet als waardplant.</t>
  </si>
  <si>
    <t>KCB
J Schroevers</t>
  </si>
  <si>
    <t>Herkomst Maasland. 2 vruchten met grote groene vlekken, wazige randen. ToBRFV/PepMV</t>
  </si>
  <si>
    <t>virus symptomen  -
PepMV +</t>
  </si>
  <si>
    <t>Gebruikte methode: DAS-ELISA
Het door u ingezonden monster is visueel beoordeeld. Dit monster is toegevoegd aan ingeplande serologische toetsen voor de detectie van pepino mosaic virus (PepMV) en tomato brown rugose fruit virus (ToBRFV). Hierbij is ToBRFV niet en PepMV wel gedetecteerd.
Wij verwachten niet dat PepMV de waargenomen symptomen veroorzaakt. Mogelijk hebben de symptomen een fysiologische oorzaak.</t>
  </si>
  <si>
    <t>KCB
N Jong</t>
  </si>
  <si>
    <t>Herkomst Aalsmeer. 1 vrucht met groene vlekken met wazige rand ToBRFV/PepMV</t>
  </si>
  <si>
    <t>Fragaria</t>
  </si>
  <si>
    <t xml:space="preserve">Herkomst Rijsbergen. enkele losse bladeren met lichte tussennervige verkleuring. Ook 1 gezond blad ingestuurd, die is iets donkerder van kleur. Niet verdacht. </t>
  </si>
  <si>
    <t>Het door u ingezonden monster is visueel beoordeeld. De symptomen worden volgens ons niet veroorzaakt door een virus, fytoplasma of een viroide. Mogelijk betreft het een fysiologische kwestie.</t>
  </si>
  <si>
    <t>NVWA
W den Hartog</t>
  </si>
  <si>
    <t>Buddleja</t>
  </si>
  <si>
    <t>Herkomst Zoetermeer. Meerdere scheuten met gele vlekken, blad rondom vlekken misvormd. Geen virus, schade door luis.</t>
  </si>
  <si>
    <t>Het door u ingezonden monster is visueel beoordeeld. De symptomen worden volgens ons niet veroorzaakt door een virus, fytoplasma of een viroide. Vermoedelijk worden de symptomen veroorzaakt door bladluis.</t>
  </si>
  <si>
    <t>Naktiunbouw
J de Koning</t>
  </si>
  <si>
    <t>INS-24-10687</t>
  </si>
  <si>
    <t>annuum (RNA extract)</t>
  </si>
  <si>
    <t xml:space="preserve">Herkomst Cayaro Peppers BV, roelof kromkampweg 8, Berkel en Rodenrijs. origineel monsternummer 66624756
RNA extract (4 subs) va blad. Rassen EMPE20-3455 en WLS 9652 Padron. Positief getoetst met ELISA (TMV antiserum) door bedrijf, negatief getoetst met PCR door naktuinbouw:
Cata28     CSP1325
40,00       40,00
40,00       40,00
40,00       40,00
35,19       34,77
</t>
  </si>
  <si>
    <t>HTS wk 25
4 subs gepooled, BCF 105976-028 
Prelim: Pepper mild mottle virus, (endornavirus)</t>
  </si>
  <si>
    <t>Op basis van analyse van 6223 nt van het bijna compleet genoom in NCBI en de NVWA database kan geconcludeerd worden dat monster 66551358 zeer waarschijnlijk pepper mild mottle virus (PMMoV) bevat.
opm molbio:
Opmerking: endornavirus gedetecteerd</t>
  </si>
  <si>
    <t>PMMoV +</t>
  </si>
  <si>
    <t>Naktuinbouw heeft het monster negatief getoetst op de aanwezigheid van Tomato brown rugose fruit virus (ToBRFV) met RT-PCR. Wij hebben RNA van het monster onderzocht met Illumina-sequencing. Hiermee is de genoomsequentie bepaald van een virus. Analyse van de sequentie laat zien dat het om het tobamovirus Pepper mild mottle virus gaat.
Illumina-sequencing data zijn gegenereerd door Genomescan B.V. (accreditatie L518), analyse en interpretatie is uitgevoerd door NIVIP.</t>
  </si>
  <si>
    <t>KCB
Sagar Diepa</t>
  </si>
  <si>
    <t>Herkomst Nederland. 3 vruchten niet volledig doorgekleurd. bij 2 zones, bij 1 vlekkerig.</t>
  </si>
  <si>
    <t>[va vrucht]
PepMV +
TMV -</t>
  </si>
  <si>
    <t>PepMV +</t>
  </si>
  <si>
    <t>Gebruikte methode: DAS-ELISA
Het door u ingezonden monster is visueel beoordeeld. Dit monster is toegevoegd aan ingeplande serologische toetsen voor de detectie van pepino mosaic virus (PepMV) en tomato brown rugose fruit virus (ToBRFV). Hierbij is ToBRFV niet en PepMV wel gedetecteerd.</t>
  </si>
  <si>
    <t xml:space="preserve">ficus </t>
  </si>
  <si>
    <t>microcarpa (ginseng)</t>
  </si>
  <si>
    <t>Herkomst Nederland. 2 scheuten met nerfvergeling en chlorotische patronen. Virus? </t>
  </si>
  <si>
    <t xml:space="preserve">HTS wk 26
105976-029
</t>
  </si>
  <si>
    <t>1. Based on analyses of the partial RNA genome of 5394 nt in NCBI and NVWA database it can be concluded that sample 66741987 very likely contains
UnID Badnavirus
2. Based on analyses of the partial RNA A 13284nt, complete RNA B 13803nt and partial RNA C 8158nt genome in NCBI and NVWA database it can be
concluded that sample 66741987 very likely contains UnID Cytorhabdovirus
3. Based on analyses of the partial RNA A 2314nt and complete RNA B 6006nt genome in NCBI and NVWA database it can be concluded that sample
66741987 very likely contains UnID Tymoviridae
4. Based on analyses of the partial RNA 12958nt genome in NCBI and NVWA database it can be concluded that sample 66741987 very likely contains UnID
Waikavirus.</t>
  </si>
  <si>
    <t>[foto]
opm Carla 28/10. Badnavirus niet volledig en geen super hoge coverage (80x, &lt;6000 dus eigenlijk niet analyseren) en lastig te zeggen of deze nu als deeltje in de plant of niet, daarom niet in uitslag genoemd. ook niet genoemd dat het mogelijk meerdere/verschilende cytorhabdovirussen/tymoviridae betreft</t>
  </si>
  <si>
    <t xml:space="preserve">
Cytorhabdovirus +
Tymoviridae +
Waikavirus +</t>
  </si>
  <si>
    <t>Gebruikte methode: HTS (Illumina sequencing).
Het door u ingezonden monster is visueel beoordeeld. Omdat de symptomen wezen op een mogelijke virusinfectie is het monster onderzocht met Illumina-sequencing. Hiermee zijn de genoomsequenties verkregen van verschillende virussen. Analyse van de sequenties laat zien het dat het soorten betreft welke mogelijk nieuw zijn voor de wetenschap binnen de genera cytorhabdovirus en waikavirus en de familie tymoviridae. Om meer over de mogelijke associatie tussen deze virussen en symptomen te weten te komen is aanvullend onderzoek nodig. 
Illumina-sequencing data zijn gegenereerd door Genomescan B.V. (accreditatie L518), analyse en interpretatie is uitgevoerd door NIVIP.</t>
  </si>
  <si>
    <t>KCB
Tim Buysman</t>
  </si>
  <si>
    <t>Ipomoea</t>
  </si>
  <si>
    <t>batatas</t>
  </si>
  <si>
    <t>Herkomst Suriname. 3 knollen met een soort gaten. Virus? Knollen worden opgepoot in de kas.</t>
  </si>
  <si>
    <t>HTS wk 31
105976-041</t>
  </si>
  <si>
    <t>Based on analyses of 5669 nt of the near-complete genome in NCBI and NVWA-database it can be concluded that sample 64760949 very likely contains pea enation mosaic virus 1 (PEMV-1)
Based on analyses of 4035 nt of the partial genome in NCBI and NVWA-database it can be concluded that sample 64760949 very likely contains pea enation mosaic virus 2 (PEMV-2)</t>
  </si>
  <si>
    <t>PEMV-1 +
PEMV-2 +</t>
  </si>
  <si>
    <t>Het door u ingezonden monster is visueel beoordeeld en we hebben de knollen opgepot in de kas. Vervolgens hebben we het blad onderzocht met Illumina-sequencing. Hiermee zijn de genoomsequenties verkregen van twee virussen. Analyse van de sequenties laat zien dat pea enation mosaic virus 1 (PEMV-1, enamovirus) en pea enation mosaic virus 2 (PEMV-2, umbravirus) betreft. Deze virussen komen vaak samen voor in boon gewassen. Voor zover wij weten is dit de eerste vondst binnen de wetenschap in Ipomoea batatas (zoete aardappel).
Op de bladeren zien we chlorose en mozaiek. Mogelijk worden deze symptomen veroorzaakt door PEMV-1 en PEMV-2, maar ook een genetische oorzaak is mogelijk.
Illumina-sequencing data zijn gegenereerd door Genomescan B.V. (accreditatie L518), analyse en interpretatie is uitgevoerd door NIVIP.</t>
  </si>
  <si>
    <t>PT monster</t>
  </si>
  <si>
    <t>EURL-VIR</t>
  </si>
  <si>
    <t>L06-1</t>
  </si>
  <si>
    <t>freeze dried leaf material</t>
  </si>
  <si>
    <t>Herkomst PT EURL-VIR Nepoviruses. Freeze dried leaf material. Niet in PRISMA ingevoerd</t>
  </si>
  <si>
    <t>HTS wk 25 (PT lijst), BCF 105976-032</t>
  </si>
  <si>
    <t>Meer info
T:\PD\NIVIP\Molbio\Controles\3e lijnscontroles\2024\VIR nepoviruses (EURL)</t>
  </si>
  <si>
    <t>zie resultaatformulier PT</t>
  </si>
  <si>
    <t>T:\PD\NIVIP\Molbio\Controles\3e lijnscontroles\2024\VIR nepoviruses (EURL)</t>
  </si>
  <si>
    <t>L06-2</t>
  </si>
  <si>
    <t>L06-3</t>
  </si>
  <si>
    <t>L06-4</t>
  </si>
  <si>
    <t>L06-5</t>
  </si>
  <si>
    <t>L06-6</t>
  </si>
  <si>
    <t xml:space="preserve">
Herkomst Colombia. 2 vruchten met lichte vlekken.
Carla 6/9 [insp: gevlekte vrucht]. betreft waarsch zelfde partij als monster 38576101
Christel 3/10.  Sequenties komen niet overeen met monster 38576101</t>
  </si>
  <si>
    <t xml:space="preserve">HTS wk 26, BCF 105976-029
</t>
  </si>
  <si>
    <t xml:space="preserve">Based on analyses of 6992 nt (RNA-1) and 4321 nt (RNA-2) of the partial genome in NCBI and NVWA-database it can be concluded that sample 32769535 very likely contains tomato torrado virus (ToTV). The sample likely contains multiple genotypes of ToTV, see figures 20 and 21.
Based on analyses of 6591 nt (RNA-1) and 4686 nt (RNA-2) of the partial genome in NCBI and NVWA-database it can be concluded that sample 32769535 very likely contains physalis torrado virus (PhToV). The sample likely contains multiple genotypes of PhToV, see figures 18 and 19.
Based on analyses of 7274 nt of the near-complete genome in NCBI and NVWA-database it can be concluded that sample 32769535 very likely contains an UnID betaflexiviridae.
Based on analyses of 8431 nt of the near-complete genome in NCBI and NVWA-database it can be concluded that sample 32769535 very likely contains an UnID foveavirus (A).
Based on analyses of 4718 nt of the partial genome in NCBI and NVWA-database it can be concluded that sample 32769535 very likely contains an UnID foveavirus (B).M16
opm molbio:
- Hoog % rRNA reads (87,5) en maar 1,9 milj non rRNA reads verkregen.
- Gecheckt op contaminatie met monster 38576101 maar het zijn  verschillende sequenties.
</t>
  </si>
  <si>
    <t>[foto hts bu]
gezien het dezelfde partij betreft als monster 38576101 slechtere HTS data wel gebruiken voor uitslag. bovendien is hier een extra virus in gevonden</t>
  </si>
  <si>
    <t>ToTV +
Torradovirus +
Betaflexiviridae +
Foveavirus +</t>
  </si>
  <si>
    <t xml:space="preserve">gebruikte methode: HTS (Illumina sequencing).
Na visuele beoordeling van de ingezonden vruchten hebben wij besloten om het monster te analyseren met Illumina-sequencing. Hiermee zijn de genoomsequenties verkregen van verschillende virussen. Analyse van de sequenties laat zien het dat het twee virussen betreft in het genus torradovirus; tomato torrado virus en de nog niet officieel door ICTV erkende soort physalis torradovirus. Aanvullend zijn genoomsequenties verkregen die de grootste overeenkomst hebben met virussequenties uit het genus foveavirus en de familie betaflexiviridae.
Op de ingezonden vruchten is lichte vlekkerigheid gezien, mogelijk wordt dit veroorzaakt door één of een combinatie van bovenstaande virussen of het betreft een fysiologische oorzaak.
Illumina-sequencing data zijn gegenereerd door Genomescan B.V. (accreditatie L518)¸ analyse en interpretatie is uitgevoerd door NIVIP.
</t>
  </si>
  <si>
    <t>Herkomst Colombia. 2 vruchten met lichte vlekken en necrotische stipjes. 
Carla 6/9 [insp: zwarte uitstulpje op de vrucht] betreft waarschijnlijk zelfde partij als monster 32769535
Christel 3/10. Sequenties komen niet overeen met monster 32769535</t>
  </si>
  <si>
    <t>[BU zakje, nov]
P1 -
qui -
phys -
bent  -</t>
  </si>
  <si>
    <t>Based on analyses of 6650 nt (RNA-1) and 4588 nt (RNA-2) of the partial genome in NCBI and NVWA-database it can be concluded that sample 38576101 very likely contains physalis torrado virus (PhToV)
Based on analyses of 8420 nt of the near- complete genome in NCBI and NVWA-database it can be concluded that sample 38576101 very likely contains an UnID Foveavirus.
Based on analyses of 7213 nt of the near-complete genome in NCBI and NVWA-database it can be concluded that sample 38576101 very likely contains an UnID Betaflexiviridae.
Based on analyses of 7405 nt (RNA1) and 5375 nt (RNA2) of the near-complete genome in NCBI and NVWA-database it can be concluded tat sample 38576101 very likely contains tomato torrado virus (ToTV)</t>
  </si>
  <si>
    <t>[foto hts bu]</t>
  </si>
  <si>
    <t>gebruikte methode: HTS (Illumina sequencing).
Na visuele beoordeling van de ingezonden vruchten hebben wij besloten om het monster te analyseren met Illumina-sequencing. Hiermee zijn de genoomsequenties verkregen van verschillende virussen. Analyse van de sequenties laat zien het dat het twee virussen betreft in het genus torradovirus; tomato torrado virus en de nog niet officieel door ICTV erkende soort physalis torradovirus. Aanvullend zijn genoomsequenties verkregen die de grootste overeenkomst hebben met virussequenties uit het genus foveavirus en de familie betaflexiviridae. We hebben deze combinatie van virussen ook aangetroffen in monster 32769535 (Solanum betaceum) uit dezelfde opdracht. Het is voor ons onduidelijk of de symptomen (necrotische plekken en lichte chlorose) worden veroorzaak door één, of een combinatie van bovenstaande virussen, of een fysiologische oorzaak betreft.
Illumina-sequencing data zijn gegenereerd door Genomescan B.V. (accreditatie L518)¸ analyse en interpretatie is uitgevoerd door NIVIP.</t>
  </si>
  <si>
    <t>KCB
L. Vervloed</t>
  </si>
  <si>
    <t>Phaseolus</t>
  </si>
  <si>
    <t>vulgaris</t>
  </si>
  <si>
    <t>Herkomst Marokko. Op bonen necrotische onregelmatige plekken. twijfelachtig of het virus betreft. Gedeeld met mycologie en geen plant parasitaire schimmels aangetroffen.
12-9 Carla: Peter R en DJ op de hoogte gebracht. eerste vondst buiten VS en eerste vondst op boon na beperkte literatuur zoektocht.  BAC heeft ook gekeken, geen plant pathogene bacterien. Zie ook T:\PD\NIVIP\Virologie\Conferentie\Inzendingen 2024 - extra info\Phaseolus_vulgaris_32547529_Ilarvirus</t>
  </si>
  <si>
    <t>HTS wk 27, BCF 105976-031 
bemonsterd van verschillende peulen</t>
  </si>
  <si>
    <t>Op basis van analyse van 3418 nt (RNA1), 2677 nt (RNA2) en 2216 nt (RNA3) van het partiele genoom in de NCBI en NVWA database kan geconcludeerd worden dat monster 32547529 zeer waarschijnlijk tomato necrotic spot virus (ToNSV) bevat.</t>
  </si>
  <si>
    <t xml:space="preserve">[foto, vanaf P1 in colllectie genomen. BU is op]
</t>
  </si>
  <si>
    <t>Ilarvirus +
(related, not classified)</t>
  </si>
  <si>
    <t>gebruikte methode:  HTS (Illumina sequencing).
Na visuele beoordeling van de ingezonden vruchten hebben wij besloten om het monster te analyseren met Illumina-sequencing. Hiermee is de genoomsequentie verkregen van een virus. Analyse van de sequentie laat zien het dat het een virus betreft in het genus ilarvirus; de nog niet officieel door ICTV erkende soort tomato necrotic spot virus (ToNSV). 
Phaseolus vulgaris is volgens ons niet eerder gerapporteerd als waardplant. Om meer over de mogelijke associatie tussen het virus en symptomen te weten te komen is aanvullend onderzoek nodig.
Illumina-sequencing data zijn gegenereerd door Genomescan B.V. (accreditatie L518)¸ analyse en interpretatie is uitgevoerd door NIVIP.
[nader onderzoek en TPO niet genoemd in de toelichting, maar mondeling verteld aan peter rozeboom]</t>
  </si>
  <si>
    <t xml:space="preserve">NVWA
N. Staal
</t>
  </si>
  <si>
    <t>Herkomst Nederland Made. 1 plant (alleen blad) met hevige chlorose, vooral scherpbegrensd. oudere bladeren hebben ook necrotische lesies. Virus? </t>
  </si>
  <si>
    <t>[va blad]
P1 ++
bent -
qui -+
boon ++</t>
  </si>
  <si>
    <t xml:space="preserve">AMV [va TPO, boon, qui, P1]
alle drie +
</t>
  </si>
  <si>
    <t xml:space="preserve">HTS wk 28, BCF105976-035
</t>
  </si>
  <si>
    <t>Based on analyses of 3590 nt (RNA1), 2547 nt (RNA2) and 2044 nt (RNA3) of the near complete genome in NCBI and NVWA database it can be concluded that sample 66473126 very likely contains alfalfa mosaic virus (AMV).</t>
  </si>
  <si>
    <t>alfalfa mosaic virus +</t>
  </si>
  <si>
    <t>Gebruikte methode: DAS-ELISA, HTS, TPO
We vonden de symptomen op het monster virusverdacht. Vervolgens is het monster onderzocht met Illumina-sequencing en toetsplantenonderzoek. Op toetsplanten is een virus overgedragen en door middel van serologische toetsing is AMV aangetoond.
Ook is middels HTS de genoomsequentie van een virus bepaald en analyse van deze sequentie laat zien dat het alfalfa mosaic virus (AMV) betreft. 
Volgens ons kunnen de symptomen (chlorotische vlekken) op het monster veroorzaakt worden door AMV.
Illumina-sequencing data zijn gegenereerd door Genomescan B.V. (accreditatie L518), analyse en interpretatie is uitgevoerd door NIVIP. </t>
  </si>
  <si>
    <t>NVWA
Guthschmidt</t>
  </si>
  <si>
    <t>Vaccinium</t>
  </si>
  <si>
    <t>corymbosum</t>
  </si>
  <si>
    <t>Herkomst Roggel. Enkele takken met necrotische zones, vlekken (paar kringachtig) en nerven. Necrose met rode gloed. MYC vond het niet verdacht, monster gedeeld met BAC, zij gaan nog kijken. Niet heel virusverdacht.</t>
  </si>
  <si>
    <t xml:space="preserve">hts wk 28, BCF105976-035
</t>
  </si>
  <si>
    <t>1. Op basis van analyse van 3901 nt van het partieel genoom in de NCBI en NVWA database kan geconcludeerd worden dat monster 72884458 waarschijnlijk blueberry virus M (BlVM) bevat.
2. Op basis van analyse van 2695 nt van het partieel genoom in de NCBI en NVWA database kan geconcludeerd worden dat monster 72884458 waarschijnlijk blueberry virus L (BlVL) bevat.</t>
  </si>
  <si>
    <t>[foto, hts bu]</t>
  </si>
  <si>
    <t>We vonden de symptomen op het monster niet virusverdacht, maar vanwege kennisopbouw in dit gewas hebben wij besloten om het monster te analyseren met Illumina-sequencing. Hiermee is de genoomsequentie verkregen van twee virussen. Analyse van de sequenties laat zien het dat het nog twee niet erkende virussen betreft, waarschijnlijk binnen het genus luteovirus.  Het is niet bekend of één of een combinatie van beide virussen symptomen kan veroorzaken in Vaccinium. Mogelijk hebben de symptomen op het monster een fysiologische oorzaak.
Illumina-sequencing data zijn gegenereerd door Genomescan B.V. (accreditatie L518), analyse en interpretatie is uitgevoerd door NIVIP. </t>
  </si>
  <si>
    <t>NVWA
P Martens</t>
  </si>
  <si>
    <t>Formulier nog ophalen, monster van BAC, zij leggen het klaar.
Aardappel plant met kleine aardappels bij wortels met bladvorming. ?fytoplasma/virus?
BAC heeft getoetst op liberabacter met Real-time (negatief) en al afgehandeld. Wij toetsen op phytoplasma solani (RNQP) met PCR. wortels en jong blad van miniknolletjes bemonsterd. 
Indien positief, met BAC bespreken hoe we het beste dit resultaat kunnen terugkoppelen. 
19-9-2024 Uitslag van fytoplasma toetsing heb ik (christel) gedeeld met bacteriololgie.</t>
  </si>
  <si>
    <t>F-MOL-022-003 PCR voor de detectie van Candidatus Phytoplasma solani
F-MOL-022-006 A P1-P7 PCR
[va blad] z+ 
[va wortel] z+ 
amplicons worden ingestuurd voor Illumina sequencing
F-MOL-022-003
[va blad] NPA + *; STOL -
[va wortel] NPA + *; STOL -
* fragment lijkt wat aan de lange kant</t>
  </si>
  <si>
    <t xml:space="preserve">NPA primers:
vanaf blad en wortel geen bruikbare sequentie data verkregen. </t>
  </si>
  <si>
    <t xml:space="preserve">105976-045 amplicon p1/p7:
 zie PCR weeklijst 29
</t>
  </si>
  <si>
    <t xml:space="preserve">[va blad] 
Geen fytoplasma's gedetecteerd
opm molbio 
relatief hoog % rRNA reads (71%) en minder dan 12 miljoen non-rRNA Reads (11.9 milj)
[va wortel] 
Geen fytoplasma's gedetecteerd
opm molbio
relatief hoog % rRNA reads (39%), maar meer dan 12 miljoen non-rRNA reads (27.8 milj)
</t>
  </si>
  <si>
    <t>[foto bu -20]</t>
  </si>
  <si>
    <t>fytoplasma -</t>
  </si>
  <si>
    <t xml:space="preserve">We vonden de symptomen op het monster mogelijk op een fytoplasma lijken. Daarom hebben we het monster getoetst op de aanwezigheid van fytoplasma's. We hebben geen fytoplasma kunnen aantonen. Dus mogelijk hebben de symptomen een andere oorzaak.
</t>
  </si>
  <si>
    <t>afhandeling</t>
  </si>
  <si>
    <t>PD-nummer</t>
  </si>
  <si>
    <t>product code</t>
  </si>
  <si>
    <t>symptomen</t>
  </si>
  <si>
    <t>Sympt. beschrijving: Marleen (M) of Christel (Ch), Jerom (Je), Carla (Ca), Joanieke (Jo), Robert (Ro)</t>
  </si>
  <si>
    <t xml:space="preserve">HTS sequencing, BCF projectcode </t>
  </si>
  <si>
    <t>HTS sequencing resultaat
denk aan zin in uitslag!</t>
  </si>
  <si>
    <t>overig</t>
  </si>
  <si>
    <t xml:space="preserve">toelichting [en opmerkingen] </t>
  </si>
  <si>
    <t>Nadine Staal
NVWA</t>
  </si>
  <si>
    <t>Rubus</t>
  </si>
  <si>
    <t>idaeus</t>
  </si>
  <si>
    <t>Herkomst Etten Leur. Op bladeren chlorotische vlekjes. Sommige bladeren hebben grotendeels chlorose. Symptomen met name op de wat oudere bladeren</t>
  </si>
  <si>
    <t>P1 -
bent -
glut -
qui -
kom -</t>
  </si>
  <si>
    <t xml:space="preserve">HTS weeklijst 20 
BCF 105976-023-010 </t>
  </si>
  <si>
    <t>geen relevante virussen gevonden. 
opm molbio:
Badnavirus &lt; 6000 nt (7 kleine fragmenten, 120-1100 nt, waarschijnlijk onbekend badnavirus)</t>
  </si>
  <si>
    <t>[Foto] [HTS bu 47]</t>
  </si>
  <si>
    <t xml:space="preserve">Herkosmt Etten Leur.  Gedeeld met andere vakgebieden.Bladranden zijn necrotisch. Sommige stengels zijn helemaal necrotisch.  NIet virologische. </t>
  </si>
  <si>
    <t>Het door u ingezonden monster is visueel beoordeeld. De symptomen (verwelking en necrose aan de bladrand) komen overeen met de symptomen op monster 36150529 en 36150502. Volgens ons worden deze symptomen niet veroorzaakt door een virus, fytoplasma of een viroide. </t>
  </si>
  <si>
    <t>zie uitslag 66128613</t>
  </si>
  <si>
    <t>Herkosmt Etten Leur.  Gedeeld met andere vakgebieden.Bladranden zijn necrotisch. Sommige stengels zijn helemaal necrotisch.  NIet virologische. zelfde locatie als monster 66128613</t>
  </si>
  <si>
    <t>zie uitslag 66128613</t>
  </si>
  <si>
    <t>René Verhoeven en Paul Hendrikx
NVWA</t>
  </si>
  <si>
    <t>Herkomst Tricht. Op enkele jonge bladeren chlorotische vlekjes en een enkel blad met misvorming. Niet virologisch</t>
  </si>
  <si>
    <t>Herkomst Etten-Leur. [geelverkleuring blad en afsterving van een stengel. Overige stengels van de plont in grond gezond] stengel met geelverkleurde bladeren en necrotische bladpunten. niet virologisch</t>
  </si>
  <si>
    <t>Het door u ingezonden monster is visueel beoordeeld. De symptomen worden volgens ons niet veroorzaakt door een virus, fytoplasma of een viroide. </t>
  </si>
  <si>
    <t>J. Budding
NVWA</t>
  </si>
  <si>
    <t>Herkomst Nieuwegein. Enkele bladeren met een paar kleine chlorotische vlekjes op de nerven. Niet heel verdacht, onderzoeken voor welke virussen er mogelijk (symptoomloos) in kunnen voorkomen.</t>
  </si>
  <si>
    <t>hts wk 21 BCF 105976-024</t>
  </si>
  <si>
    <t xml:space="preserve">Geen relevante virussen gedetecteerd
opm molbio
Hoog % rRNA (29,52) en minder dan 12M non-rRNA reads (8,1M)
</t>
  </si>
  <si>
    <t>virus -
[eigenlijk te weinig data, maar als een virus de symptomen veroorzaakt zou hebben zou ik verwachten dat er in elk geval een gedeeltelijk genoom gedetecteerd zou zijn bij 8 milj reads, dus toch virus -]</t>
  </si>
  <si>
    <t>We hebben het monster visueel beoordeeld en onderzocht met Illumina-sequencing. Hiermee zijn geen virussen gedetecteerd die de waargenomen symptomen kunnen veroorzaken.
Illumina-sequencing data zijn gegenereerd door Genomescan B.V. (accreditatie L518), analyse en interpretatie is uitgevoerd door NIVIP.</t>
  </si>
  <si>
    <t>P. Martens
NVWA</t>
  </si>
  <si>
    <t>Herkomst Roggel. enkele scheuten, paar bladeren hebben kleine chlorotische vlekjes, andere bladreren worden geheel licht chlorotisch, ook enkele nectorische plekjes aan bladrand. Niet virologisch</t>
  </si>
  <si>
    <t xml:space="preserve">J. de Zeeuw
NVWA
</t>
  </si>
  <si>
    <t xml:space="preserve">Herkomst Kessel. veel toppen (2 zakken, heb het labels A en B gegeven), met jonge misvormde bladeren en onregelmatige chlorose, nerfvergeling, bobbeling. Virus. 
enkele toppen op water gezet in kas. </t>
  </si>
  <si>
    <t xml:space="preserve">Geen relevante virussen gedetecteerd
opm molbio
 Ilarvirus gedetecteerd, 230 nt
</t>
  </si>
  <si>
    <t>Herkomst Goorts. een scheut met een jong blaadje met een paar scherpje vlekjes, paar met necrotische kern. Niet virologisch</t>
  </si>
  <si>
    <t xml:space="preserve">Herkomst vd broek. aantal scheuten met scherpe witte vlekjes rondom nerven. Niet virologisch. </t>
  </si>
  <si>
    <t>NVWA
J v Mourik</t>
  </si>
  <si>
    <t>"Solsation"</t>
  </si>
  <si>
    <t>Herkomst Sprundel. Enkele toppen, blad lijkt gekleurd licht verkleurd, 1 misvormde vrucht. Lijkt niet virologisch?</t>
  </si>
  <si>
    <t>Herkomst Sprundel. Enkele toppen, blad licht verkleurd, paar delen stengel necrotisch geworden. Niet virologisch?</t>
  </si>
  <si>
    <t>ananassa</t>
  </si>
  <si>
    <t>Herkomst Prinsenbeek. Paar bladeren, aantal met necrose aan bladrand, 1 al volledig necrotisch, 1 heeft rode verkleuring. Virus/fytolplasma? lijkt niet heel verdacht.</t>
  </si>
  <si>
    <t>NVWA
L Vriens</t>
  </si>
  <si>
    <t>Vicia</t>
  </si>
  <si>
    <t>faba</t>
  </si>
  <si>
    <t>Herkomst Dirkshorn. Aantal scheuten (ook gezond ingestuurd), bladeren met chlorose, veelal rondom de nerven, bladkrulling, paar scheuten hebben ook necr lesies op oudere bladeren. Virus BYMV/BCMV?</t>
  </si>
  <si>
    <t>[va blad]
P1 +/+
bent -/+
qui +/-
vic +/+</t>
  </si>
  <si>
    <t>[va blad]
F-MOL-021-003 CPUP/P9502
 +</t>
  </si>
  <si>
    <t>Op basis van analyse van 588 nt van Coat protein/ 3’UTR in NCBI, Q-bank, NVWA databank kan geconcludeerd worden dat monster 65162406 waarschijnlijk Clover yellow vein virus 1 (ClYVV) is. </t>
  </si>
  <si>
    <t xml:space="preserve">HTS weeklijst 30, BCF 105976-038
</t>
  </si>
  <si>
    <t>1. Op basis van analyse van 9585 nt van het bijna compleet genoom in de NCBI en NVWA database kan geconcludeerd worden dat monster 65162406 zeer waarschijnlijk clover yellow vein virus (ClYVV) bevat.
2. Op basis van analyse van 9660 nt van het bijna compleet genoom in de NCBI en NVWA database kan geconcludeerd worden dat monster 65162406 zeer waarschijnlijk bean yellow mosaic virus (BYMV) bevat.
3. Op basis van analyse van 5706 nt van het bijna compleet genoom in de NCBI en NVWA kan geconcludeerd worden dat monster 65162406 zeer waarschijnlijk soybean dwarf virus (SbDV) bevat.</t>
  </si>
  <si>
    <t>clover yellow vein virus +
bean yellow mosaic virus +
soybean dwarf virus +</t>
  </si>
  <si>
    <t>Het ingezonden monster is visueel beoordeeld en we vonden de symptomen op een infectie met een potyvirus lijken. Daarom is besloten om naast toetsplantenonderzoek een moleculaire toets voor de detectie van potyvirussen in te zetten.  De symptomen op toetsplanten wezen inderdaad op een infectie met een potyvirus en de moleculaire potyvirus toets gaf ook een positieve uitslag.  Om de identiteit nader vast te stellen van het virus, is het monster onderzocht met Illumina-sequencing. Hiermee zijn de genoomsequenties verkregen van drie virussen. Analyse van de sequenties laat zien het dat het de volgende soorten betreft: 
1. Clover yellow vein virus (ClYVV; potyvirus)
2. Bean yellow mosaic virus (BYMV; potyvirus)
3. Soybean dwarf virus (SbDV; luteovirus)
Volgens ons kunnen de symptomen op het monster veroorzaakt worden door één of beide potyvirussen (ClYVV en BYMV). Het is onduidelijk of SbDV symptomen veroorzaakt in Vicia faba.
Illumina-sequencing data zijn gegenereerd door Genomescan B.V. (accreditatie L518), analyse en interpretatie is uitgevoerd door NIVIP.</t>
  </si>
  <si>
    <t>ja, soybean dwarf virus?</t>
  </si>
  <si>
    <t>NVWA
R. Verhoeven</t>
  </si>
  <si>
    <t>Malus</t>
  </si>
  <si>
    <t>domestica</t>
  </si>
  <si>
    <t>Herkomst Kesteren. Op bladeren roodverkleuring, daarnaast zijn de nerven ook roodverkleurd. Ook gezond materiaal opgestuurd.</t>
  </si>
  <si>
    <t>[va bladnerven]
F-MOL-022-005
Fytoplasma niet aangetoond met real-time PCR.
opm molbio: De curve van COX loopt niet optimaal. Waarschijnlijk werken de primers en/of probe niet optimaal voor deze host</t>
  </si>
  <si>
    <t xml:space="preserve">[va blad]
HTS weeklijst 26, BCF 105976-029
</t>
  </si>
  <si>
    <t>Geen relevante virussen/viroiden gedetecteerd</t>
  </si>
  <si>
    <t>[foto] [HTS bu 49, 1 zakje bladnerven en 1 zakje bladeren]</t>
  </si>
  <si>
    <t>virus -
fytoplasma -</t>
  </si>
  <si>
    <t>Het monster is visueel beoordeeld en getoetst op de aanwezigheid van fytoplasma's met een real-time PCR. Hiermee zijn geen fytoplasma's gedetecteerd. Aanvullend is het 
monster onderzocht met Illumina-sequencing. Hiermee zijn geen virussen gedetecteerd die de waargenomen symptomen kunnen veroorzaken. Mogelijk betreft het een fysiologische kwestie.
Illumina-sequencing data zijn gegenereerd door Genomescan B.V. (accreditatie L518), analyse en interpretatie is uitgevoerd door NIVIP.</t>
  </si>
  <si>
    <t>domestica (Jonagold)</t>
  </si>
  <si>
    <t>Herkomst Voerendaal. Op vruchte kringen, die licht ingezonken zijn. bobbeling van de vruchten. De bladeren lijken wat chlorose te hebben t.o.v de gezonden bladeren en hier en daar een beetje bladbobbeling. virus</t>
  </si>
  <si>
    <t xml:space="preserve">[va blad]
[va vrucht]
HTS weeklijst 26, BCF 105976-029
</t>
  </si>
  <si>
    <t>[vrucht]
Geen relevante virussen/viroiden gedetecteerd
[blad]
Geen relevante virussen/viroiden gedetecteerd</t>
  </si>
  <si>
    <t>[Foto] [HTS bu 49, zowel vrucht als bladmateriaal]</t>
  </si>
  <si>
    <t>Gebruikte methode: HTS (Illumina sequencing).
Het door u ingezonden monster is visueel beoordeeld. Omdat de symptomen wezen op een mogelijke virusinfectie is het monster onderzocht met Illumina-sequencing. Hiermee zijn geen virussen gedetecteerd die de waargenomen symptomen kunnen veroorzaken. Mogelijk betreft het een fysiologische kwestie.
Illumina-sequencing data zijn gegenereerd door Genomescan B.V. (accreditatie L518), analyse en interpretatie is uitgevoerd door NIVIP.
[Ellis/Hans: schade kan mogelijk ook veroorzaakt worden door de groene appelwants. geen aanvullende info over kunnen vinden met snel google, dus in de uitslag vaag gelaten]</t>
  </si>
  <si>
    <t>NVWA
L. Vriens</t>
  </si>
  <si>
    <t>Herkomst Westbeemster. Op bladeren chlorose tussen de nerven en mosaic.
28/10 Carla; ook chl rondom de nerven op de tweede foto te zien. Dit beeld ook te zien in eerdere PEMV vondsten. Nu leuk dat er niks anders bij zit!</t>
  </si>
  <si>
    <t>[va blad]
F-MOL-021-003 CPUP/P9502 +
opm vir: Amlicon verkeerde grootte verkregen, niet uitsnijden maar HTS aangevraagd </t>
  </si>
  <si>
    <t>HTS wk 31 - volgende lijst geworden [va RNA al geisoleerd PCR wk 26
- niet genoeg RNA, nieuw materiaal aangeleverd voor volgende lijst]
BCF105976-044
25/10 aanvulling Gilo,Carla:
monster 24070519 van dezelfde lijst ook PEMV-1 en PEMV-2. Geen contaminatie, sequenties komen resp voor 98.1 en 80.9% overeen. niet in verslag of inzendformulier opgenomen</t>
  </si>
  <si>
    <t>Based on analyses of 5671 nt of the near-complete in NCBI and NVWA-database it can be concluded that sample 65162422 very likely contains pea enation mosaic virus 1 (PEMV-1)
Based on analyses of 4194 nt of the partial genome in NCBI and NVWA-database it can be concluded that sample 65162422 very likely contains pea enation mosaic virus 2 (PEMV-2)
Based on analyses of 815 nt of the partial genome in NCBI and NVWA-database it can be concluded that sample 65162422 very likely contains pea enation mosaic virus satellite</t>
  </si>
  <si>
    <t>[Foto, BU -20]
sattelite niet noemen in toelichting, wel leuk. eerder gevonden in monster 39203702</t>
  </si>
  <si>
    <t>PEMV-1 +
PEVM-2 +</t>
  </si>
  <si>
    <t>Gebruikte methode: HTS (Illumina sequencing).
Het door u ingezonden monster is visueel beoordeeld. Omdat de symptomen wezen op een mogelijke virusinfectie is het monster onderzocht met Illumina-sequencing. Hiermee zijn de genoomsequenties verkregen van twee virussen. Analyse van de sequenties laat zien het dat het pea enation mosaic virus 1 en pea enation mosaic virus 2 betreft. Volgens ons kunnen de symptomen op het ingezonden monster veroorzaakt worden door één, of door een combinatie van deze virussen.
Illumina-sequencing data zijn gegenereerd door Genomescan B.V. (accreditatie L518), analyse en interpretatie is uitgevoerd door NIVIP.</t>
  </si>
  <si>
    <t>NVWA
Vaccinium corymbosum</t>
  </si>
  <si>
    <t>corymbosum (Blue ribbon &amp; Draper)</t>
  </si>
  <si>
    <t>Herkomst Panningen. Scheuten zijn necrotisch en sterven af. Niet virologisch. Gedeeld met bacteriologie en mycologie</t>
  </si>
  <si>
    <t>Het door u ingezonden monster is visueel beoordeeld. De symptomen worden volgens ons niet veroorzaakt door een virus, fytoplasma of een viroide.</t>
  </si>
  <si>
    <t>NVWA
AJN Ruiter</t>
  </si>
  <si>
    <t>Herkomst Hippolytushoef. tussennervige chlorose met lichte bladbobbeling.</t>
  </si>
  <si>
    <t>[va blad]
F-MOL-021-003 CPUP/P9502 +</t>
  </si>
  <si>
    <t>F-MOL-021-003: 
Op basis van analyse van 573 nt van Coat protein/3’UTR in NCBI, Q-bank, NVWA databank kan geconcludeerd worden dat monster 38502540 zeer
waarschijnlijk Bean yellow mosaic virus (BYMV) bevat.</t>
  </si>
  <si>
    <t>[Foto, BU -20]</t>
  </si>
  <si>
    <t>potyvirus +</t>
  </si>
  <si>
    <t>De ingezonden plant is visueel beoordeeld en de symptomen wezen op een mogelijke infectie met een potyvirus. Met een RT-PCR is een potyvirus gedetecteerd en op basis van sequentie-analyse van een fragment van het genoom is vastgesteld dat het waarschijnlijk bean yellow mosaic virus (BYMV) betreft. Volgens ons kan dit virus de waargenomen symptomen (tussennervige chlorose met lichte bladbobbeling) veroorzaken.</t>
  </si>
  <si>
    <t>NVWA
NMA Staal</t>
  </si>
  <si>
    <t>domestica (Elstar)</t>
  </si>
  <si>
    <t>Herkomst Sinke-Oostdijk. Op bladeren regelmatige tussennervige chlorose. op enkele bladeren necrotische plekken. Niet virologisch</t>
  </si>
  <si>
    <t xml:space="preserve">virus symptoms -
</t>
  </si>
  <si>
    <t>Herkomst Kapelle. Een scheut met vruchten. jonge bladeren zijn chlorotisch en misvormd. paar bladeren met nerfvergeling. Bladluizen op blad aanwezig. Symptomen door bladluis of toch virus?</t>
  </si>
  <si>
    <t>HTS wk 27
BCF 105976-031-002</t>
  </si>
  <si>
    <t>Geen relevantie virussen en viroiden gedetecteerd</t>
  </si>
  <si>
    <t>[Foto, HTS BU]</t>
  </si>
  <si>
    <t>Herkomst Zwaag. 1 plant met kleine licht chlorotische vlekjes op blad. Niet heel verdacht, maar TPO voor zekerheid. </t>
  </si>
  <si>
    <t>[va blad]
P1 -/-
bent -/-
qui -/-
vic -/-</t>
  </si>
  <si>
    <t>We hebben het monster visueel beoordeeld en onderzocht met toetsplantonderzoek. Hiermee zijn geen mechanisch overdraagbare virussen gedetecteerd. Volgens ons worden de symptomen niet veroorzaakt door een virus of viroide.</t>
  </si>
  <si>
    <t>Herkomst Lollebeekweg [insp: 2 planten op 6 ha].  Op bladeren tussennervige chlorose en bladmisvorming. Necrose aan de bladranden. virus
carla 22/8: zelfde veld als: 38505493</t>
  </si>
  <si>
    <t>HTS wk 28, BCF105976-035</t>
  </si>
  <si>
    <t>Het door u ingezonden monster is visueel beoordeeld. Aanvullend is analyse middels Illumina sequencing uitgevoerd waarin geen virus of viroide gedetecteerd is. Volgens ons worden de symptomen niet door een virus of viroide veroorzaakt, waarschijnlijk betreft het een fysiologische kwestie.
Illumina-sequencing data zijn gegenereerd door Genomescan B.V. (accreditatie L518), analyse en interpretatie is uitgevoerd door NIVIP.</t>
  </si>
  <si>
    <t>Herkomst Lollebeekweg.  op bladeren  wit chlorotische vlekjes en chlorose vanuit bladvoet. bladmisvorming. Vruchten misvormd
carla 22/8: zelfde veld als 71874063. Symp lijken erg op 32575212/38504626</t>
  </si>
  <si>
    <t>HTS wk 28, BCF105976-035
prelim: CMV</t>
  </si>
  <si>
    <t>Based on analyses of 3144 nt (RNA1), 2787 nt (RNA2) and 2078 nt (RNA3) of the near complete genome in NCBI and NVWA database it can be concluded that sample 38505493 very likely contains cucumber mosaic virus (CMV).</t>
  </si>
  <si>
    <t>CMV +</t>
  </si>
  <si>
    <t>Gebruikte methode: HTS (Illumina sequencing).
Het door u ingezonden monster is visueel beoordeeld. Omdat de symptomen wezen op een mogelijke virusinfectie is het monster onderzocht met Illumina-sequencing (HTS). Hiermee hebben we de genoomsequentie bepaald van een virus. Analyse van de sequentie laat zien dat het cucumber mosaic virus (CMV) betreft. Volgens ons kunnen de symptomen op het ingezonden monster veroorzaakt worden door CMV.
Illumina-sequencing data zijn gegenereerd door Genomescan B.V. (accreditatie L518), analyse en interpretatie is uitgevoerd door NIVIP.</t>
  </si>
  <si>
    <t>Cucumis</t>
  </si>
  <si>
    <t>sativus</t>
  </si>
  <si>
    <t>Herkomst Sevenum. 1 scheut met 2 verschrompelde vruchten. Bladeren met bobbeling en gekruld, jong blad met chlorotische vlekken. PhCMoV?</t>
  </si>
  <si>
    <t>Het door u ingezonden monster is visueel beoordeeld en onderzocht met Illumina-sequencing. Hiermee zijn geen virussen gedetecteerd die de waargenomen symptomen kunnen veroorzaken. Volgens ons betreft het waarschijnlijk een fysiologische kwestie.
Illumina-sequencing data zijn gegenereerd door Genomescan B.V. (accreditatie L518), analyse en interpretatie is uitgevoerd door NIVIP.</t>
  </si>
  <si>
    <t>KCB
D. Pappot</t>
  </si>
  <si>
    <t xml:space="preserve">Solanum </t>
  </si>
  <si>
    <t>Herkomst Elshout. 1 scheut met misvormde bladeren, samengeknepen en bobbeling, paar bladeren met lichte chlorose. Lijkt eerder genetisch, toch toetsen op PepMV en ToBRFV</t>
  </si>
  <si>
    <t>[va blad]
PepMV +
TMV (agdia) -</t>
  </si>
  <si>
    <t>virus symptoms -
pepmv +</t>
  </si>
  <si>
    <t>Het door u ingezonden monster is visueel beoordeeld. Dit monster is toegevoegd aan ingeplande serologische toetsen voor de detectie van pepino mosaic virus (PepMV) en tomato brown rugose fruit virus (ToBRFV). Hierbij is ToBRFV niet en PepMV wel gedetecteerd.
Wij verwachten niet dat PepMV de waargenomen symptomen veroorzaakt. Waarschijnlijk hebben de symptomen een genetische oorzaak.</t>
  </si>
  <si>
    <t>Herkomst de Lier. Blad en vruchten. Bladeren niet veel symptomen, enkele jonge bladeren licht chlorotisch, oudere bladeren met necrose (niet virologisch). Vruchten hevig misvormd en achtergebleven in groei, paar vruchten met chlorose, 1 vrucht met groene blaren. Virus?
13-9-24, carla: vrucht symptomen op dit monster zijn heftiger maar lijken wel een beetje op 36648642 (HTS CGMMV) en 65149789 (CGMMV ELISA )</t>
  </si>
  <si>
    <t>HTS wk 28 [va vrucht], BCF105976-035
13/9 carla: CABYV en MNSV beiden niet super hoge coverage, maar wel bijna compleet en niet in andere monsters op deze batch.
MNSV (carmovirus)</t>
  </si>
  <si>
    <t>1. Op basis van analyse van 6397 nt van het bijna compleet genoom in de NCBI en NVWA database kan geconcludeerd worden dat monster 36172517 zeer waarschijnlijk cucumber green mottle mosaic virus (CGMMV) bevat.
2. Op basis van analyse van 5645 nt van het bijna compleet genoom in de NCBI en NVWA database kan geconcludeerd worden dat monster 36172517 zeer waarschijnlijk cucurbit aphid-borne yellows virus (CABYV) bevat.
3. Op basis van analyse van 3872 nt van het partieel compleet genoom in de NCBI en NVWA database kan geconcludeerd worden dat monster 36172517 zeer waarschijnlijk Melon necrotic spot virus (MNSV) bevat.</t>
  </si>
  <si>
    <t>CGMMV +
CABYV +
MNSV +</t>
  </si>
  <si>
    <t>Gebruikte methode: HTS (Illumina sequencing)
We vonden de symptomen op de ingezonden bladeren en vruchten virusverdacht. Vervolgens is een vruchtmonster onderzocht met Illumina-sequencing. Hiermee zijn de genoomsequenties bepaald van drie virussen. Analyse van deze sequenties laat zien dat het cucumber green mottle virus (CGMMV), cucurbit aphid-borne yellow virus (CABYV) en melon necrotic spot virus (MNSV) betreft.
Volgens ons kunnen de symptomen op het monster veroorzaakt worden door CGMMV, mogelijk in combinatie met CABYV en MNSV.
Illumina-sequencing data zijn gegenereerd door Genomescan B.V. (accreditatie L518), analyse en interpretatie is uitgevoerd door NIVIP. </t>
  </si>
  <si>
    <t>NVWA
S. Gans</t>
  </si>
  <si>
    <t>Herkomst Delfgauw. Op oudere bladeren zwart necrotische vlekken. Jonge bladeren zijn niet ingezonden</t>
  </si>
  <si>
    <t>Based on analyses of 6220 nt of the near complete genome in NCBI and NVWA databases it can be concluded that sample 64976360 very likely contains cymbidium mosaic virus (CymMV). It is likely that there are two genotypes of CymMV present in this sample.</t>
  </si>
  <si>
    <t>[Foto niet kunnen nemen, HTS BU]</t>
  </si>
  <si>
    <t>CymMV+</t>
  </si>
  <si>
    <t>Het door u ingezonden monster is visueel beoordeeld. Omdat de symptomen wezen op een mogelijke virusinfectie is het monster onderzocht met Illumina-sequencing (HTS). Hiermee hebben we de genoomsequentie bepaald van een virus. Analyse van de sequentie laat zien dat het Cymbidium mosaic virus (CymMV) betreft. Volgens ons kunnen de symptomen (zwarte necrotische plekken) op het ingezonden monster veroorzaakt worden door CymMV.
Illumina-sequencing data zijn gegenereerd door Genomescan B.V. (accreditatie L518), analyse en interpretatie is uitgevoerd door NIVIP.</t>
  </si>
  <si>
    <t>ophaal datum/door wie</t>
  </si>
  <si>
    <t>afhandeling PRISMA</t>
  </si>
  <si>
    <t>Facturatie datum</t>
  </si>
  <si>
    <t>importeur en
Import licence</t>
  </si>
  <si>
    <t>leverings-brief
nummer</t>
  </si>
  <si>
    <t>identiteit</t>
  </si>
  <si>
    <t xml:space="preserve">NVWA
monster nummer </t>
  </si>
  <si>
    <t>Q-nummer</t>
  </si>
  <si>
    <t>herkomst</t>
  </si>
  <si>
    <t>type materiaal</t>
  </si>
  <si>
    <t>BAC</t>
  </si>
  <si>
    <t>Organisme</t>
  </si>
  <si>
    <t>Toelichting</t>
  </si>
  <si>
    <t>opmerkingen/symptomen moederplanten</t>
  </si>
  <si>
    <t>n.v.t.</t>
  </si>
  <si>
    <t>IP: 2023-1102715.01-152/ 27-11-23/14:30-14:45u</t>
  </si>
  <si>
    <t>09-141-1210</t>
  </si>
  <si>
    <t>2024-11</t>
  </si>
  <si>
    <t>Calibrachoa</t>
  </si>
  <si>
    <t>CALCC4309-14M-2V.02M</t>
  </si>
  <si>
    <t>Iribov</t>
  </si>
  <si>
    <t>In vitro</t>
  </si>
  <si>
    <t>[9-4-2024]
P1: -/-
Bent: -/-
Qui: -/-
 [3-5-2024]</t>
  </si>
  <si>
    <t>wk 16 105976-017      6377941</t>
  </si>
  <si>
    <t>geen relevant virus/viroide gedetecteerd</t>
  </si>
  <si>
    <t>Virus -</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</si>
  <si>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In de getoetste monsters van de identiteit zijn geen EU quarantaine of quarantainewaardige virussen aangetroffen. 
Illumina-sequencing data zijn gegenereerd door Genomescan B.V. (accreditatie L518), analyse en interpretatie is uitgevoerd door NIVIP.</t>
  </si>
  <si>
    <t>opplant 22-2</t>
  </si>
  <si>
    <t>09-141-1211</t>
  </si>
  <si>
    <t>2024-12</t>
  </si>
  <si>
    <t>CALCC4309-14V-3M.01M</t>
  </si>
  <si>
    <t>09-141-1212</t>
  </si>
  <si>
    <t>2024-13</t>
  </si>
  <si>
    <t>CALCC4309-14V-3M.02M</t>
  </si>
  <si>
    <t>09-141-1213</t>
  </si>
  <si>
    <t>2024-14</t>
  </si>
  <si>
    <t>CALCE4388-7V</t>
  </si>
  <si>
    <t>09-141-1214</t>
  </si>
  <si>
    <t>2024-15</t>
  </si>
  <si>
    <t>CALCE4475-3</t>
  </si>
  <si>
    <t>09-141-1215</t>
  </si>
  <si>
    <t>2024-16</t>
  </si>
  <si>
    <t>CALCE4483-1</t>
  </si>
  <si>
    <t>09-141-1216</t>
  </si>
  <si>
    <t>2024-17</t>
  </si>
  <si>
    <t>CALCE4484-1</t>
  </si>
  <si>
    <t>09-141-1217</t>
  </si>
  <si>
    <t>2024-18</t>
  </si>
  <si>
    <t>CALCF4493-1</t>
  </si>
  <si>
    <t>09-141-1218</t>
  </si>
  <si>
    <t>2024-19</t>
  </si>
  <si>
    <t>CALCF4506-1</t>
  </si>
  <si>
    <t>09-141-1219</t>
  </si>
  <si>
    <t>2024-20</t>
  </si>
  <si>
    <t>CALCF4515-1</t>
  </si>
  <si>
    <t>6376885
wk 21 I-MOL-071 part M: TCDVd icm Nad5
Uitslag 23-5-2024:
Pospiviroide is niet aangetoond met realtime PCR
Extra:
Gebruikt als Neg controle bij hertoetsing in week 25 voor monsters 2024-23 en 2024-27.
Resultaat 27-6-2024 wk 25
"Oud" RNA-extract wk 21 (6376885): Pospiviroide is niet aangetoond met realtime PCR
Ct NAD5: 24,59&amp;24,41
Herbemonstering 6376885-H: Pospiviroide is niet aangetoond met real-time PCR</t>
  </si>
  <si>
    <t>wk 16 105976-017      6377968</t>
  </si>
  <si>
    <t xml:space="preserve">Result of the HTS-pool:
Based on analyses of 360 nt of the complete genome in NCBI and NVWA-database it can be concluded that sample 6377968 very likely contains tomato chlorotic dwarf viroid (TCDVd).
Based on analyses of 1784 nt (S segment) and 6954 nt (L segment) of the near complete genome in NCBI and NVWA-database it can be concluded that sample 6377968 very likely contains an UnID Bunyavirales.
Met RT-PCR los op de accessie is TCDVd niet aangetoond in deze accessie
</t>
  </si>
  <si>
    <t>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t>
  </si>
  <si>
    <t>09-141-1220</t>
  </si>
  <si>
    <t>2024-21</t>
  </si>
  <si>
    <t>CALCF4522-1</t>
  </si>
  <si>
    <t xml:space="preserve">6376893
wk 21 I-MOL-071 part M: TCDVd icm Nad5
Uitslag 23-5-2024:
Pospiviroide is niet aangetoond met realtime PCR
</t>
  </si>
  <si>
    <t>09-141-1221</t>
  </si>
  <si>
    <t>2024-22</t>
  </si>
  <si>
    <t>CALCF4526-3</t>
  </si>
  <si>
    <t xml:space="preserve">6376906
wk 21 I-MOL-071 part M: TCDVd icm Nad5
Uitslag 23-5-2024:
Pospiviroide is niet aangetoond met realtime PCR
</t>
  </si>
  <si>
    <t>Result of the HTS-pool:
Based on analyses of 360 nt of the complete genome in NCBI and NVWA-database it can be concluded that sample 6377968 very likely contains tomato chlorotic dwarf viroid (TCDVd).
Based on analyses of 1784 nt (S segment) and 6954 nt (L segment) of the near complete genome in NCBI and NVWA-database it can be concluded that sample 6377968 very likely contains an UnID Bunyavirales.
Met RT-PCR los op de accessie is TCDVd niet aangetoond in deze accessie</t>
  </si>
  <si>
    <t xml:space="preserve">In de getoetste monsters van de identiteit zijn geen EU quarantaine of quarantainewaardige virussen aangetroffen. </t>
  </si>
  <si>
    <t>09-141-1222</t>
  </si>
  <si>
    <t>2024-23</t>
  </si>
  <si>
    <t>CALCF4545-1</t>
  </si>
  <si>
    <t>6376914
wk 21 I-MOL-071 part M: TCDVd icm Nad5. 
Resultaat 23-5-2024 (wk 21):
Pospiviroide is aangetoond met realtime PCR
TCDVd (ct 31.06 &amp; 31,43) + Nad5 (ct 26,49 &amp; 26,74)
wk 25  I-MOL-071 part M: TCDVd icm Nad5 herhaling van RT-PCR op: pool (RNA wk 16), RNA extract wk 21, pool en RNA extract herbemonstering nieuw geplukt blad
Resultaat herhaling 27-6-2024:
Pool (6377968. RNA va HTS): verdacht
Ct Nad5 28.67&amp;28,72
Ct target: 36.91&amp;36.67, maar helling curve afwijkend van PACá
Oud RNA (RNA extract wk 21; 6376914): pospi verdacht
Ct Nad5 26,81&amp;26,87
Target TCDVd: 33,11&amp;33.08
Herbemonstering (6376914-H): pospi aangetoond
Ct Nad5 24,64&amp;24,68
Target TCDVd: 27,37&amp;27,56
Op PCR lijst gezet wk 29, 
F-MOL-071-001 (conventionele PCR VID): + 
sequencen:</t>
  </si>
  <si>
    <t>wk 16 105976-017      6377968</t>
  </si>
  <si>
    <t xml:space="preserve">Result of the HTS-pool:
Based on analyses of 360 nt of the complete genome in NCBI and NVWA-database it can be concluded that sample 6377968 very likely contains tomato chlorotic dwarf viroid (TCDVd). Average coverage 1169 (contig 5771 onder trimmed pairs assembly; reads 21153486
Based on analyses of 1784 nt (S segment) and 6954 nt (L segment) of the near complete genome in NCBI and NVWA-database it can be concluded that sample 6377968 very likely contains an UnID Bunyavirales.
Met RT-PCR is TCDVd aangetoond in deze accessie
</t>
  </si>
  <si>
    <t>09-141-1223</t>
  </si>
  <si>
    <t>2024-24</t>
  </si>
  <si>
    <t>CALCF4590-1</t>
  </si>
  <si>
    <t xml:space="preserve">6376922
wk 21 I-MOL-071 part M: TCDVd icm Nad5. 
Uitslag 23-5-2024:
Pospiviroide is niet aangetoond met realtime PCR
</t>
  </si>
  <si>
    <t>Illumina-sequencing data zijn gegenereerd door Genomescan B.V. (accreditatie L518), analyse en interpretatie is uitgevoerd door NIVIP.</t>
  </si>
  <si>
    <t>09-141-1224</t>
  </si>
  <si>
    <t>2024-25</t>
  </si>
  <si>
    <t>CALCF4590-2</t>
  </si>
  <si>
    <t>[17-4-2024]
P1: -/-
Bent: -/-
Qui: -/-
 [10-5-2024]</t>
  </si>
  <si>
    <t xml:space="preserve">6376930
wk 21 I-MOL-071 part M: TCDVd icm Nad5. 
Uitslag 23-5-2024:
Pospiviroide is niet aangetoond met realtime PCR
</t>
  </si>
  <si>
    <t>09-141-1225</t>
  </si>
  <si>
    <t>2024-26</t>
  </si>
  <si>
    <t>CALCF4592-3</t>
  </si>
  <si>
    <t xml:space="preserve">6376949
wk 21 I-MOL-071 part M: TCDVd icm Nad5. 
Uitslag 23-5-2024:
Pospiviroide is niet aangetoond met realtime PCR
</t>
  </si>
  <si>
    <t>09-141-1227</t>
  </si>
  <si>
    <t>2024-27</t>
  </si>
  <si>
    <t>CALCF4593-5</t>
  </si>
  <si>
    <t>6376957
wk 21 I-MOL-071 part M: TCDVd icm Nad5. 
Resultaat 23-5-2024 (wk 21):
Het monster is verdacht voor pospiviroide.
TCDVd (ct 36.22 &amp; 34,79) + Nad5 (ct 26,6&amp;26,47)
wk 25  I-MOL-071 part M: TCDVd icm Nad5 herhaling van RT-PCR op: pool (RNA wk 16), RNA extract wk 21, pool en RNA extract herbemonstering nieuw geplukt blad
Resultaat herhaling 27-6-2024:
Pool (6377968. RNA va HTS): verdacht
Ct Nad5 28.67&amp;28,72
Ct target: 36.91&amp;36.67
Oud RNA (RNA extract wk 21; 6376957): pospi niet aangetoond
Ct Nad5 27,44&amp;27,39
Herbemonstering (6376957-H): pospi niet aangetoond
Ct Nad5 23,95&amp;24,05</t>
  </si>
  <si>
    <t xml:space="preserve">Result of the HTS-pool:
Based on analyses of 360 nt of the complete genome in NCBI and NVWA-database it can be concluded that sample 6377968 very likely contains tomato chlorotic dwarf viroid (TCDVd).
Based on analyses of 1784 nt (S segment) and 6954 nt (L segment) of the near complete genome in NCBI and NVWA-database it can be concluded that sample 6377968 very likely contains an UnID Bunyavirales.
Met RT-PCR is deze accessie verdacht voor TCDVd. TCDVd niet aangetoond in herbemonstering (6376957-H)
</t>
  </si>
  <si>
    <t>09-141-1228</t>
  </si>
  <si>
    <t>2024-28</t>
  </si>
  <si>
    <t>CALCF4597-3</t>
  </si>
  <si>
    <t xml:space="preserve">6376965
wk 21 I-MOL-071 part M: TCDVd icm Nad5. 
Uitslag 23-5-2024:
Pospiviroide is niet aangetoond met realtime PCR
</t>
  </si>
  <si>
    <t>09-141-1229</t>
  </si>
  <si>
    <t>2024-29</t>
  </si>
  <si>
    <t>CALCE4485-4</t>
  </si>
  <si>
    <t>wk 16 105976-017      6377976</t>
  </si>
  <si>
    <t>IP: 2023-1095111.01-108/ 09-10-23 /08.00-08.15u</t>
  </si>
  <si>
    <t>1753-141-1208</t>
  </si>
  <si>
    <t>2024-30</t>
  </si>
  <si>
    <t>K2020-CX1769</t>
  </si>
  <si>
    <t>wk 16 105976-017      6377976</t>
  </si>
  <si>
    <t>IP: 2023-1104352.01-161 (geen insp.)</t>
  </si>
  <si>
    <t>187-141-1230</t>
  </si>
  <si>
    <t>2024-31</t>
  </si>
  <si>
    <t>187-141-1231</t>
  </si>
  <si>
    <t>2024-32</t>
  </si>
  <si>
    <t>187-28-2206</t>
  </si>
  <si>
    <t>2024-33</t>
  </si>
  <si>
    <t>187-28-2207</t>
  </si>
  <si>
    <t>2024-34</t>
  </si>
  <si>
    <t>187-28-2208</t>
  </si>
  <si>
    <t>2024-35</t>
  </si>
  <si>
    <t>187-28-2209</t>
  </si>
  <si>
    <t>2024-36</t>
  </si>
  <si>
    <t>187-28-2210</t>
  </si>
  <si>
    <t>2024-37</t>
  </si>
  <si>
    <t>187-28-2211</t>
  </si>
  <si>
    <t>2024-38</t>
  </si>
  <si>
    <t>wk 16 105976-017      6377984</t>
  </si>
  <si>
    <t>187-28-2212</t>
  </si>
  <si>
    <t>2024-39</t>
  </si>
  <si>
    <t>[19-4-2024]
P1: -/-
Bent: -/-
Qui: -/-
 [13-5-2024]</t>
  </si>
  <si>
    <t>187-28-2213</t>
  </si>
  <si>
    <t>2024-40</t>
  </si>
  <si>
    <t>187-28-2214</t>
  </si>
  <si>
    <t>2024-41</t>
  </si>
  <si>
    <t>187-28-2215</t>
  </si>
  <si>
    <t>2024-42</t>
  </si>
  <si>
    <t>187-28-2216</t>
  </si>
  <si>
    <t>2024-43</t>
  </si>
  <si>
    <t>187-28-2217</t>
  </si>
  <si>
    <t>2024-44</t>
  </si>
  <si>
    <t>187-28-2218</t>
  </si>
  <si>
    <t>2024-45</t>
  </si>
  <si>
    <t>Email 7-2-2024</t>
  </si>
  <si>
    <t>2024 RKO 1</t>
  </si>
  <si>
    <t>Solanum tuberosum</t>
  </si>
  <si>
    <t>RKO</t>
  </si>
  <si>
    <t>knol</t>
  </si>
  <si>
    <t>19/3/2024         APLV -
APMoV -
PBRSV -</t>
  </si>
  <si>
    <t>aanvraag wk 13; uitslag wk 13
"Pospiviroide is niet aangetoond met realtime PCR.
CLVd is niet aangetoond met realtime PCR"</t>
  </si>
  <si>
    <t>aanvraag wk 13</t>
  </si>
  <si>
    <t xml:space="preserve">105976-014
6377140  2024 RKO Pool 1  wk 13
</t>
  </si>
  <si>
    <t>BE</t>
  </si>
  <si>
    <t>RKO virussen en viroiden -</t>
  </si>
  <si>
    <t>Er zijn 20 knollen opgepot en vervolgens zijn blad monsters onderzocht met een moleculaire toets (real-time RT-PCR), waarbij geen potato spindle tuber viroid en verwante viroiden zijn gedetecteerd. Aanvullend zijn serologische toetsen uitgevoerd, waarbij geen andean potato latent virus, andean potato mottle virus en potato black ringspot virus zijn gedetecteerd.</t>
  </si>
  <si>
    <t>batch 1.1</t>
  </si>
  <si>
    <t>2024 RKO 2</t>
  </si>
  <si>
    <t>Bü 14.224.016</t>
  </si>
  <si>
    <t>6377140  2024 RKO Pool 1  wk 13</t>
  </si>
  <si>
    <t>DE</t>
  </si>
  <si>
    <t>2024 RKO 3</t>
  </si>
  <si>
    <t>DK</t>
  </si>
  <si>
    <t>batch 1.2</t>
  </si>
  <si>
    <t>2024 RKO 4</t>
  </si>
  <si>
    <t>12 F 56.23</t>
  </si>
  <si>
    <t>FR</t>
  </si>
  <si>
    <t>2024 RKO 5</t>
  </si>
  <si>
    <t>JB 15-2</t>
  </si>
  <si>
    <t>NL</t>
  </si>
  <si>
    <t>2024 RKO 6</t>
  </si>
  <si>
    <t>15-NOH-7</t>
  </si>
  <si>
    <t>6377159  2024 RKO Pool 2  wk 13</t>
  </si>
  <si>
    <t>2024 RKO 7</t>
  </si>
  <si>
    <t>12-1027/KOE</t>
  </si>
  <si>
    <t>2024 RKO 8</t>
  </si>
  <si>
    <t>15-NVF-2</t>
  </si>
  <si>
    <t>2024 RKO 9</t>
  </si>
  <si>
    <t>15-NVF-6</t>
  </si>
  <si>
    <t>2024 RKO 10</t>
  </si>
  <si>
    <t>14-MVI-9</t>
  </si>
  <si>
    <t>2024 RKO 11</t>
  </si>
  <si>
    <t>14-NKR-2</t>
  </si>
  <si>
    <t>6377167  2024 RKO Pool 3  wk 13</t>
  </si>
  <si>
    <t>2024 RKO 12</t>
  </si>
  <si>
    <t>14-NJB-4</t>
  </si>
  <si>
    <t>2024 RKO 13</t>
  </si>
  <si>
    <t>15-NLU-9</t>
  </si>
  <si>
    <t>2024 RKO 14</t>
  </si>
  <si>
    <t>2024 RKO 15</t>
  </si>
  <si>
    <t>15-NRA-2</t>
  </si>
  <si>
    <t>2024 RKO 16</t>
  </si>
  <si>
    <t>12 F 50.10</t>
  </si>
  <si>
    <t>6377175  2024 RKO Pool 4  wk 13</t>
  </si>
  <si>
    <t>2024 RKO 17</t>
  </si>
  <si>
    <t>14 F 142.5</t>
  </si>
  <si>
    <t>2024 RKO 18</t>
  </si>
  <si>
    <t>13.69.1</t>
  </si>
  <si>
    <t>2024 RKO 19</t>
  </si>
  <si>
    <t>10.51.9</t>
  </si>
  <si>
    <t>2024 RKO 20</t>
  </si>
  <si>
    <t>547.13.11</t>
  </si>
  <si>
    <t>2024 RKO 21</t>
  </si>
  <si>
    <t>124-14-1</t>
  </si>
  <si>
    <t>6377183  2024 RKO Pool 5  wk 13</t>
  </si>
  <si>
    <t>2024 RKO 22</t>
  </si>
  <si>
    <t>68-15-1</t>
  </si>
  <si>
    <t>2024 RKO 23</t>
  </si>
  <si>
    <t>G16SC001003</t>
  </si>
  <si>
    <t>2024 RKO 24</t>
  </si>
  <si>
    <t>14.21.3</t>
  </si>
  <si>
    <t>2024 RKO 25</t>
  </si>
  <si>
    <t>14.54.7</t>
  </si>
  <si>
    <t>6377183  2024 RKO Pool 5  wk 13</t>
  </si>
  <si>
    <t>2024 RKO 26</t>
  </si>
  <si>
    <t>13 F 251.13</t>
  </si>
  <si>
    <t>17/4/2024   // 19/4/2024      
APLV -
APMoV -
PBRSV -</t>
  </si>
  <si>
    <t>aanvraag wk 17 (24-4-2024); uitslag 2-5-2024: "Pospiviroide is niet aangetoond met realtime PCR  
CLVd is niet aangetoond met realtime PCR"</t>
  </si>
  <si>
    <t>aanvraag wk 17 (24-4-2024)</t>
  </si>
  <si>
    <t>105976-021
  06174968 2024 RKO Pool 6  wk 17 </t>
  </si>
  <si>
    <t>Er zijn 20 knollen opgepot en vervolgens zijn blad monsters onderzocht met een moleculaire toets (real-time RT-PCR), waarbij geen potato spindle tuber viroid en verwante viroiden zijn gedetecteerd. Aanvullend zijn serologische toetsen (DAS-ELISA) uitgevoerd, waarbij geen andean potato latent virus, andean potato mottle virus en potato black ringspot virus zijn gedetecteerd.</t>
  </si>
  <si>
    <t>Batch 2</t>
  </si>
  <si>
    <t>2024 RKO 27</t>
  </si>
  <si>
    <t>14 F 59.6</t>
  </si>
  <si>
    <t xml:space="preserve">  06174968 2024 RKO Pool 6  wk 17 </t>
  </si>
  <si>
    <t>2024 RKO 28</t>
  </si>
  <si>
    <t>G15TT297001</t>
  </si>
  <si>
    <t>  06174968 2024 RKO Pool 6  wk 17</t>
  </si>
  <si>
    <t>Er zijn 20 knollen opgepot en vervolgens zijn blad monsters onderzocht met een moleculaire toets (real-time RT-PCR), waarbij geen potato spindle tuber viroid en verwante viroiden zijn gedetecteerd. Aanvullend zijn serologische toetsen (DAS-ELISA) uitgevoerd, waarbij geen Andean potato latent virus, Andean potato mottle virus en potato black ringspot virus zijn gedetecteerd.</t>
  </si>
  <si>
    <t>2024 RKO 29</t>
  </si>
  <si>
    <t>G14TT366002</t>
  </si>
  <si>
    <t>2024 RKO 30</t>
  </si>
  <si>
    <t>2014.48.1</t>
  </si>
  <si>
    <t>niet geleverd</t>
  </si>
  <si>
    <t>2024 RKO 31</t>
  </si>
  <si>
    <t>STT 13-6245</t>
  </si>
  <si>
    <t xml:space="preserve">  vervallen  </t>
  </si>
  <si>
    <t>2024 RKO 32</t>
  </si>
  <si>
    <t>CMK2017-002-002</t>
  </si>
  <si>
    <t>  06174951 2024 RKO Pool 7  wk 17</t>
  </si>
  <si>
    <t>2024 RKO 33</t>
  </si>
  <si>
    <t>CMK2017-039-011</t>
  </si>
  <si>
    <t>2024 RKO 34</t>
  </si>
  <si>
    <t>CMK2017-522-007</t>
  </si>
  <si>
    <t>2024 RKO 35</t>
  </si>
  <si>
    <t>SL 13-67</t>
  </si>
  <si>
    <t>2024 RKO 36</t>
  </si>
  <si>
    <t>SL 08-240</t>
  </si>
  <si>
    <t>6174941 2024 RKO Pool 8  wk 17</t>
  </si>
  <si>
    <t>2024 RKO 37</t>
  </si>
  <si>
    <t>SL 10-246</t>
  </si>
  <si>
    <t>2024 RKO 38</t>
  </si>
  <si>
    <t>KO 13-2242</t>
  </si>
  <si>
    <t>2024 RKO 39</t>
  </si>
  <si>
    <t>HZD 12-1432</t>
  </si>
  <si>
    <t>2024 RKO 40</t>
  </si>
  <si>
    <t xml:space="preserve">KA 2013-5117 </t>
  </si>
  <si>
    <t>17/4/2024   // 19/4/2024      
APLV -
APMoV -
PBRSV -
Opkomst &lt; 16 knol. Resultaat op basis van 3 submonsters &lt;16 planten</t>
  </si>
  <si>
    <t>aanvraag wk 17 (24-4-2024); uitslag 2-5-2024: "Pospiviroide is niet aangetoond met realtime PCR  
CLVd is niet aangetoond met realtime PCR"
Resultaat op basis van 3 submonsters &lt;16 planten</t>
  </si>
  <si>
    <t>Geen uitslag door lage opkomst</t>
  </si>
  <si>
    <t>2024 RKO 41</t>
  </si>
  <si>
    <t>SL 14-363</t>
  </si>
  <si>
    <t>06174925 2024 RKO Pool 9  wk 17</t>
  </si>
  <si>
    <t>2024 RKO 42</t>
  </si>
  <si>
    <t>JIP 16-001</t>
  </si>
  <si>
    <t>06174925 2024 RKO Pool 9  wk 17</t>
  </si>
  <si>
    <t>2024 RKO 43</t>
  </si>
  <si>
    <t>SL 15-508</t>
  </si>
  <si>
    <t>2024 RKO 44</t>
  </si>
  <si>
    <t>FOB2012-136-331</t>
  </si>
  <si>
    <t>2024 RKO 45</t>
  </si>
  <si>
    <t>KA 2013-5139</t>
  </si>
  <si>
    <t>2024 RKO 46</t>
  </si>
  <si>
    <t>AR 13-2694</t>
  </si>
  <si>
    <t> 06174909 2024 RKO Pool 10  wk 17</t>
  </si>
  <si>
    <t>2024 RKO 47</t>
  </si>
  <si>
    <t>ERA 13-1422</t>
  </si>
  <si>
    <t>2024 RKO 48</t>
  </si>
  <si>
    <t>B002</t>
  </si>
  <si>
    <t>2024 RKO 49</t>
  </si>
  <si>
    <t>GAR 13-166</t>
  </si>
  <si>
    <t>2024 RKO 50</t>
  </si>
  <si>
    <t>CMK2018-512-004</t>
  </si>
  <si>
    <t>2024 RKO 51</t>
  </si>
  <si>
    <t>AR 14-0334</t>
  </si>
  <si>
    <t>  06174896 2024 RKO Pool 11  wk 17</t>
  </si>
  <si>
    <t>2024 RKO 52</t>
  </si>
  <si>
    <t>SW 14-6968</t>
  </si>
  <si>
    <t>2024 RKO 53</t>
  </si>
  <si>
    <t>HZD 11-1735</t>
  </si>
  <si>
    <t>2024 RKO 54</t>
  </si>
  <si>
    <t>HZD 14-8978</t>
  </si>
  <si>
    <t>2024 RKO 55</t>
  </si>
  <si>
    <t>HZD 15-4592</t>
  </si>
  <si>
    <t>2024 RKO 56</t>
  </si>
  <si>
    <t>AR 14-2127</t>
  </si>
  <si>
    <t>105976-014
6377191  2024 RKO Pool 12  wk 13</t>
  </si>
  <si>
    <t>2024 RKO 57</t>
  </si>
  <si>
    <t>SW 14-7008</t>
  </si>
  <si>
    <t>6377191  2024 RKO Pool 12  wk 13</t>
  </si>
  <si>
    <t>2024 RKO 58</t>
  </si>
  <si>
    <t>AR 14-3488</t>
  </si>
  <si>
    <t>2024 RKO 59</t>
  </si>
  <si>
    <t>AR 14-3578</t>
  </si>
  <si>
    <t>2024 RKO 60</t>
  </si>
  <si>
    <t>SW 14-8034</t>
  </si>
  <si>
    <t>2024 RKO 61</t>
  </si>
  <si>
    <t>PL 15-0706</t>
  </si>
  <si>
    <t>6377204  2024 RKO Pool 13  wk 13</t>
  </si>
  <si>
    <t>2024 RKO 62</t>
  </si>
  <si>
    <t>KA 2015-0926</t>
  </si>
  <si>
    <t>2024 RKO 63</t>
  </si>
  <si>
    <t>HZA 14-1447</t>
  </si>
  <si>
    <t>2024 RKO 64</t>
  </si>
  <si>
    <t>HZA 14-2102</t>
  </si>
  <si>
    <t>2024 RKO 65</t>
  </si>
  <si>
    <t>HCIP316140.210</t>
  </si>
  <si>
    <t>2024 RKO 66</t>
  </si>
  <si>
    <t>HZA 13-1642</t>
  </si>
  <si>
    <t>6377212  2024 RKO Pool 14  wk 13</t>
  </si>
  <si>
    <t>2024 RKO 67</t>
  </si>
  <si>
    <t>BRS 13-270</t>
  </si>
  <si>
    <t>2024 RKO 68</t>
  </si>
  <si>
    <t>GAR 11-02</t>
  </si>
  <si>
    <t>2024 RKO 69</t>
  </si>
  <si>
    <t>GAR 14-87</t>
  </si>
  <si>
    <t>2024 RKO 70</t>
  </si>
  <si>
    <t>BIM 12-412-06</t>
  </si>
  <si>
    <t>09-141-1226</t>
  </si>
  <si>
    <t>2024-46</t>
  </si>
  <si>
    <t>CALCF4593-2</t>
  </si>
  <si>
    <t>17/7
P1: -/-
bent: -/-
qui:  -/-
8-8-2024</t>
  </si>
  <si>
    <t>wk 30, bcf  105976-038; 4966697 +bu</t>
  </si>
  <si>
    <t>[6-9-2024] Voor de HTS-pool met prisma nr. 4966697 waarin deze identiteit is getoetst samen met 8 andere identiteiten geldt dat: Based on analyses of 5865 (RNA1) and 1570 (RNA3) nt of the partial genome in the NCBI and NVWA databases it can be concluded that sample 4966697 possibly contains an UnID rubodvirus</t>
  </si>
  <si>
    <t>Q-virus: -</t>
  </si>
  <si>
    <t>In de getoetste monsters van de identiteit zijn geen EU quarantaine of quarantainewaardige virussen aangetroffen. 
De identiteit is getoetst op de aanwezigheid van mechanisch overdraagbare virussen door mechanische inoculatie op Chenopodium quinoa, Nicotiana benthamiana en Nicotiana occidentalis-P1. Aanvullend zijn samengestelde monsters bestaande uit maximaal 10 eenheden getoetst met Illumina sequencing (RNAseq) op zowel mechanisch als niet mechanisch overdraagbare virussen. Daarnaast zijn de ingezonden planten wekelijks visueel beoordeeld, waarbij in geval van symptomen nader onderzoek naar de oorzaak is gedaan.
Illumina-sequencing data zijn gegenereerd door Genomescan B.V. (accreditatie L518), analyse en interpretatie is uitgevoerd door NIVIP.</t>
  </si>
  <si>
    <t>187-141-1232</t>
  </si>
  <si>
    <t>2024-47</t>
  </si>
  <si>
    <t>wk 30, bcf  105976-038; 4966697 +bu</t>
  </si>
  <si>
    <t>187-141-1234</t>
  </si>
  <si>
    <t>2024-48</t>
  </si>
  <si>
    <t>187-141-1235</t>
  </si>
  <si>
    <t>2024-49</t>
  </si>
  <si>
    <t>[6-9-2024] Voor de HTS-pool met prisma nr. 496697 waarin deze identiteit is getoetst samen met 8 andere identiteiten geldt dat: Based on analyses of 5865 (RNA1) and 1570 (RNA3) nt of the partial genome in the NCBI and NVWA databases it can be concluded that sample 4966697 possibly contains an UnID rubodvirus</t>
  </si>
  <si>
    <t>187-141-1236</t>
  </si>
  <si>
    <t>2024-50</t>
  </si>
  <si>
    <t>187-141-1237</t>
  </si>
  <si>
    <t>2024-51</t>
  </si>
  <si>
    <t>09-28-2205</t>
  </si>
  <si>
    <t>2024-52</t>
  </si>
  <si>
    <t>PETXG1177-2</t>
  </si>
  <si>
    <t>187-28-2219</t>
  </si>
  <si>
    <t>2024-53</t>
  </si>
  <si>
    <t>23/7
P1: -/-
bent: -/-
qui:  -/-
15-8-2024</t>
  </si>
  <si>
    <t>187-28-2220</t>
  </si>
  <si>
    <t>2024-54</t>
  </si>
  <si>
    <t>187-28-2221</t>
  </si>
  <si>
    <t>2024-55</t>
  </si>
  <si>
    <t>wk 30,  bcf  105976-038; 4966701 +bu</t>
  </si>
  <si>
    <t>[28-8-2024]: Voor de HTS-pool met prisma nr. 4966701 waarin deze identiteit is getoetst samen met 7 andere identiteiten kan worden geconcludeerd:: Geen relevante virusen gedetecteerd</t>
  </si>
  <si>
    <t xml:space="preserve">Virus: -
</t>
  </si>
  <si>
    <t>187-28-2222</t>
  </si>
  <si>
    <t>2024-56</t>
  </si>
  <si>
    <t>wk 30,  bcf  105976-038; 4966701 +bu</t>
  </si>
  <si>
    <t>187-28-2223</t>
  </si>
  <si>
    <t>2024-57</t>
  </si>
  <si>
    <t>187-28-2224</t>
  </si>
  <si>
    <t>2024-58</t>
  </si>
  <si>
    <t>187-28-2225</t>
  </si>
  <si>
    <t>2024-59</t>
  </si>
  <si>
    <t>23/7
P1: -/-
bent: -/-
qui:  -/-
15-8-2024</t>
  </si>
  <si>
    <t>187-28-2226</t>
  </si>
  <si>
    <t>2024-60</t>
  </si>
  <si>
    <t>27/7
P1: -/-
bent: -/-
qui:  -/-
19-8-2024</t>
  </si>
  <si>
    <t>187-28-2227</t>
  </si>
  <si>
    <t>2024-61</t>
  </si>
  <si>
    <t>187-28-2228</t>
  </si>
  <si>
    <t>2024-62</t>
  </si>
  <si>
    <t>IP:2023-1094841.01-102. Geen insp. 31-10-23</t>
  </si>
  <si>
    <t>21-61-2563</t>
  </si>
  <si>
    <t>2024-63</t>
  </si>
  <si>
    <t>PL-4</t>
  </si>
  <si>
    <t>5/8
P1(4x): -/-
qui: -/-
[26-8-2024]</t>
  </si>
  <si>
    <t>9-8-2024
APLV: -
APMoV: -
PBRSV: -
PLRV: -
PotLV: -
PVS: -
PVT: -
PVX: -
PYV: -
23-8-2024
PLRV: -</t>
  </si>
  <si>
    <t>wk 32:
1. F-MOL-071-013 Detectie pospiviroïden (GenPospi assay):
1.aPospiviroide is NIET aangetoond met realtime PCR
1.b CLVd is NIET aangetoond met realtime PCR
2. F-MOL-068-006 PYVV: 
PYVV NIET aangetoond met real-time RT-PCR
3. F-MOL-065-001 Begomo: 
Geen amplicon verkregen met Generieke PCR Begomovirus DengA/DengB
4. F-MOL-065-002 Begomo:
Geen amplicon verkregen met Generieke PCR Begomovirus AV494/AC1048
5. F-MOL-022-005 Fytoplasma:
fytoplasma niet aangetoond met real-time PCR</t>
  </si>
  <si>
    <t>wk 34:
'Ca. Liberibacter solanacearum': -
Clavibacter sepedonicus: -
Ralstonia solanacearum: - 
R. pseudosolanacearum: -
R. syzygii subsp. indonesiensis: -
Allen zijn NIET aangetoond.
[29-8-2024]</t>
  </si>
  <si>
    <t>wk 32,
bcf 105976-044, niet gepooled</t>
  </si>
  <si>
    <t>[4-9-2024] Geen relevante virussen/viroiden gedetecteerd.</t>
  </si>
  <si>
    <t xml:space="preserve">Bacterie: -
Phytoplasma: -
Viroide: -
Virus: -
</t>
  </si>
  <si>
    <t xml:space="preserve">In de getoetste monsters van deze identiteit zijn geen EU quarantaine of quarantainewaardige bacteriën¸ phytoplasma’s¸ viroïden of virussen gevonden. De identiteit is op de volgende wijze getoetst:
1.Mechanische inoculatie op Chenopodium quinoa en Nicotiana occidentalis-P1: generieke toetsing op mechanisch overdraagbare virussen;
2.DAS-ELISA: Andean potato latent virus¸ Andean potato mild mosaic virus¸ Andean potato mottle virus¸ potato black ringspot virus¸ potato latent virus¸ potato leafroll virus¸ potato virus S¸ potato virus T¸ potato virus X¸ potato yellowing virus;
3.Real-time (RT-) PCR: generieke toetsing op quarantaine Candidatus Phytoplasma spp.¸ generieke toetsing op pospiviroids¸ o.a. potato spindle tuber viroid¸ potato yellow vein virus;
4.PCR: generieke toetsing op begomoviruses;
5.Illumina sequencing (RNAseq): generieke toetsing van samengestelde monsters bestaande uit maximaal 10 identiteiten op zowel mechanisch als niet mechanische overdraagbare virussen;
6.(Real-time) PCR: Candidatus Liberibacter solanacearum¸ Clavibacter sepedonicus; 
7.(Real-time) PCR en bacteriekweek: Ralstonia pseudosolanacearum¸ Ralstonia solanacearum¸ Ralstonia syzygii subsp. Indonesiensis;
8.Daarnaast zijn de ingezonden planten wekelijks visueel beoordeeld¸ waarbij in geval van symptomen nader onderzoek naar de oorzaak is gedaan.
Illumina-sequencing data zijn gegenereerd door Genomescan B.V. (accreditatie L518)¸ analyse en interpretatie is uitgevoerd door NIVIP.
</t>
  </si>
  <si>
    <t>21-61-2564</t>
  </si>
  <si>
    <t>2024-64</t>
  </si>
  <si>
    <t>Wanjiku</t>
  </si>
  <si>
    <t>wk 30, bcf  105976-038; 4966718 +bu
Wk 36: Voor de pool met prisma nr. 4966718 , waarin deze identiteit is getoetst met 9 andere identiteitn  is het HTS resultaat:
1. Based on analyses of 5504 nt of the partial genome in the NCBI and NVWA databases it can be concluded that sample 4966718 very likely contains potato leafroll virus (PLRV).
2. Based on analyses of 8075 nt of the partial genome in the NCBI and NVWA databases it can be concluded that sample 4966718 very likely contains potato virus S (PVS).</t>
  </si>
  <si>
    <t>[6-9-2024] In de HTS-pool met deze identiteit  zijn twee quarantaine virussen gedetecteerd nml PLRV en PVS. Door het combineren voor deze identiteit van dit HTS resultaat met de  negatieve resutaten uit DAS-ELISA en TPO  kan worden geconcludeerd, dat deze identiteit geen relevante virussen bevat..</t>
  </si>
  <si>
    <t>In de getoetste monsters van deze identiteit zijn geen EU quarantaine of quarantainewaardige bacteriën, phytoplasma’s, viroïden of virussen gevonden. De identiteit is op de volgende wijze getoetst:
1.Mechanische inoculatie op Chenopodium quinoa en Nicotiana occidentalis-P1: generieke toetsing op mechanisch overdraagbare virussen;
2.DAS-ELISA: Andean potato latent virus, Andean potato mild mosaic virus, Andean potato mottle virus, potato black ringspot virus, potato latent virus, potato leafroll virus, potato virus S, potato virus T, potato virus X, potato yellowing virus;
3.Real-time (RT-) PCR: generieke toetsing op quarantaine Candidatus Phytoplasma spp., generieke toetsing op pospiviroids, o.a. potato spindle tuber viroid, potato yellow vein virus;
4.PCR: generieke toetsing op begomoviruses;
5.Illumina sequencing (RNAseq): generieke toetsing van samengestelde monsters bestaande uit maximaal 10 identiteiten op zowel mechanisch als niet mechanische overdraagbare virussen;
6.(Real-time) PCR: Candidatus Liberibacter solanacearum, Clavibacter sepedonicus; 
7.(Real-time) PCR en bacteriekweek: Ralstonia pseudosolanacearum, Ralstonia solanacearum, Ralstonia syzygii subsp. Indonesiensis;
8.Daarnaast zijn de ingezonden planten wekelijks visueel beoordeeld, waarbij in geval van symptomen nader onderzoek naar de oorzaak is gedaan.
Illumina-sequencing data zijn gegenereerd door Genomescan B.V. (accreditatie L518), analyse en interpretatie is uitgevoerd door NIVIP.</t>
  </si>
  <si>
    <t>21-61-2565</t>
  </si>
  <si>
    <t>2024-65</t>
  </si>
  <si>
    <t>HER-45.1</t>
  </si>
  <si>
    <t>Geen uitslag: uitval van 1 der planten, waardoor slechts 1 plant over</t>
  </si>
  <si>
    <t>Geen uitslag</t>
  </si>
  <si>
    <t>21-61-2566</t>
  </si>
  <si>
    <t>2024-66</t>
  </si>
  <si>
    <t>Belete</t>
  </si>
  <si>
    <t xml:space="preserve">9-8-2024
APLV: -
APMoV: -
PBRSV: -
PLRV: -
PotLV: -
PVS: -
PVT: -
PVX: -
PYV: -
23-8-2024
PLRV: -
</t>
  </si>
  <si>
    <t>"In de getoetste monsters van deze identiteit zijn geen EU quarantaine of quarantainewaardige bacteriën, phytoplasma’s, viroïden of virussen gevonden. De identiteit is op de volgende wijze getoetst:
1.Mechanische inoculatie op Chenopodium quinoa en Nicotiana occidentalis-P1: generieke toetsing op mechanisch overdraagbare virussen;
2.DAS-ELISA: Andean potato latent virus, Andean potato mild mosaic virus, Andean potato mottle virus, potato black ringspot virus, potato latent virus, potato leafroll virus, potato virus S, potato virus T, potato virus X, potato yellowing virus;
3.Real-time (RT-) PCR: generieke toetsing op quarantaine Candidatus Phytoplasma spp., generieke toetsing op pospiviroids, o.a. potato spindle tuber viroid, potato yellow vein virus;
4.PCR: generieke toetsing op begomoviruses;
5.Illumina sequencing (RNAseq): generieke toetsing van samengestelde monsters bestaande uit maximaal 10 identiteiten op zowel mechanisch als niet mechanische overdraagbare virussen;
6.(Real-time) PCR: Candidatus Liberibacter solanacearum, Clavibacter sepedonicus; 
7.(Real-time) PCR en bacteriekweek: Ralstonia pseudosolanacearum, Ralstonia solanacearum, Ralstonia syzygii subsp. Indonesiensis;
8.Daarnaast zijn de ingezonden planten wekelijks visueel beoordeeld, waarbij in geval van symptomen nader onderzoek naar de oorzaak is gedaan.
Illumina-sequencing data zijn gegenereerd door Genomescan B.V. (accreditatie L518), analyse en interpretatie is uitgevoerd door NIVIP."</t>
  </si>
  <si>
    <t>21-61-2567</t>
  </si>
  <si>
    <t>2024-67</t>
  </si>
  <si>
    <t>Nyota</t>
  </si>
  <si>
    <t xml:space="preserve">9-8-2024
APLV: -
APMoV: -
PBRSV: -
PLRV: -
PotLV: -
PVS: -
PVT: -
PVX: -
PYV: -
23-8-2024
PLRV: -
</t>
  </si>
  <si>
    <t>IP: 2023-1105904.01-172/insp. 13.30-13.45u/04-03-2</t>
  </si>
  <si>
    <t>21-61-2570</t>
  </si>
  <si>
    <t>2024-68</t>
  </si>
  <si>
    <t>HCIP 317177.10</t>
  </si>
  <si>
    <t>21-61-2571</t>
  </si>
  <si>
    <t>2024-69</t>
  </si>
  <si>
    <t>HCIP 317230.28</t>
  </si>
  <si>
    <t>IP: 2023-1100319.01-138/Insp 13-02-24/13.30-13.45u</t>
  </si>
  <si>
    <t>21-61-6092</t>
  </si>
  <si>
    <t>2024-70</t>
  </si>
  <si>
    <t>Kinigi</t>
  </si>
  <si>
    <t>12-9-24 CdK</t>
  </si>
  <si>
    <t>21-61-6093</t>
  </si>
  <si>
    <t>2024-71</t>
  </si>
  <si>
    <t>NAROPOT4</t>
  </si>
  <si>
    <t xml:space="preserve">5/8
P1 4x: -/+
Qui: +/-
[26-8-2024]
</t>
  </si>
  <si>
    <t xml:space="preserve">9-8-2024
APLV: -
APMoV: -
PBRSV: -
PLRV: -
PotLV: -
PVS: +
PVT: -
PVX: -
PYV: -
23-8-2024
PLRV: -
</t>
  </si>
  <si>
    <t>[6-9-2024] In de HTS-pool met deze identiteit  zijn twee quarantaine virussen gedetecteerd nml PLRV en PVS. Door het combineren van dit HTS resultaat met het positieve resutaat voor PVS uit de DAS-ELISA en symptoom ontwikkeling op de toetsplanten in TPO wordt geconcludeerd, dat deze identeit PVS bevat</t>
  </si>
  <si>
    <t>Bladmateriaal van P1 en S. tuberosum in -80 collectie genomen. 23-8 RD</t>
  </si>
  <si>
    <t xml:space="preserve">Bacterie: -
Phytoplasma: -
Viroide: -
PVS +
</t>
  </si>
  <si>
    <t>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Andean potato mottle virus¸ potato black ringspot virus¸ potato latent virus¸ potato leafroll virus¸ potato virus S¸ potato virus T¸ potato virus X¸ potato yellowing virus;
3.Real-time (RT-) PCR: generieke toetsing op quarantaine Candidatus Phytoplasma spp.¸ generieke toetsing op pospiviroids¸ o.a. potato spindle tuber viroid¸ potato yellow vein virus;
4.PCR: generieke toetsing op begomoviruses;
5.Illumina sequencing (RNAseq): generieke toetsing van samengestelde monsters bestaande uit maximaal 10 identiteiten op zowel mechanisch als niet mechanische overdraagbare virussen;
6.(Real-time) PCR: Candidatus Liberibacter solanacearum¸ Clavibacter sepedonicus; 
7.(Real-time) PCR en bacteriekweek: Ralstonia pseudosolanacearum¸ Ralstonia solanacearum¸ Ralstonia syzygii subsp. Indonesiensis;
8.Daarnaast zijn de ingezonden planten wekelijks visueel beoordeeld¸ waarbij in geval van symptomen nader onderzoek naar de oorzaak is gedaan.
In de getoetste monsters van deze identiteit is potato virus S gedetecteerd met behulp van mechanische inoculatie. De aanwezigheid van PVS is bevestigd middels DAS-ELISA en illumina sequencing. 
Illumina-sequencing data zijn gegenereerd door Genomescan B.V. (accreditatie L518), analyse en interpretatie is uitgevoerd door NIVIP</t>
  </si>
  <si>
    <t>21-61-6095</t>
  </si>
  <si>
    <t>2024-72</t>
  </si>
  <si>
    <t>CIP314909.279</t>
  </si>
  <si>
    <t xml:space="preserve">9-8-2024
APLV: -
APMoV: -
PBRSV: -
PLRV: +
PotLV: -
PVS: -
PVT: -
PVX: -
PYV: -
23-8-2024
PLRV: +
</t>
  </si>
  <si>
    <t xml:space="preserve">
[6-9-2024] In de HTS-pool met deze identiteit  zijn twee quarantaine virussen gedetecteerd nml PLRV en PVS. Door het combineren van dit HTS resultaat met het positieve resutaat voor PLRV  uit de DAS-ELISA wordt geconcludeerd, dat deze identeit PLRV bevat</t>
  </si>
  <si>
    <t xml:space="preserve">Bacterie: -
Phytoplasma: -
Viroide: -
PLRV+
</t>
  </si>
  <si>
    <t>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Andean potato mottle virus¸ potato black ringspot virus¸ potato latent virus¸ potato leafroll virus¸ potato virus S¸ potato virus T¸ potato virus X¸ potato yellowing virus;
3.Real-time (RT-) PCR: generieke toetsing op quarantaine Candidatus Phytoplasma spp.¸ generieke toetsing op pospiviroids¸ o.a. potato spindle tuber viroid¸ potato yellow vein virus;
4.PCR: generieke toetsing op begomoviruses;
5.Illumina sequencing (RNAseq): generieke toetsing van samengestelde monsters bestaande uit maximaal 10 identiteiten op zowel mechanisch als niet mechanische overdraagbare virussen;
6.(Real-time) PCR: Candidatus Liberibacter solanacearum¸ Clavibacter sepedonicus; 
7.(Real-time) PCR en bacteriekweek: Ralstonia pseudosolanacearum¸ Ralstonia solanacearum¸ Ralstonia syzygii subsp. Indonesiensis;
8.Daarnaast zijn de ingezonden planten wekelijks visueel beoordeeld¸ waarbij in geval van symptomen nader onderzoek naar de oorzaak is gedaan.
In de getoetste monsters van deze identiteit is potato leafroll virus (PLRV) aangetoond middels illumina sequencing. De aanwezigheid van PLRV is bevestigd door middel van DAS-ELISA.
Illumina-sequencing data zijn gegenereerd door Genomescan B.V. (accreditatie L518), analyse en interpretatie is uitgevoerd door NIVIP</t>
  </si>
  <si>
    <t>21-61-6096</t>
  </si>
  <si>
    <t>2024-73</t>
  </si>
  <si>
    <t>CIP313001.649</t>
  </si>
  <si>
    <t>"De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Andean potato mottle virus¸ potato black ringspot virus¸ potato latent virus¸ potato leafroll virus¸ potato virus S¸ potato virus T¸ potato virus X¸ potato yellowing virus;
3.Real-time (RT-) PCR: generieke toetsing op quarantaine Candidatus Phytoplasma spp.¸ generieke toetsing op pospiviroids¸ o.a. potato spindle tuber viroid¸ potato yellow vein virus;
4.PCR: generieke toetsing op begomoviruses;
5.Illumina sequencing (RNAseq): generieke toetsing van samengestelde monsters bestaande uit maximaal 10 identiteiten op zowel mechanisch als niet mechanische overdraagbare virussen;
6.(Real-time) PCR: Candidatus Liberibacter solanacearum¸ Clavibacter sepedonicus; 
7.(Real-time) PCR en bacteriekweek: Ralstonia pseudosolanacearum¸ Ralstonia solanacearum¸ Ralstonia syzygii subsp. Indonesiensis;
8.Daarnaast zijn de ingezonden planten wekelijks visueel beoordeeld¸ waarbij in geval van symptomen nader onderzoek naar de oorzaak is gedaan.
In de getoetste monsters van deze identiteit is potato leafroll virus (PLRV) aangetoond middels illumina sequencing. De aanwezigheid van PLRV is bevestigd door middel van DAS-ELISA.
Illumina-sequencing data zijn gegenereerd door Genomescan B.V. (accreditatie L518), analyse en interpretatie is uitgevoerd door NIVIP"</t>
  </si>
  <si>
    <t>21-61-6098</t>
  </si>
  <si>
    <t>2024-74</t>
  </si>
  <si>
    <t>CIP312010.759</t>
  </si>
  <si>
    <t>Op verzoek van Roel niet uitgezaaid</t>
  </si>
  <si>
    <t>2023-1081782.01-47/Insp. datum: 26-5-2023</t>
  </si>
  <si>
    <t>CIP 765898</t>
  </si>
  <si>
    <t>cgn 2024.01</t>
  </si>
  <si>
    <t>Solanum coelestispetalum</t>
  </si>
  <si>
    <t>DOI 10.18730/WBDPS</t>
  </si>
  <si>
    <t>CIP Peru voor CGN</t>
  </si>
  <si>
    <t>zaden</t>
  </si>
  <si>
    <t>Virus: Geen uitslag
Viroide: Geen uitslag</t>
  </si>
  <si>
    <t>Solanum sp. identiteit CIP 765898  is niet uitgezaaid en getoetst op verzoek van importeur</t>
  </si>
  <si>
    <t xml:space="preserve">Oorspronkelijk binnen op 19-5-2023 met LoA (inspectie datum 26-5-2023; zie ook T:\PD\NIVIP\Virologie\EU_2019_829_VIR\PEQ\CGN2023-2024).   Deze batch is niet uitgezaaid voor PEQ toetsing, maar was wel in de uitslagbrief opgenomen met geen uitslag . Abusievelijk aangegeven richting Jan Heres, dat deze al wel was uitgezaaid en vernietigd. Hierdoor in vrijgavebrief  "Melding PEQ-III uitslagbrief NIVIP 2024-010060064" opgegeven als te moeten worden vernietigd. De afspraak gemaakt met Jan Heres dat zaadzakje wordt omgenummerd , zodat de accessie bij behoefte van de importeur  in toekomst alsnog als nr CIP 765898 b onder PEQ kan worden getoetst, en indien vrij bevonden van Q's,  kan worden vrijgegeven. (afgestemd in overleg tussen Robert Dees en Jan Heres op 5-9-2024)
Bovenstaande is ook gemeld bij de eindinspectie op  6-9-2024 voor de vrijgave van de overige 7 identiteiten uit deze levering. </t>
  </si>
  <si>
    <t>CIP 765925</t>
  </si>
  <si>
    <t>6376658 (PRISMA)
6174888 (molbio)</t>
  </si>
  <si>
    <t>cgn 2024.02</t>
  </si>
  <si>
    <t>Solanum chomatophilum var. subnivale</t>
  </si>
  <si>
    <t>DOI 10.18730/WBECA</t>
  </si>
  <si>
    <t>Tot 8 plant
2.1 (5 pl)   inoc 29/7
P1(4x): -/-
qui: -/-
[19-8-2024]
2.2 (3 pl)   inoc 7/8
P1 4x: -/-
Qui: -/-
[29-8-2024]</t>
  </si>
  <si>
    <t xml:space="preserve">9-8-2024
APLV: -
APMoV: -
PBRSV: -
23-8-2024:
PVT: -
PYV: -
</t>
  </si>
  <si>
    <t>Wk28:
Pospiviroide is niet aangetoond met realtime PCR
Wk29:  
CLVd niet aangetoond met de real-time PCR</t>
  </si>
  <si>
    <t>wk 28 PEQ 2024.7.2
Batch 105976-036
HTS uitslag 16-8-2024 (wk 33)</t>
  </si>
  <si>
    <t>Geen relevante virussen of viroiden gedetecteerd.
% rRNA reads relatief hoog (16,6%), maar meer dan 12 milj non rRNA reads verkregen (30milj)</t>
  </si>
  <si>
    <t>Virus: -
Viroide: -</t>
  </si>
  <si>
    <t>In de getoetste monsters van deze identiteit zijn geen EU-quarantaine (waardige) of regulated non-quarantine virussen en viroïden aangetroffen.
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potato black ringspot virus, potato virus T en potato yellowing virus;
3.Real-time (RT-) PCR: generieke toetsing op pospiviroids, o.a. potato spindle tuber viroid;
4.Illumina sequencing (RNAseq): generieke toetsing van samengestelde monsters bestaande uit maximaal 25 planten van één identiteit op zowel mechanisch als niet mechanische overdraagbare virussen;
5. Daarnaast zijn de ingezonden planten wekelijks visueel beoordeeld, waarbij in geval van symptomen nader onderzoek naar de oorzaak is gedaan.
Illumina-sequencing data zijn gegenereerd door Genomescan B.V. (accreditatie L518), analyse en interpretatie is uitgevoerd door NIVIP</t>
  </si>
  <si>
    <t>Eindinspectie op 6-9-2024. Mondelinge vrijgave gekregen. Rapport komt volgende week binnen</t>
  </si>
  <si>
    <t>CIP 765928</t>
  </si>
  <si>
    <t>6376666 (PRISMA)
6174871 (molbio)</t>
  </si>
  <si>
    <t>cgn 2024.03</t>
  </si>
  <si>
    <t>Solanum orophilum</t>
  </si>
  <si>
    <t>DOI 10.18730/WBEEC</t>
  </si>
  <si>
    <t xml:space="preserve">|Tot: 23 pl
3.1 t/m 3.4 (5 pl) ; 3.5 (3 pl)  inoc 2/8
P1(4x): -/-
qui: -/-
[26-8-2024]
</t>
  </si>
  <si>
    <t>Pospiviroide is niet aangetoond met realtime PCR  
CLVd niet aangetoond met de real-time PCR</t>
  </si>
  <si>
    <t>wk 28 PEQ 2024.7.3
Batch 105976-036
HTS uitslag 16-8-2024 (wk 33)</t>
  </si>
  <si>
    <t>Geen relevante virussen of viroiden gedetecteerd
% rRNA reads relatief hoog (29%), maar meer dan 12 milj non rRNA reads verkregen (77milj)</t>
  </si>
  <si>
    <t>In de getoetste monsters van deze identiteit zijn geen EU-quarantaine (waardige) of regulated non-quarantine virussen en viroïden aangetroffen.
De identiteit is op  de volgende wijze getoetst op de aanwezigheid van virussen en viroïden:
1.Mechanische inoculatie op Chenopodium quinoa en Nicotiana occidentalis-P1: generieke toetsing op mechanisch overdraagbare virussen;
2.DAS-ELISA: Andean potato latent virus, Andean potato mild mosaic virus, potato black ringspot virus, potato virus T en potato yellowing virus;
3.Real-time (RT-) PCR: generieke toetsing op pospiviroids, o.a. potato spindle tuber viroid;
4.Illumina sequencing (RNAseq): generieke toetsing van samengestelde monsters bestaande uit maximaal 25 planten van één identiteit op zowel mechanisch als niet mechanische overdraagbare virussen;
5. Daarnaast zijn de ingezonden planten wekelijks visueel beoordeeld, waarbij in geval van symptomen nader onderzoek naar de oorzaak is gedaan.
Illumina-sequencing data zijn gegenereerd door Genomescan B.V. (accreditatie L518), analyse en interpretatie is uitgevoerd door NIVIP.</t>
  </si>
  <si>
    <t>CIP 765931</t>
  </si>
  <si>
    <t>6376674 (PRISMA)
6174861 (molbio)</t>
  </si>
  <si>
    <t>cgn 2024.04</t>
  </si>
  <si>
    <t>Solanum sogarandinum</t>
  </si>
  <si>
    <t>DOI 10.18730/WBEHF</t>
  </si>
  <si>
    <t>Tot 6 plant
4.1 (3 pl) en 4.2 (3 pl)  inoc 29/7
P1(4x): -/-
qui: -/-
[19-8-2024]</t>
  </si>
  <si>
    <t>9-8-2024
APLV: -
APMoV: -
PBRSV: -
23-8-2024:
PVT: -
PYV: -</t>
  </si>
  <si>
    <t>wk 28 PEQ 2024.7.4
Batch 105976-036
HTS uitslag 16-8-2024 (wk 33)</t>
  </si>
  <si>
    <t>Geen relevante virussen of viroiden gedetecteerd
% rRNA reads relatief hoog (21,2%), maar meer dan 12 milj non rRNA reads verkregen (38milj)</t>
  </si>
  <si>
    <t>CIP 765956</t>
  </si>
  <si>
    <t>6376682 (PRISMA)
6174853 (molbio)</t>
  </si>
  <si>
    <t>cgn 2024.05</t>
  </si>
  <si>
    <t>Solanum dolichocremastrum</t>
  </si>
  <si>
    <t>DOI 10.18730/WBF70</t>
  </si>
  <si>
    <t>Tot: 15 pl
5.1 t/m 5.3 (5 pl each) ;  inoc 7/8
P1 4x: -/-
Qui: -/-
[29-8-2024]</t>
  </si>
  <si>
    <t>wk 28 PEQ 2024.7.5
Batch 105976-036
HTS uitslag 16-8-2024 (wk 33)</t>
  </si>
  <si>
    <t>Geen relevante virussen of viroiden gedetecteerd
% rRNA reads relatief hoog (22,2%), maar meer dan 12 milj non rRNA reads verkregen (49milj)</t>
  </si>
  <si>
    <t>CIP 765985</t>
  </si>
  <si>
    <t>6376690 (PRISMA)
6174845 (molbio)</t>
  </si>
  <si>
    <t>cgn 2024.06</t>
  </si>
  <si>
    <t>Solanum chomatophilum</t>
  </si>
  <si>
    <t>DOI 10.18730/WBFWN</t>
  </si>
  <si>
    <t>allen geinoculeerd op 16/7
6.1 t/m 6.4
P1(4x): -/-
qui: -/-
[8-8-2024]</t>
  </si>
  <si>
    <t>wk 28 PEQ 2024.7.6
Batch 105976-036
HTS uitslag 16-8-2024 (wk 33)</t>
  </si>
  <si>
    <t>Geen relevante virussen of viroiden gedetecteerd
% rRNA reads relatief hoog (16,2%), maar meer dan 12 milj non rRNA reads verkregen (47milj)</t>
  </si>
  <si>
    <t>CIP 765994</t>
  </si>
  <si>
    <t>6376703 (PRISMA)
6174837 (molbio)</t>
  </si>
  <si>
    <t>cgn 2024.07</t>
  </si>
  <si>
    <t>Solanum burkartii</t>
  </si>
  <si>
    <t>DOI 10.18730/WBFZR</t>
  </si>
  <si>
    <t xml:space="preserve">allen geinoculeerd op 16/7
7.1 t/m 7.5
P1(4x): -/-
qui: -/-
[8-8-2024]
</t>
  </si>
  <si>
    <t>9-8-2024
APLV: -
APMoV: -
PBRSV: -
23-8-2024:
PVT: -
PYV: -</t>
  </si>
  <si>
    <t>wk 28 PEQ 2024.7.7
Batch 105976-036
HTS uitslag 16-8-2024 (wk 33)</t>
  </si>
  <si>
    <t>Geen relevante virussen of viroiden gedetecteerd
% rRNA reads relatief hoog (12%), maar meer dan 12 milj non rRNA reads verkregen (41milj)</t>
  </si>
  <si>
    <t>CIP 765996</t>
  </si>
  <si>
    <t>cgn 2024.08</t>
  </si>
  <si>
    <t>Solanum mochiquense</t>
  </si>
  <si>
    <t>DOI 10.18730/WBG1T</t>
  </si>
  <si>
    <t>Identiteit is niet getoetst door onvoldoende kieming van de zaden. Van deze identiteit zijn geen planten verkregen.</t>
  </si>
  <si>
    <t>Eindinspectie op 6-9-2024. Identiteit reeds vernietigd</t>
  </si>
  <si>
    <t>CIP 765997</t>
  </si>
  <si>
    <t>6376721 (PRISMA)
6174829 (molbio)</t>
  </si>
  <si>
    <t>cgn 2024.09</t>
  </si>
  <si>
    <t>DOI 10.18730/WBG2V</t>
  </si>
  <si>
    <t>Tot 7 plant
9.1 (4 pl)  en 9.2 (3 pl) inoc 27/7
P1(4x): -/-
qui: -/-
[19-8-2024]</t>
  </si>
  <si>
    <t>wk 28 PEQ 2024.7.9
Batch 105976-036
HTS uitslag 16-8-2024 (wk 33)</t>
  </si>
  <si>
    <t>Geen relevante virussen of viroiden gedetecteerd
% rRNA reads relatief hoog (19,2%), maar meer dan 12 milj non rRNA reads verkregen (26milj)</t>
  </si>
  <si>
    <t>CIP 766004</t>
  </si>
  <si>
    <t>cgn 2024.10</t>
  </si>
  <si>
    <t>Solanum multiinterruptum</t>
  </si>
  <si>
    <t>DOI 10.18730/WBG9$</t>
  </si>
  <si>
    <t>IP: 2024-1121164.01-084/ Insp. 29-07-24/ 08.45-09.</t>
  </si>
  <si>
    <t>09-141-1242</t>
  </si>
  <si>
    <t>2024-75</t>
  </si>
  <si>
    <t>CAL23BAM0048-2</t>
  </si>
  <si>
    <t>09-141-1243</t>
  </si>
  <si>
    <t>2024-76</t>
  </si>
  <si>
    <t>CAL23BAM0051-1</t>
  </si>
  <si>
    <t>09-141-1244</t>
  </si>
  <si>
    <t>2024-77</t>
  </si>
  <si>
    <t>CALCF4564-1</t>
  </si>
  <si>
    <t>09-141-1245</t>
  </si>
  <si>
    <t>2024-78</t>
  </si>
  <si>
    <t>CALCF4569-1</t>
  </si>
  <si>
    <t>09-141-1246</t>
  </si>
  <si>
    <t>2024-79</t>
  </si>
  <si>
    <t>CALCG4615-2</t>
  </si>
  <si>
    <t>IP:2024-1113003.01-042/Insp. 25-04-24/13.00/13.15u</t>
  </si>
  <si>
    <t>1753-566-058</t>
  </si>
  <si>
    <t>2024-80</t>
  </si>
  <si>
    <t>Petchoa</t>
  </si>
  <si>
    <t>K2024-PX1359</t>
  </si>
  <si>
    <t>1753-566-059</t>
  </si>
  <si>
    <t>2024-81</t>
  </si>
  <si>
    <t>K2024-PX1374</t>
  </si>
  <si>
    <t>IP: 2024-1120072.01-078/ Insp: 09-09.15u/17-07-24</t>
  </si>
  <si>
    <t>187-28-2229</t>
  </si>
  <si>
    <t>2024-82</t>
  </si>
  <si>
    <t>IP: 2024-1120072.01-078/ Insp: 09-09.15u/ 17-07-24</t>
  </si>
  <si>
    <t>187-28-2230</t>
  </si>
  <si>
    <t>2024-83</t>
  </si>
  <si>
    <t>2024-84</t>
  </si>
  <si>
    <t>datum aanvraag</t>
  </si>
  <si>
    <t>datum afgehandeld</t>
  </si>
  <si>
    <t>hoe afgehandeld?</t>
  </si>
  <si>
    <t>PRISMA nummer</t>
  </si>
  <si>
    <t>HTS lijst</t>
  </si>
  <si>
    <t>BCF</t>
  </si>
  <si>
    <t>host</t>
  </si>
  <si>
    <t>verwacht virus</t>
  </si>
  <si>
    <t>genus</t>
  </si>
  <si>
    <t>aanvrager 
(wie weet meer van de achtergrond)</t>
  </si>
  <si>
    <t>vraag</t>
  </si>
  <si>
    <t>actiepunten</t>
  </si>
  <si>
    <t>opmerkingen</t>
  </si>
  <si>
    <t xml:space="preserve">resultaat </t>
  </si>
  <si>
    <t>DSMZ1-3</t>
  </si>
  <si>
    <t>Hibiscus</t>
  </si>
  <si>
    <t>Robert</t>
  </si>
  <si>
    <t>Zaailingen 1 t/m 3 gepooled. Zaailingen mogelijk gebruikt als uitgangsmateriaal voor overdrachtstudies met Bemisia en CPMMV. Vraag zaailingen vrij van CPMV</t>
  </si>
  <si>
    <t>Plant Materiaal stekken. Moederplant voor stekken opnieuw toetsen</t>
  </si>
  <si>
    <t>Wk 2:
F-MOL-067-004 RepF3-RepR1: -
F-MOL-067-005 CpFex/CpCarlaRv: -</t>
  </si>
  <si>
    <t>Zaailingen 1 t/m 6 gepooled. Zaailingen mogelijk gebruikt als uitgangsmateriaal voor overdrachtstudies met Bemisia en CPMMV. Vraag zaailingen vrij van CPMV</t>
  </si>
  <si>
    <t>Planten worden uit collectie verwijderd</t>
  </si>
  <si>
    <t>4063308- 9</t>
  </si>
  <si>
    <t>Catharantus</t>
  </si>
  <si>
    <t>Candidatus' Phytoplasma solani   stolbur F phytoplasma (STOF) 16S group: 16SrII-A    </t>
  </si>
  <si>
    <t>Collectie plant 9 Phytoplasma nog aanwezig? Planten lijken geen symptomen te hebben </t>
  </si>
  <si>
    <t xml:space="preserve">Wk 2:
I-MOL-020
F-MOL-022-005: -
F-MOL-022-002 PCR 16S rDNA Fytoplasma (NPA2F-NPA2R): -
Ct COX onverdund 20,34/20,27
</t>
  </si>
  <si>
    <t>4063308- 9B</t>
  </si>
  <si>
    <t xml:space="preserve">Collectie plant 9 B afkomstig van 9 Phytoplasma nog aanwezig? Planten lijken geen symptomen te hebben </t>
  </si>
  <si>
    <t xml:space="preserve">Wk 2:
I-MOL-020
F-MOL-022-005: -
F-MOL-022-002 PCR 16S rDNA Fytoplasma (NPA2F-NPA2R): -
Ct COX onverdund 21,67/21,73
</t>
  </si>
  <si>
    <t>4063308- 8</t>
  </si>
  <si>
    <t xml:space="preserve">Colectie plant 8 Phytoplasma nog aanwezig? Planten lijken geen symptomen te hebben </t>
  </si>
  <si>
    <t xml:space="preserve">Wk 2:
I-MOL-020
F-MOL-022-005: -
F-MOL-022-002 PCR 16S rDNA Fytoplasma (NPA2F-NPA2R): -
Ct COX onverdund 21,06/20,96
</t>
  </si>
  <si>
    <t>4719389-  1-2</t>
  </si>
  <si>
    <t>Y</t>
  </si>
  <si>
    <t xml:space="preserve">Citrus exocortis viroid (CEVd) </t>
  </si>
  <si>
    <t>Moederplanten.</t>
  </si>
  <si>
    <t>verversen collectie plant, heksenkringen</t>
  </si>
  <si>
    <t>4719389-  -3</t>
  </si>
  <si>
    <t>Stek gelijk moederplant? Zo ja, moederplant weg</t>
  </si>
  <si>
    <t>4719389-  -4</t>
  </si>
  <si>
    <t>wk7/8 2024</t>
  </si>
  <si>
    <t>S. tuberosum va qui</t>
  </si>
  <si>
    <t>AVB + ?</t>
  </si>
  <si>
    <t>Joanieke/Marleen</t>
  </si>
  <si>
    <t>Zit hier na de overzetting alleen nog AVB in of ook andere virussen. In 2016 op de lijst en contaminatie met tymo. Hypothese: tymo zit niet in dit monsters, maar wel in 6079493 (mogelijk beiden door contaminatie in de kas).</t>
  </si>
  <si>
    <t>BMT 66.11 NIVIP collections bijwerken (Joanieke)</t>
  </si>
  <si>
    <t>AVB is aangetoond m.b.v. BLAST in genious en NCBI.
opm molbio: 
Checken of het AVB is BLAST sequentie is
Opgeslagen in Geneious. Geen rapport nodig.</t>
  </si>
  <si>
    <t>S. macrocarpon va bent</t>
  </si>
  <si>
    <t>Tymovirus</t>
  </si>
  <si>
    <t>Zit hier de tymo in of een ander virus? (Zie ook 5998981, contaminatie in 2016, mogelijk contaminatie in de kas)</t>
  </si>
  <si>
    <t>BMT 28.81 NIVIP collections bijwerken (Joanieke)</t>
  </si>
  <si>
    <t xml:space="preserve">UnID Tymovirus aanwezig, vergeleken met 5998981 / 103165-001-015 en met 6079493 / 103165-001-007.
opm molbio:
niet genoeg reads (12.8M), maar meer dan 12M non-rRNA reads.
</t>
  </si>
  <si>
    <t>4969126 1+2</t>
  </si>
  <si>
    <t>105976-014</t>
  </si>
  <si>
    <t>I-MOL-061 RNeasy 
I-MOL-126 Genomescan
I-MOL-127 Analyse</t>
  </si>
  <si>
    <t>o.a strawberry vein banding virus</t>
  </si>
  <si>
    <t>4969126 3+4</t>
  </si>
  <si>
    <t>Helleborus</t>
  </si>
  <si>
    <t>4719389-1</t>
  </si>
  <si>
    <t>Hibiscus rosa-sinensis</t>
  </si>
  <si>
    <t>4719389-2</t>
  </si>
  <si>
    <t xml:space="preserve">Austrocylindropuntia subulata </t>
  </si>
  <si>
    <t>Chrysanthemum (voorheen: Dendranthema)</t>
  </si>
  <si>
    <t xml:space="preserve">Dracaena surculosa var. surculosa </t>
  </si>
  <si>
    <t>Mentha</t>
  </si>
  <si>
    <t>Pachypodium (Apocynaceae)</t>
  </si>
  <si>
    <t>Portulaca</t>
  </si>
  <si>
    <t>2023VIR013 Hibiscus Mix DSMZ 2-4</t>
  </si>
  <si>
    <t>?</t>
  </si>
  <si>
    <t>vrij van virus/viroide?</t>
  </si>
  <si>
    <t>2023VIR013 Hibiscus 6 DSMZ</t>
  </si>
  <si>
    <t>65633239-   1.1</t>
  </si>
  <si>
    <t>Ipomoea batatas</t>
  </si>
  <si>
    <t>virus en viroide gelijk mix</t>
  </si>
  <si>
    <t>65633239 - 2.2</t>
  </si>
  <si>
    <t>65633239-
3.2</t>
  </si>
  <si>
    <t>65633239-   Mix</t>
  </si>
  <si>
    <t>o.a sweet potato leaf curl virus en..?</t>
  </si>
  <si>
    <t>4719389-3 mix</t>
  </si>
  <si>
    <t>2023VIR013 Hibiscus DSMZ 2-4</t>
  </si>
  <si>
    <t>I-MOL-020 DNeasy 
I-MOL-126 Genomescan
I-MOL-127 Analyse</t>
  </si>
  <si>
    <t>vrij van virus?</t>
  </si>
  <si>
    <t>65633239-   1.1</t>
  </si>
  <si>
    <t xml:space="preserve">M 65633239 </t>
  </si>
  <si>
    <t>4969126- 1+2</t>
  </si>
  <si>
    <t>105976-014 (RNA-seq); 105976-015 (DNA-seq) </t>
  </si>
  <si>
    <t>Geen virussen gedtecteeerd</t>
  </si>
  <si>
    <t>4969126- 3+4</t>
  </si>
  <si>
    <t>Celosia largentea</t>
  </si>
  <si>
    <t>o.a Iresine viroid 1</t>
  </si>
  <si>
    <t>BCF 105976-023-013</t>
  </si>
  <si>
    <t>Based on analyses of 370 nt of the near complete genome in NCBI and NVWA database it can be concluded that sample 4416011 very likely contains Iresine viroid 1 (IrVd 1) 4416011</t>
  </si>
  <si>
    <t>o.a HCRSV</t>
  </si>
  <si>
    <t>BCF 105976-023</t>
  </si>
  <si>
    <t>1. Based on analyses of 3811 nt of the near complete genome in NCBI and NVWA database it can be concluded that sample 3877459 very likely contains Hibiscus chlorotic ringspot virus HCRSV
3. Based on analyses of 3815 nt of the near complete genome in NCBI and NVWA database it can be concluded that sample 3877459 very likely contains UnID Carmovirus
4. Based on analyses of 5215 nt of the partial genome in NCBI and NVWA database it can be concluded that sample 3877459 very likely contains Hibiscus latent Fort Pierce virus HLFPV
5. Based on analyses of 5215 nt of the partial genome in NCBI and NVWA database it can be concluded that sample 3877459 very likely contains Hibiscus latent Singapore virus HLSV</t>
  </si>
  <si>
    <t>o.a. CeVd</t>
  </si>
  <si>
    <t>2. Based on analyses of 3811 nt of the near complete genome in NCBI and NVWA database it can be concluded that sample 4719338 very likely contains Hibiscus chlorotic ringspot virus HCRSV</t>
  </si>
  <si>
    <t>o.a. PolVd</t>
  </si>
  <si>
    <t>Op basis van analyse van 350 nt van het complete genoom in NCBI en NVWA-database kan geconcludeerd worden dat monster 5335651 zeer waarschijnlijk portulaca latent viroid PoLVld bevat.</t>
  </si>
  <si>
    <t>6165498-1</t>
  </si>
  <si>
    <t>I-MOL-061  Rneasy
I-MOL-126 Genomescan
I-MOL-127 Analyse</t>
  </si>
  <si>
    <t xml:space="preserve">Prunus × yedoensis </t>
  </si>
  <si>
    <t>o.a. APLPV</t>
  </si>
  <si>
    <t>Analyse Robert/Pier</t>
  </si>
  <si>
    <t>67281409-2</t>
  </si>
  <si>
    <t>6165500-1.2</t>
  </si>
  <si>
    <t>Prunus serrulata</t>
  </si>
  <si>
    <t xml:space="preserve">Overzicht van matrices die mogelijk een negatieve invloed hebben op symptoomontwikkeling van virussen op toetsplanten (obv ervaring) </t>
  </si>
  <si>
    <t>Planten soort</t>
  </si>
  <si>
    <t>Virussoort</t>
  </si>
  <si>
    <t>Aanvullende info (evt)</t>
  </si>
  <si>
    <t xml:space="preserve">Helleboris niger </t>
  </si>
  <si>
    <t>CMV</t>
  </si>
  <si>
    <t>nov 2016 Symptomen Helleboris en ELISA duidelijk +. TPO -</t>
  </si>
  <si>
    <t xml:space="preserve">Knollen van Solanum tuberosum </t>
  </si>
  <si>
    <t>TRV</t>
  </si>
  <si>
    <t>Peonia</t>
  </si>
  <si>
    <t xml:space="preserve">Enkele malen wel en enkele malen niet gelukt om virus op planten over te brengen </t>
  </si>
  <si>
    <t xml:space="preserve">Dianthus </t>
  </si>
  <si>
    <t>Zie DPV ??</t>
  </si>
  <si>
    <t xml:space="preserve">Hosta,   </t>
  </si>
  <si>
    <t>Herkomst informatie onbekend. Ellis?</t>
  </si>
  <si>
    <t>Sedum</t>
  </si>
  <si>
    <t>Echinacea</t>
  </si>
  <si>
    <t>Rudbeckia</t>
  </si>
  <si>
    <t xml:space="preserve">Voor administratie officiele en ambtelijke monsters genomen ivm ToBRFV incident zie: </t>
  </si>
  <si>
    <t>T:\nvwa\ICB\Domein Plantgezondheid\2019\ToBRFV\18 - Database</t>
  </si>
  <si>
    <t>Ww verkrijgbaar via Leontine Colon</t>
  </si>
  <si>
    <t>Access file:</t>
  </si>
  <si>
    <t>TOBRFV 2019</t>
  </si>
  <si>
    <t>Voor afwijkende situaties zie: T:\PD\NRC\Team Ziekten\Virologie\Q's NL\2019_ToBRFV_tomaat\Toetsing NRC NGS\Hertoetsing discrepanties cq en NGS-kopie</t>
  </si>
  <si>
    <t>inofficiëel overzicht.</t>
  </si>
  <si>
    <t>Laatste aanpassingen eerste 2 kolommen: 8-8-2017</t>
  </si>
  <si>
    <t>Auteurs</t>
  </si>
  <si>
    <t>Sequencen nodig</t>
  </si>
  <si>
    <t>Positie genoom</t>
  </si>
  <si>
    <t>Welke soorten/isolaten wel/niet worden gedetecteerd</t>
  </si>
  <si>
    <t>additionele info</t>
  </si>
  <si>
    <t>instructie</t>
  </si>
  <si>
    <t>bijlage/formulier</t>
  </si>
  <si>
    <t>titel</t>
  </si>
  <si>
    <t>I-MOL-021</t>
  </si>
  <si>
    <t>Moleculaire detectie van Potyvirussen</t>
  </si>
  <si>
    <t>F-MOL-021-003</t>
  </si>
  <si>
    <t>RT-PCR voor detectie van potyvirussen (CPUP/P9502)</t>
  </si>
  <si>
    <t>??</t>
  </si>
  <si>
    <t>coat protein - 3'UTR</t>
  </si>
  <si>
    <t xml:space="preserve">Enkele isolaten LYSV niet, en volgens Ellis enkele nadere uit bloemisterijgewassen niet zo goed, waaronder een in Euphorbia. Sept 2018 lukt het niet om amplicon voor PPV te verkrijgen. 8 of meer mismathes aan met name 5'end. Sept/okt 2018 PRSV gemist door generieke PCR  bij Rijkzwaan (zie HTS) </t>
  </si>
  <si>
    <t>F-MOL-021-007</t>
  </si>
  <si>
    <t>Real-time RT-PCR voor detectie van LYSV</t>
  </si>
  <si>
    <t>Lunello et al (2004)</t>
  </si>
  <si>
    <t>I-MOL-022</t>
  </si>
  <si>
    <t>Moleculaire detectie en identificatie van fytoplasma's</t>
  </si>
  <si>
    <t>F-MOL-022-002</t>
  </si>
  <si>
    <t>PCR 16S rDNA Fytoplasma (NPA2F-NPA2R)</t>
  </si>
  <si>
    <t>Heinrich M et al (2001)</t>
  </si>
  <si>
    <t>+</t>
  </si>
  <si>
    <t>, 16S - t-RNA Ile  ;  485 nt van 1784 nt 16S</t>
  </si>
  <si>
    <t>detecteert Ca Ph vitis (FD) en Ca Ph solani (BN), zie toetsformulier molbio: 03/02/2016</t>
  </si>
  <si>
    <t>____bij vermoeden fytoplasma</t>
  </si>
  <si>
    <t>F-MOL-022-003</t>
  </si>
  <si>
    <t>PCR fytoplasma's Stolbur groep (NPA2F/NPA2R - STOL 11F/STOL 11R)</t>
  </si>
  <si>
    <t>Daire et al. (1997)</t>
  </si>
  <si>
    <t>+, indien STOL - is</t>
  </si>
  <si>
    <t>16S - t-RNA Ile</t>
  </si>
  <si>
    <t>___bij survey en vermoeden fytoplasma (bijv survey Peen)</t>
  </si>
  <si>
    <t>F-MOL-022-005</t>
  </si>
  <si>
    <t>23s rRNA real-time PCR fytoplasma's (JH-F1/JH-F all /JH-R/JH-Puni)</t>
  </si>
  <si>
    <t>Hodgetts J et al (2009)</t>
  </si>
  <si>
    <t>____bij screening en vrij grote kans van neg monsters</t>
  </si>
  <si>
    <t>F-MOL-022-006</t>
  </si>
  <si>
    <t>16s rRNA (nested-)PCR generiek (P1/P7 - R16F2n/R16R2)</t>
  </si>
  <si>
    <t>16S</t>
  </si>
  <si>
    <t>sept 2018b afgesproken met Marcel en Esther om geen hervalidatie uit te voeren.</t>
  </si>
  <si>
    <t xml:space="preserve">___optie als NPA2F/NPA2R niet werkt of onvoldoende is voor identificatie </t>
  </si>
  <si>
    <t>I-MOL-104</t>
  </si>
  <si>
    <t>DNA Barcoding Phytoplasmas</t>
  </si>
  <si>
    <t>F-MOL-022-007</t>
  </si>
  <si>
    <t>Nested-PCR EF-Tu Fytoplasma</t>
  </si>
  <si>
    <t xml:space="preserve">tuf gen Makarova O et al 2012. Gaf bij rosaceae (Proficiency test NIB 2017) Gaf ook valspositieve reactie met negatief materiaal. </t>
  </si>
  <si>
    <t>EF-Tu</t>
  </si>
  <si>
    <t>F-MOL-022-008</t>
  </si>
  <si>
    <t>PCR 16S rDNA Fytoplasma (P1-ATT - P256)</t>
  </si>
  <si>
    <t xml:space="preserve">16S gen Makarova O et al 2012. Gaf bij rosaceae (Proficiency test NIB 2017) slechte kwaliteit data. Gaf ook valspositieve reactie met negatief materiaal  </t>
  </si>
  <si>
    <t>I-MOL-064</t>
  </si>
  <si>
    <t>Moleculaire detectie van Aureusvirussen</t>
  </si>
  <si>
    <t>F-MOL-064-001</t>
  </si>
  <si>
    <t>RT-PCR Aureusvirussen (CLSVU/CLSVA)</t>
  </si>
  <si>
    <t>I-MOL-065</t>
  </si>
  <si>
    <t>Moleculaire detectie van Begomovirussen</t>
  </si>
  <si>
    <t xml:space="preserve">F-MOL-065-001 </t>
  </si>
  <si>
    <t>Generieke PCR Begomovirus DengA-DengB v2</t>
  </si>
  <si>
    <t>Deng et al (1994)</t>
  </si>
  <si>
    <t>F-MOL-065-002</t>
  </si>
  <si>
    <t>Generieke PCR Begomovirus AV494-AC1048 v1</t>
  </si>
  <si>
    <t>Wyatt &amp; Brown (1996)</t>
  </si>
  <si>
    <t>F-MOL-065-003</t>
  </si>
  <si>
    <t>Specifieke PCR TYLCV</t>
  </si>
  <si>
    <t>I-MOL-067</t>
  </si>
  <si>
    <t>Moleculaire detectie van Carla virussen</t>
  </si>
  <si>
    <t>F-MOL-067-002</t>
  </si>
  <si>
    <t>RT-PCR voor Carla virus BBScV (BISV3-BISV5)</t>
  </si>
  <si>
    <t>F-MOL-067-003</t>
  </si>
  <si>
    <t>RT-PCR voor Carla virus CPMMV (CPMMV FW- CPMMV RE)</t>
  </si>
  <si>
    <t>Naidu et al (1998)</t>
  </si>
  <si>
    <t>F-MOL-067-004</t>
  </si>
  <si>
    <t>Generieke RT-PCR voor Carla virussen (RepF3/R1)</t>
  </si>
  <si>
    <t>hydrangea chlorotic mottle virus niet kunnen aantonen in monster (33448733)</t>
  </si>
  <si>
    <t xml:space="preserve">uit verslag: Boon geeft een aspecifieke signaal met de verwachte grootte van het amplicon </t>
  </si>
  <si>
    <t>F-MOL-067-005</t>
  </si>
  <si>
    <t>Generieke RT-PCR voor Carla virussen (CpFex/CpCarlaReverse)</t>
  </si>
  <si>
    <t>I-MOL-068</t>
  </si>
  <si>
    <t>Moleculaire detectie van Crinivirussen</t>
  </si>
  <si>
    <t>F-MOL-068-002</t>
  </si>
  <si>
    <t>RT-PCR voor Crinivirus CYSDV (HSP_M2_DW/CYSDV-up/CYSDV-dw)</t>
  </si>
  <si>
    <t>F-MOL-068-003</t>
  </si>
  <si>
    <t>RT-PCR voor Crinivirus ToCV (HSP_M2_DW/ToCV-up/ToCV-dw)</t>
  </si>
  <si>
    <t>F-MOL-068-004</t>
  </si>
  <si>
    <t>RT-PCR voor Crinivirus TiCV (TiCV-32(+) / TiCV-532(-)</t>
  </si>
  <si>
    <t>Primers afkomstig van Anna Maria Vaira , Turijn</t>
  </si>
  <si>
    <t>F-MOL-068-005</t>
  </si>
  <si>
    <t>RT-PCR voor Crinivirus BnYDV (BYDV-FW/BYDV-RE)</t>
  </si>
  <si>
    <t>F-MOL-068-006</t>
  </si>
  <si>
    <t>Real-time RT-PCR voor Crinivirus PYVV (PYVV-591F/PYVV-670R/PYVV-615T)</t>
  </si>
  <si>
    <t>F-MOL-068-007</t>
  </si>
  <si>
    <t>Multiplex RT-PCR crinivirussen (BPYV, CYSDV, LIYV)</t>
  </si>
  <si>
    <t>Polymerase gen</t>
  </si>
  <si>
    <t>F-MOL-068-008</t>
  </si>
  <si>
    <t>RT-PCR CCYV</t>
  </si>
  <si>
    <t>Hsp70h gen (30%)</t>
  </si>
  <si>
    <t>F-MOL-068-009</t>
  </si>
  <si>
    <t>Real-time ToCV</t>
  </si>
  <si>
    <t xml:space="preserve">I-MOL-069 </t>
  </si>
  <si>
    <t>Moleculaire detectie van Ipomovirus CVYV</t>
  </si>
  <si>
    <t>F-MOL-069-001</t>
  </si>
  <si>
    <t>RT-PCR voor Ipomovirus CVYV</t>
  </si>
  <si>
    <t>D. Janssen</t>
  </si>
  <si>
    <t>I-MOL-071</t>
  </si>
  <si>
    <t>Moleculaire detectie en identificatie van viroïden</t>
  </si>
  <si>
    <t>F-MOL-071-001</t>
  </si>
  <si>
    <t>Detectie van enkele pospiviroïden (Vid-FW Vid-RE)</t>
  </si>
  <si>
    <t>F-MOL-071-002</t>
  </si>
  <si>
    <t>Detectie van pospiviroïden (AP-FW2 AP-RE1)</t>
  </si>
  <si>
    <t>F-MOL-071-003</t>
  </si>
  <si>
    <t>Detectie en identificatie van pospiviroïde PCFVd (AP-FW1 AP-RE2)</t>
  </si>
  <si>
    <t>F-MOL-071-004</t>
  </si>
  <si>
    <t>Detectie van pospiviroïden  (Pospi1-FW Pospi1-RE)</t>
  </si>
  <si>
    <t>F-MOL-071-005</t>
  </si>
  <si>
    <t>Detectie van pospiviroïden  (Pospi2-FW Pospi2-RE)</t>
  </si>
  <si>
    <t>F-MOL-071-006</t>
  </si>
  <si>
    <t>Detectie van pospiviroïden CEVd en TASVd (CEVd-FW CEVd-RE)</t>
  </si>
  <si>
    <t>Önelge N (1997) Direct nucleotide Sequencing of Citrus exocortis viroid (CEV). Turkish Journal of Agriculture and Forestry 21: 419-422</t>
  </si>
  <si>
    <t>F-MOL-071-007</t>
  </si>
  <si>
    <t>Detectie en identificatie van pospiviroïde CLVd (pCLVR4 pCLV4)</t>
  </si>
  <si>
    <t>soms +</t>
  </si>
  <si>
    <t>F-MOL-071-008</t>
  </si>
  <si>
    <t>Detectie en identificatie van pospiviroïde CSVd (CSV-h  CSV-c)</t>
  </si>
  <si>
    <t>Hooftman et al., (1996) Detection of chrysanthemum stunt viroid by reverse transcription- polymerase chain reaction and by tissue blot hybridization. Acta horticulturae 432 : 88-94</t>
  </si>
  <si>
    <t>F-MOL-071-009</t>
  </si>
  <si>
    <t>Detectie en identificatie van hostuviroïde HSVd (HS4 HS3)</t>
  </si>
  <si>
    <t>F-MOL-071-010</t>
  </si>
  <si>
    <t>Detectie en identificatie van pospiviroïde IrVd-1 (IrVd-FW1 IrVd-RE1)</t>
  </si>
  <si>
    <t>F-MOL-071-011</t>
  </si>
  <si>
    <t>Detectie van enkele pospiviroïden (3H1 2H1)</t>
  </si>
  <si>
    <t>Shamloul, Hadidi, Zhu, Singh and Sagredo, 1997
Sensitive detection of potato spindle tuber viroid using RT-PCR and identification of a viroid variant naturally infecting pepino plants.
Canadian journal of plant pathology 19 : 89 - 96</t>
  </si>
  <si>
    <t>F-MOL-071-012</t>
  </si>
  <si>
    <t>Detectie van 4 pospiviroïden (Boonham)</t>
  </si>
  <si>
    <t>F-MOL-071-013</t>
  </si>
  <si>
    <t>Detectie pospiviroïden (GenPospi assay)</t>
  </si>
  <si>
    <t xml:space="preserve">DLVd </t>
  </si>
  <si>
    <t>F-MOL-071-014</t>
  </si>
  <si>
    <t>Detectie en identificatie van viroïde DLVd (DLVd-P1 DLVd-P2)</t>
  </si>
  <si>
    <t>I-MOL-074</t>
  </si>
  <si>
    <t>Moleculaire detectie van Tobacco rattle virus (TRV) en potato mop top virus (PMTV)</t>
  </si>
  <si>
    <t>F-MOL-074-001</t>
  </si>
  <si>
    <t>RT-PCR voor Tobravirussen (H43 - H42)</t>
  </si>
  <si>
    <t>Cornelissen, Linthorst, Brederode and Bol,  1986
Analysis of the genome structure of tobacco rattle virus strain PSG
Nucleic Acids Research , vol 14, no 5:  2157 - 2169</t>
  </si>
  <si>
    <t>let op, 2 staps PCR. Dus best veel werk</t>
  </si>
  <si>
    <t>F-MOL-074-003</t>
  </si>
  <si>
    <t>Real-time RT-PCR voor Tobravirus (TRV) en Pomovirus PMTV (duplex)</t>
  </si>
  <si>
    <r>
      <rPr>
        <sz val="9"/>
        <rFont val="Verdana"/>
        <family val="2"/>
      </rPr>
      <t xml:space="preserve">Mumford </t>
    </r>
    <r>
      <rPr>
        <i/>
        <sz val="9"/>
        <rFont val="Verdana"/>
        <family val="2"/>
      </rPr>
      <t>et al.,</t>
    </r>
    <r>
      <rPr>
        <sz val="9"/>
        <rFont val="Verdana"/>
        <family val="2"/>
      </rPr>
      <t xml:space="preserve"> 2000)</t>
    </r>
  </si>
  <si>
    <t>I-MOL-075</t>
  </si>
  <si>
    <t>Moleculaire detectie van Tombusvirussen</t>
  </si>
  <si>
    <t>F-MOL-075-002</t>
  </si>
  <si>
    <t>RT-PCR voor tombusvirussen (Cir1-Cir2)</t>
  </si>
  <si>
    <t>König</t>
  </si>
  <si>
    <t>voldoende voor identificatie</t>
  </si>
  <si>
    <t>I-MOL-086</t>
  </si>
  <si>
    <t xml:space="preserve">Moleculaire detectie van bladluis-overdraagbare aardbeivirussen </t>
  </si>
  <si>
    <t>niet geautoriseerd</t>
  </si>
  <si>
    <t>F-MOL-086-001</t>
  </si>
  <si>
    <t>I-MOL-107</t>
  </si>
  <si>
    <t>Moleculaire detectie en identificatie van SLRSV</t>
  </si>
  <si>
    <t>F-MOL-107-001</t>
  </si>
  <si>
    <t>Conventionele PCR SLRSV</t>
  </si>
  <si>
    <t>I-MOL-110</t>
  </si>
  <si>
    <t>Moleculaire detectie en identificatie van tospovirussen</t>
  </si>
  <si>
    <r>
      <rPr>
        <sz val="9"/>
        <rFont val="Verdana"/>
        <family val="2"/>
      </rPr>
      <t xml:space="preserve">let op: al enkele isolaten vals negatief in F-MOL-110-001 tm 003: 
TSWV Ligularia 21007721 (PCR lijst wk 25 , RNA seq 103165-001 (iets mis met analyse, </t>
    </r>
    <r>
      <rPr>
        <sz val="9"/>
        <color indexed="10"/>
        <rFont val="Verdana"/>
        <family val="2"/>
      </rPr>
      <t>opnieuw aangevraagd okt/nov 2018)</t>
    </r>
    <r>
      <rPr>
        <sz val="9"/>
        <rFont val="Verdana"/>
        <family val="2"/>
      </rPr>
      <t xml:space="preserve"> wel gedetecteerd met specifeke TSWV PCR (primerset TSWV-Nstart/TSWV-Nstop, zie ook wk 25)  
TSWV Capsicum anuum 6045859 (PCR lijst wk 25 2017, RNA seq 103165-008,</t>
    </r>
    <r>
      <rPr>
        <sz val="9"/>
        <color indexed="10"/>
        <rFont val="Verdana"/>
        <family val="2"/>
      </rPr>
      <t xml:space="preserve"> resultaat nog bekijken</t>
    </r>
    <r>
      <rPr>
        <sz val="9"/>
        <rFont val="Verdana"/>
        <family val="2"/>
      </rPr>
      <t>)  
TSWV Capsicum annuum 38622737 (Project 103165-038)
CaCV Hoya va P1 (lokaal) 34147449 (PCR lijst wk32C, 34b 2017, wel in RNA-seq 103165_003-014) 
TSWV Aeschynanthes 33432504 (project_103165-029-004)
INSV  Aeschynanthus 32869798  (project_103943-036)</t>
    </r>
  </si>
  <si>
    <t>F-MOL-110-001</t>
  </si>
  <si>
    <t>RT-PCR Asian clade 1 en Eurasian clade tospovirussen AS-EA-FW AS1-RV EA-RV)  
~400 bp (Aziatisch), ~800 bp (Euraziatisch)</t>
  </si>
  <si>
    <t>Hassani-Mehraban et al 2016</t>
  </si>
  <si>
    <t>Eurasian (AS-EA-FW EA-RV, 800 bp) soms reactie met paprikamatrix. (Waarschijnlijk alleen reactie met matrix indien geen tospovirus aanwezig is) 
Asian (AS-EA-FW AS1-RV ~400 bp kruisreactie met HRSV (potexvirus), Mogelijk als gevolg van sterke binding aan 3' kant van FW primer (.... ATC GAG G-3’)   (De vijf nt’s aan 3’ kant van elke primer niet meer dan 3 C’s  of G’s, daar hecht Polymerase aan. Non-specifieke binding kan het gevolg zijn...)</t>
  </si>
  <si>
    <t>F-MOL-110-002</t>
  </si>
  <si>
    <t>RT-PCR American clade 1 tospovirussen (AM1-FW  AM1-RV)  ~600 bp</t>
  </si>
  <si>
    <t>F-MOL-110-003</t>
  </si>
  <si>
    <t>RT-PCR Asian clade 2 tospovirussen  AS-EA-FW AS2-RV (oa PCFV)</t>
  </si>
  <si>
    <t>F-MOL-110-004</t>
  </si>
  <si>
    <t>RT-PCR LNRV tospovirus</t>
  </si>
  <si>
    <t>I-MOL-115</t>
  </si>
  <si>
    <t>Moleculaire detectie van Torradovirussen</t>
  </si>
  <si>
    <t>F-MOL-115-001</t>
  </si>
  <si>
    <t>RT-PCR voor detectie Torradovirussen (Torrado-1F en Torrado-1R).</t>
  </si>
  <si>
    <t>F-MOL-115-002</t>
  </si>
  <si>
    <t>RT-PCR voor detectie LNLCV (LNLCV-2F en LNLCV-2R)</t>
  </si>
  <si>
    <t>F-MOL-115-003</t>
  </si>
  <si>
    <t>RT-PCR voor detectie Torradovirussen (Torrado-2F en Torrado-2R)</t>
  </si>
  <si>
    <t>I-MOL-116</t>
  </si>
  <si>
    <t>Moleculaire detectie van Tymovirussen</t>
  </si>
  <si>
    <t>F-MOL-116-001</t>
  </si>
  <si>
    <t>RT-PCR voor detectie van Tymovirussen (EM13/EM14)</t>
  </si>
  <si>
    <t>I-MOL-118</t>
  </si>
  <si>
    <t>Moleculaire detectie van Potexvirussen</t>
  </si>
  <si>
    <t>F-MOL-118-001</t>
  </si>
  <si>
    <t>RT-PCR voor detectie potexvirussen</t>
  </si>
  <si>
    <r>
      <rPr>
        <sz val="8"/>
        <rFont val="Agrofont"/>
        <family val="2"/>
      </rPr>
      <t xml:space="preserve">Van der Vlugt </t>
    </r>
    <r>
      <rPr>
        <i/>
        <sz val="8"/>
        <rFont val="Verdana"/>
        <family val="2"/>
      </rPr>
      <t>et al.,</t>
    </r>
    <r>
      <rPr>
        <sz val="8"/>
        <rFont val="Verdana"/>
        <family val="2"/>
      </rPr>
      <t xml:space="preserve"> 2002 (Potex5/Potex2RC)</t>
    </r>
  </si>
  <si>
    <t xml:space="preserve">600 bp van ca 4000 nt polymerase </t>
  </si>
  <si>
    <t>I-MOL-121</t>
  </si>
  <si>
    <t>Moleculaire detectie van Ilarvirussen</t>
  </si>
  <si>
    <t>F-MOL-121-001</t>
  </si>
  <si>
    <t>RT-PCR Ilarvirussen subgroep 1 &amp; 2 (IlarAgdia For-IlarAgdia Rev)</t>
  </si>
  <si>
    <t>F-MOL-121-002</t>
  </si>
  <si>
    <t>RT-PCR Ilarvirus PNRSV (VP77-VP78)</t>
  </si>
  <si>
    <t>F-MOL-121-003</t>
  </si>
  <si>
    <t>RT-PCR Ilarvirussen ApMV (VP77-VP79)</t>
  </si>
  <si>
    <t>F-MOL-121-004</t>
  </si>
  <si>
    <t>RT-PCR Ilarvirussen PDV (VP77-VP80)</t>
  </si>
  <si>
    <t>niet-geautoriseerd</t>
  </si>
  <si>
    <t xml:space="preserve"> (Zie Diagn.opmaat MOVA nr: 2016.molbio.001-4)</t>
  </si>
  <si>
    <t>SB1/SB2</t>
  </si>
  <si>
    <t>Verhoeven et al. 2003</t>
  </si>
  <si>
    <t xml:space="preserve">I-MOL-126 RNA isolatie met DNAse behandeling op de kolom.  </t>
  </si>
  <si>
    <t>LOPEND 2021</t>
  </si>
  <si>
    <t>SURVEYS 2021</t>
  </si>
  <si>
    <t>Toetsen</t>
  </si>
  <si>
    <t>Aantal</t>
  </si>
  <si>
    <t>Afhandelingstijd</t>
  </si>
  <si>
    <r>
      <rPr>
        <sz val="10"/>
        <rFont val="Verdana"/>
        <family val="2"/>
      </rPr>
      <t xml:space="preserve">In het tabblad "lopend 2020" en "surveys 2020" wordt het vakje update gekleurd met behulp van voorwaardelijke opmaak, afhankelijk van de verstreken tijd. Een ingevoerd monster waarvan de updatetijd nog niet verstreken is kleurt licht </t>
    </r>
    <r>
      <rPr>
        <sz val="10"/>
        <color indexed="43"/>
        <rFont val="Verdana"/>
        <family val="2"/>
      </rPr>
      <t>oranje</t>
    </r>
    <r>
      <rPr>
        <sz val="10"/>
        <rFont val="Verdana"/>
        <family val="2"/>
      </rPr>
      <t xml:space="preserve">. Een ingevoerd monster waarvan de updatetijd verstreken is kleurt donker </t>
    </r>
    <r>
      <rPr>
        <sz val="10"/>
        <color indexed="51"/>
        <rFont val="Verdana"/>
        <family val="2"/>
      </rPr>
      <t>oranje</t>
    </r>
    <r>
      <rPr>
        <sz val="10"/>
        <rFont val="Verdana"/>
        <family val="2"/>
      </rPr>
      <t>. De termijn waarna de updatetijd verstreken is kan hieronder aangepast worden, voor de KCB en de overige monsters apart.</t>
    </r>
  </si>
  <si>
    <t>HTS</t>
  </si>
  <si>
    <t>Totaal</t>
  </si>
  <si>
    <t>KCB monsters</t>
  </si>
  <si>
    <t>dagen</t>
  </si>
  <si>
    <t>Diagnose</t>
  </si>
  <si>
    <t>Overige monsters</t>
  </si>
  <si>
    <t>Onbekend</t>
  </si>
  <si>
    <t>Virus negatief</t>
  </si>
  <si>
    <t>Geen virussymptomen</t>
  </si>
  <si>
    <t>Voorwaardelijke opmaak voor afhandelingstijd (in deze volgorde, stoppen indien waar)</t>
  </si>
  <si>
    <t>Monster afgewezen</t>
  </si>
  <si>
    <t>Geen orthotospovirus</t>
  </si>
  <si>
    <t>Regel:</t>
  </si>
  <si>
    <t>Uitleg:</t>
  </si>
  <si>
    <t>Opmaak:</t>
  </si>
  <si>
    <t>Geen tospovirus</t>
  </si>
  <si>
    <t>Formule: =D1&gt;0</t>
  </si>
  <si>
    <t>Verwijdert opmaak als afgehandeld</t>
  </si>
  <si>
    <t>Geen opmaak</t>
  </si>
  <si>
    <t xml:space="preserve">geen PlAMV, SLRSV, TVX, TBRV, TRSV en ToRSV </t>
  </si>
  <si>
    <t>Formule: =A1=0</t>
  </si>
  <si>
    <t>Geen opmaak als er (nog) geen ontvangst is</t>
  </si>
  <si>
    <t>Virus</t>
  </si>
  <si>
    <t>geen PlAMV, SLRSV, TVX, TBRV, TRSV en ToRSV; wel TRV</t>
  </si>
  <si>
    <t>Celwaarde &gt; 0</t>
  </si>
  <si>
    <t>Kleurt cel licht oranje als er een update is ingevuld</t>
  </si>
  <si>
    <t>255:236:155</t>
  </si>
  <si>
    <t>Virus positief</t>
  </si>
  <si>
    <t>Formule: =A1&lt;VANDAAG()-B1</t>
  </si>
  <si>
    <t>Kleurt cel donker oranje als de afhandelingstijd is verstreken</t>
  </si>
  <si>
    <t>255:192:0</t>
  </si>
  <si>
    <t>Virussymptomen</t>
  </si>
  <si>
    <t>Cucumber green mottle mosaic virus</t>
  </si>
  <si>
    <t>Formule: =A1&gt;0</t>
  </si>
  <si>
    <t>Kleurt cel licht oranje als de ontvangstdatum is ingevuld</t>
  </si>
  <si>
    <t>Pospiviroid</t>
  </si>
  <si>
    <t>Pepino mosaic virus</t>
  </si>
  <si>
    <t>Tomato spotted wilt virus</t>
  </si>
  <si>
    <t>Tomato chlorotic spot virus</t>
  </si>
  <si>
    <t>Impatiens necrotic spot tospovirus</t>
  </si>
  <si>
    <t>Formule voor Termijn</t>
  </si>
  <si>
    <t>Tomato ringspot virus</t>
  </si>
  <si>
    <t>=ALS(A2="";"";ALS(ISGETAL(VIND.SPEC("KCB";G2))=WAAR;Info!$J$10;Info!$J$11))</t>
  </si>
  <si>
    <t>Tomato chlorotic dwarf viroid</t>
  </si>
  <si>
    <t>Controleert eerst of er een datum voor ontvangst is ingevuld. Indien ja, zoekt of KCB voorkomt in de inzender. Staat KCB in de inzender, dan wordt de KCB afhandelingstijd gebruikt, anders de tijd voor de overige monsters.</t>
  </si>
  <si>
    <t>Potato spindle tuber viroid</t>
  </si>
  <si>
    <t>Alfalfa mosaic virus</t>
  </si>
  <si>
    <t>Totaal aantal diagnoses</t>
  </si>
  <si>
    <t>Tobacco ringspot virus</t>
  </si>
  <si>
    <t>UITSLAGZIN EXTERNE RESULTATEN GENOMESCAN</t>
  </si>
  <si>
    <t>Illumina-sequencing data zijn gegenereerd door Genomescan B.V. (accreditatie L518), analyse en interpretatie is uitgevoerd door NRC-Fyto.</t>
  </si>
  <si>
    <t xml:space="preserve">ja.
DJ op de hoogte gebracht en afgesproken om een beknoptte QS te maken. 
Peter R. neemt contact op met de inspecteur. KCB neemt contact op met eigenaar
</t>
  </si>
  <si>
    <t>2024-1121789.01-087//Insp. Datum: 7-10-2024</t>
  </si>
  <si>
    <t>Email 20240930 LdeBruijn CGN zending specificaties</t>
  </si>
  <si>
    <t>CIP 765783</t>
  </si>
  <si>
    <t>Solanum pampasense</t>
  </si>
  <si>
    <t>CIP 765822</t>
  </si>
  <si>
    <t>CIP 765830</t>
  </si>
  <si>
    <t>Solanum wittmackii</t>
  </si>
  <si>
    <t>CIP 765860</t>
  </si>
  <si>
    <t>CIP 766001</t>
  </si>
  <si>
    <t>Solanum lignicaule</t>
  </si>
  <si>
    <t>2024-85</t>
  </si>
  <si>
    <t>2024-86</t>
  </si>
  <si>
    <t>2024-87</t>
  </si>
  <si>
    <t>2024-88</t>
  </si>
  <si>
    <t>2024-89</t>
  </si>
  <si>
    <t>2024-90</t>
  </si>
  <si>
    <t>2024-91</t>
  </si>
  <si>
    <t>2024-92</t>
  </si>
  <si>
    <t>2024-93</t>
  </si>
  <si>
    <t>tps</t>
  </si>
  <si>
    <t>CIP 765758</t>
  </si>
  <si>
    <t>Solanum raphanifolium</t>
  </si>
  <si>
    <t>2024-94</t>
  </si>
  <si>
    <t xml:space="preserve">wk 47 18-11-2024 aangeleverd (Resultaat 20-11-2024]:
1. F-MOL-071-013 Detectie pospiviroïden (GenPospi assay):
1.a Pospiviroide is niet aangetoond met realtime PCR.  
1.b CLVd is niet aangetoond met realtime PCR.
2. F-MOL-068-006 PYVV: PYVV niet aangetoond met real-time RT-PCR
3. F-MOL-065-001 Begomo: 
Geen amplicon verkregen met Generieke PCR Begomovirus DengA/DengB [20-11-2024]
4. F-MOL-065-002 Begomo: Geen amplicon verkregen met Generieke PCR Begomovirus AV494/AC1048 
5. F-MOL-022-005 Fytoplasma:
Fytoplasma niet aangetoond met real-time PCR 
</t>
  </si>
  <si>
    <t xml:space="preserve">[18-11-2024]
P1: -/-
bent: -/-
qui: -/-
[9/12/2024]
</t>
  </si>
  <si>
    <t xml:space="preserve">[18-11-2024]
P1 (4x):  -/-
Hesp: -/-
Qui:  -/-
[9/12/2024]
</t>
  </si>
  <si>
    <t xml:space="preserve">[11-11-2024]
P1: -/-
bent: -/-
qui: -/-
[5/12/2024]
</t>
  </si>
  <si>
    <t xml:space="preserve">[08-11-2024]
P1: -/-
bent: -/-
qui: -/-
[2/12/2024]
</t>
  </si>
  <si>
    <t xml:space="preserve">[2/12-4/12/2024)
APLV: -
APMoV: -
PBRSV: -
PLRV: -
PVS: -
PVT: -
PVX: -
PYV: -
</t>
  </si>
  <si>
    <t>- va 6 vruchtjes, wk 6, 105976-005
- Physalis vanaf WB (systemisch). wk 28 (ivm nepovirus). 105976-035
- Phys va. qui va qui wk 28. 105976-035
- wk 36 BCF105976-062:
Phys va. qui va bent (BU aanwezig)
prelim: no virus
Phys va qui va kom en tomaat (BU aanwezig) (gemengd monster)
prelim: no virus</t>
  </si>
  <si>
    <t>Onvoldoende kieming.  Vernietigd (16/12/2024)</t>
  </si>
  <si>
    <t>geen relevante virussen en viroiden gedetecteerd</t>
  </si>
  <si>
    <t>geen relevante virussen en viroiden gedetecteerd
Relatief hoog percentage rRNA reads (20%), maar meer dan 12 miljoen non-rRNA reads verkregen (30,2 milj)</t>
  </si>
  <si>
    <t>Wk 47; bcf: 105976-067
2024-75-79
[Uitslag 17-12-2024]</t>
  </si>
  <si>
    <t>Wk 47; bcf: 105976-067
2024-80-81
[Uitslag 17-12-2024]</t>
  </si>
  <si>
    <t>Wk 47;bcf: 105976-067
2024-82-83
[Uitslag 17-12-2024]</t>
  </si>
  <si>
    <t>Wk 47; bcf: 105976-067
2024-84
[Uitslag 17-12-2024]</t>
  </si>
  <si>
    <t>'geen relevante virussen en viroiden gedetecteerd</t>
  </si>
  <si>
    <t>geen relevante virussen en viroiden gedetecteerd
Relatief hoog percentage rRNA reads (12%), maar meer dan 12 miljoen non-rRNA reads verkregen (36,6 milj)</t>
  </si>
  <si>
    <t>Virus: -
Viroide: -
[18-12-2024]</t>
  </si>
  <si>
    <t>[wk 49]:
'Ca. Liberibacter solanacearum': -
Clavibacter sepedonicus: -
Ralstonia solanacearum: - 
R. pseudosolanacearum: -
R. syzygii subsp. indonesiensis: -
Allen zijn NIET aangetoond.
[wk 52: 23-12-2024]</t>
  </si>
  <si>
    <t>19-12-2024 uitslagbrief verzonden</t>
  </si>
  <si>
    <t>27-12-2024 uitslagbrief verzonden</t>
  </si>
  <si>
    <t>Uitzaai  in petrischaal met GA3 21/11/2024. 27/11 va schaal naar gezeefde potgrond. 42% gekiemd
25 pl</t>
  </si>
  <si>
    <t>25 pl</t>
  </si>
  <si>
    <t>Uitzaai  in petrischaal met GA3 21/11/2024. 25/11 va schaal naar gezeefde potgrond. 85% gekiemd
25</t>
  </si>
  <si>
    <t>19 pl?&gt;  (7-1-2024)</t>
  </si>
  <si>
    <t>18?&lt;  (7-1-2024)</t>
  </si>
  <si>
    <t>[va plant in kas - blad]
P1 -
bent -
qui -
boon -
vicia -
[va plant in kas - wortel]
P1 -
bent -
qui -
boon -</t>
  </si>
  <si>
    <t>[27-1-2025]
93.1 t/m 93.5 (5 pl elk)
P1 (4x): -/-
Qui: -/-
[17-2-2025]</t>
  </si>
  <si>
    <t xml:space="preserve">[TPO vanaf bu -20]
P1 ++
bent ++
qui ++
WB ++
Phys ++
komk--
glut-+
[Physalis va qui syst]
P1 ++
bent -+
qui -+
phys ++
WB -+
[physalis va WB syst]
P1 -+
bent ++
qui +-
phys -+
WB -+
[physalis va phys]
P1 -+
bent ++
qui ++
phys-+
WB-+
[va BMT WB 78.3]
P1 -+
bent -+
quii +-
glut ++
[va BMT WB verhit]
P1 -+
bent -+
quii +-
glut ++
[va BMT WB verhit va P1]
P1 -+
BENT -+
QUI +-
</t>
  </si>
  <si>
    <r>
      <t xml:space="preserve">[va </t>
    </r>
    <r>
      <rPr>
        <strike/>
        <sz val="10"/>
        <rFont val="Agrofont"/>
        <family val="2"/>
      </rPr>
      <t>blad]</t>
    </r>
    <r>
      <rPr>
        <sz val="10"/>
        <rFont val="Agrofont"/>
        <family val="2"/>
      </rPr>
      <t xml:space="preserve"> peul
P1 ++
bent - 
qui - +
boon - +
[va collectie P1]
P1 -
qui -
boon -
vicia -
tom -
[va collectie P1 herhalen]
P1 ++
qui -+
boon --
[va P1 va P1]
P1 ++
qui -+
boon --
vicia --
pap --
tom --
dat --
glut (1) -+
[va glut va P1 va P1]
P1 ++
qui -+
glut -
boon -
tom  -</t>
    </r>
  </si>
  <si>
    <t xml:space="preserve">Wk 10 3/3/2025 aanvraag, resultaat 4-3-2025:
Pospiviroide is niet aangetoond met realtime 
CLVd is niet aangetoond met realtime PCR  </t>
  </si>
  <si>
    <t>[25-2-2025]
APLV: -
PBRSV: -
PYV: -
[27-2-2025]</t>
  </si>
  <si>
    <t>[18-2-2025]
APLV: -
PBRSV: -
PYV: -
[20-2-2025]</t>
  </si>
  <si>
    <t xml:space="preserve">[10-3-2025]
APLV: -
PBRSV: -
PYV: -
[12-3-2025]
</t>
  </si>
  <si>
    <t>wk 6, 105976-005
- Based on analyses of 2838 nt (RNA1), 2227 nt (RNA2) and 2225 nt (RNA3) of the partial genome in NCBI and NVWA-database it can be concluded that sample 65425106 very likely contains potato yellowing virus (PYV).
- Based on analyses of 3369 nt (RNA1), 2768 nt (RNA2) and 2141 nt (RNA3) of the near-complete genome in NCBI and NVWA-database it can be concluded that sample 65425106 very likely contains cape gooseberry ilarvirus 1 (CGIV-1).
- Based on analyses of 6346 nt of the near-complete genome in NCBI and NVWA-database it can be concluded that sample 65425106 possibly contains tobacco mosaic virus (TMV). (Remark: the sequence has the highest pairwise identity (92.65%) to MZ357187, which is a divergent TMV isolate also from Physalis peruviana.)
- Based on analyses of 7063 nt (RNA1) and 3196 nt (RNA2) of the near-complete genome in NCBI and NVWA-database it can be concluded that sample 65425106 possibly contains Physalis vein necrosis virus (PhyVNV).
- Based on analyses of 3842 nt (RNA1) and 1922 nt (RNA2) of the partial genome in NCBI and NVWA-database it can be concluded that sample 65425106 possibly contains Physalis torrado virus (PhToV).
- Based on analyses of 6632 nt of the partial genome in NCBI and NVWA-database it can be concluded that sample 65425106 likely contains an UnID Betaflexiviridae. (Remark: the sequence falls closest to trichovirus genus clade in NCBI tree.)
Physalis vanaf WB (systemisch). wk 28 (ivm nepovirus) 105976-035
1. Based on analyses of 6359 nt of the near complete genome in NCBI and NVWA database can be concluded that sample 65425106 very likely contains Tobacco mosaic virus (TMV). (Remark: the isolate is very divergent form the known TMV isolates, but just passes the species demarcation)     2. Based on analyses of 6090 nt of RNA 1A, 4451 nt of RNA 1B and 3432 nt of RNA 2 of the partial genome in NCBI and NVWA database can be concluded that sample 65425106 very likely contains Physalis vein necrosis virus (PhyVNV). (Remark: likely more than one genotype is present in the sample). (ook in collectie opgenomen 29-7-2024)
Phys va. qui va qui. wk 28 105976-035
-Based on analyses of 7170 nt of RNA 1A, 4451 nt of RNA 1B and 3818 nt of RNA 2 of the near complete genome in NCBI and NVWA database can be concluded that sample 65425106 very likely contains Physalis vein necrosis virus (PhyVNV). (Remark: likely more than one genotype is present in the sample) (ook in collectie opgenomen 26-8-2024)
BCF105976-062 Phys va. qui va bent:
Geen relevante virussen gedetecteerd
BCF105976-062 Phys va qui va kom en tomaat (gemengd monster)
Geen relevante virussen gedetecteerd
BCF105976-074 Physalis peruviana va P1 va bent (ook aanwezig in NIVIP collections)
Tobacco mosaic virus gedetecteerd</t>
  </si>
  <si>
    <t>[3-2-2025]
92.1 t/m 92.5 (5 pl elk)
P1 (4x): -/-
Qui: -/-
[27-2-2025]</t>
  </si>
  <si>
    <t>[3-2-2025]
88.1 t/m 88.5 (5 pl elk)
P1 (4x): -/-
Qui: -/-
[27-2-2025]</t>
  </si>
  <si>
    <t>[7-2-2025]
86.1 t/m 86.5 (5 pl elk)
P1 (4x): -/-
Qui: -/-
[3-3-2025]</t>
  </si>
  <si>
    <t>[3-2-2025]
89.1 t/m 89.2 (5 pl elk)
P1 (4x): -/-
Qui: -/-
[27-2-2025]
[12-2-2025]
89.3 t/m 89.5 (5 pl elk)
P1 (4x): -/-
Qui: -/-
[10-3-2025]</t>
  </si>
  <si>
    <t>[3-2-2025]
85.1 t/m 85.3 (5 pl elk)
P1 (4x): -/-
Qui: -/-
[27-2-2025]
[12-2-2025]
85.4 t/m 85.5 (5 pl elk)
P1 (4x): -/-
Qui: -/-
[10-3-2025]</t>
  </si>
  <si>
    <t>[21-2-2025]
87.1 t/m 87.5 (5 pl elk)
P1 (4x): -/-
Qui: -/-
[17-3-2025]</t>
  </si>
  <si>
    <t>[28-2-2025]
90.1 t/m 90.5 (5 pl elk)
P1 (4x): -/-
Qui: -/-
[24-3-2025]</t>
  </si>
  <si>
    <t>106486-010: CGN-2024-92.1533 (plant 1.5 en 3.3): geen relevante viroiden en virussen gedetecteerd [27-3-2025]</t>
  </si>
  <si>
    <t>Wk 10 3/3/2025 aanvraag
bcf: 106486-011
Geen relevante virussen en/of viroiden gedetecteerd.
[27-3-2025]</t>
  </si>
  <si>
    <t xml:space="preserve">[18-2-2025]
APLV: - (allen)
PBRSV: - (allen)
PYV: -  (92.1, 92.2, 92,4 en 92,5)
PYV: $ (92,3) OD waarden net boven 0,150, net als NC. [20-2-2025]ELISA herhaalt op 25-2 voor 92.3 met vers blad, waarbij de waarden &lt; 0,150 waren. Dus beoordeeld als negatief. Indien + zou je verhoging virus conc en OD verwachten  
[14-4-2025]
[25-2-2025]
PYV: - (92.1 en 92.3) = herhaling
[27-2-2025]
</t>
  </si>
  <si>
    <t xml:space="preserve">[18-2-2025]
APLV: - (allen)
PBRSV: - (allen)
PYV: $ (93,1 t/m 93.5) OD waarden net boven 0,150, net als NC. [20-2-2025]. ELISA herhaalt op 25-2 voor 93.1 t/m 93.5 met vers blad, waarbij de waarden &lt; 0,150 waren. Dus beoordeeld als negatief. Indien + zou je verhoging virus conc en OD verwachten  
[14-4-2025]
[25-2-2025]
PYV: - (93.1 t/m 93.5) = herhaling
[27-2-2025]
</t>
  </si>
  <si>
    <t xml:space="preserve">[25-2-2025]
APLV: -
PBRSV: -
PYV: - $
[27-2-2025] $ OD waarden net boven 0,150.  ELISA herhaalt voor 87.1 t/m 87.5 met vers blad op 10-3-2025 als pools en op 1-4-2025 voor 3 pools met individuele planten. [14-4-2025]
[10-3-2025]
PYV: $ [12-3-2025]opm OD waarden van de pools net boven 0,150. Getoetst zal gaan worden op individuele planten uit 3 pools
[1-4-2025]
PYV - #. 
[3-4-2025]
Herhaling ELISA 25/2 en 10/3 , nu losse planten getoetst. Indien er een positive plant tussen had gezeten had je verwacht dat losse planten en later in de tijd een hogere OD zòuden geven 
Dus zijn resultaten beoordeeld als negatief. </t>
  </si>
  <si>
    <t>[28-2-2025]
94.1 t/m 94.2 (5 pl elk)
P1 (4x): -/-
Qui: -/-
[24-3-2025]
[7-3-2025]
94.3 t/m 94.4 (4 pl elk)
P1 (4x): -/-
Qui: -/-
[31-3-2025]</t>
  </si>
  <si>
    <t>Virus -; viroide -</t>
  </si>
  <si>
    <t>In de getoetste monsters van de hierboven gespecificeerde eenheden zijn geen EU quarantaine, quarantainewaardige of ‘regulated non-quarantine’ virussen of viroïden aangetroffen.[14-4-2025]</t>
  </si>
  <si>
    <t>#pl uitgifte: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</si>
</sst>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0" x14ac:knownFonts="1">
    <font>
      <sz val="10"/>
      <name val="AgroFont"/>
    </font>
    <font>
      <sz val="10"/>
      <name val="Agrofont"/>
      <family val="2"/>
    </font>
    <font>
      <sz val="11"/>
      <name val="Verdana"/>
      <family val="2"/>
    </font>
    <font>
      <sz val="10"/>
      <name val="Verdana"/>
      <family val="2"/>
    </font>
    <font>
      <b/>
      <sz val="9"/>
      <name val="Verdana"/>
      <family val="2"/>
    </font>
    <font>
      <sz val="9"/>
      <name val="Verdana"/>
      <family val="2"/>
    </font>
    <font>
      <i/>
      <sz val="9"/>
      <name val="Verdana"/>
      <family val="2"/>
    </font>
    <font>
      <sz val="9"/>
      <color indexed="10"/>
      <name val="Verdana"/>
      <family val="2"/>
    </font>
    <font>
      <sz val="9"/>
      <color indexed="8"/>
      <name val="Verdana"/>
      <family val="2"/>
    </font>
    <font>
      <sz val="10"/>
      <name val="Arial"/>
      <family val="2"/>
    </font>
    <font>
      <b/>
      <sz val="10"/>
      <name val="Arial"/>
      <family val="2"/>
    </font>
    <font>
      <b/>
      <sz val="10"/>
      <color indexed="8"/>
      <name val="Arial"/>
      <family val="2"/>
    </font>
    <font>
      <strike/>
      <sz val="10"/>
      <name val="Cambria"/>
      <family val="1"/>
    </font>
    <font>
      <b/>
      <sz val="10"/>
      <name val="Agrofont"/>
      <family val="2"/>
    </font>
    <font>
      <b/>
      <sz val="10"/>
      <name val="Verdana"/>
      <family val="2"/>
    </font>
    <font>
      <sz val="8"/>
      <name val="Agrofont"/>
      <family val="2"/>
    </font>
    <font>
      <sz val="9"/>
      <color indexed="9"/>
      <name val="Verdana"/>
      <family val="2"/>
    </font>
    <font>
      <strike/>
      <sz val="9"/>
      <color indexed="9"/>
      <name val="Cambria"/>
      <family val="1"/>
    </font>
    <font>
      <strike/>
      <sz val="9"/>
      <name val="Cambria"/>
      <family val="1"/>
    </font>
    <font>
      <u/>
      <sz val="9"/>
      <name val="Verdana"/>
      <family val="2"/>
    </font>
    <font>
      <sz val="10"/>
      <color indexed="9"/>
      <name val="Arial"/>
      <family val="2"/>
    </font>
    <font>
      <i/>
      <sz val="8"/>
      <name val="Verdana"/>
      <family val="2"/>
    </font>
    <font>
      <sz val="8"/>
      <name val="Verdana"/>
      <family val="2"/>
    </font>
    <font>
      <u/>
      <sz val="10"/>
      <name val="Arial"/>
      <family val="2"/>
    </font>
    <font>
      <sz val="10"/>
      <color indexed="43"/>
      <name val="Verdana"/>
      <family val="2"/>
    </font>
    <font>
      <sz val="10"/>
      <color indexed="51"/>
      <name val="Verdana"/>
      <family val="2"/>
    </font>
    <font>
      <b/>
      <sz val="9"/>
      <color indexed="10"/>
      <name val="Verdana"/>
      <family val="2"/>
    </font>
    <font>
      <sz val="9"/>
      <color indexed="81"/>
      <name val="Tahoma"/>
      <family val="2"/>
    </font>
    <font>
      <b/>
      <sz val="9"/>
      <color indexed="81"/>
      <name val="Tahoma"/>
      <family val="2"/>
    </font>
    <font>
      <sz val="10"/>
      <color rgb="FFFF0000"/>
      <name val="Agrofont"/>
      <family val="2"/>
    </font>
    <font>
      <sz val="10"/>
      <color rgb="FF000000"/>
      <name val="Agrofont"/>
      <family val="2"/>
    </font>
    <font>
      <b/>
      <sz val="10"/>
      <name val="Batang"/>
      <family val="1"/>
    </font>
    <font>
      <sz val="9"/>
      <name val="Agrofont"/>
      <family val="2"/>
    </font>
    <font>
      <i/>
      <sz val="10"/>
      <name val="Agrofont"/>
      <family val="2"/>
    </font>
    <font>
      <sz val="9"/>
      <color rgb="FF000000"/>
      <name val="Verdana"/>
      <family val="2"/>
    </font>
    <font>
      <strike/>
      <sz val="10"/>
      <name val="Agrofont"/>
      <family val="2"/>
    </font>
    <font>
      <b/>
      <sz val="8"/>
      <name val="Arial"/>
      <family val="2"/>
    </font>
    <font>
      <i/>
      <sz val="10"/>
      <name val="Agrofont"/>
      <family val="2"/>
    </font>
    <font>
      <sz val="10"/>
      <color rgb="FF000000"/>
      <name val="Agrofont"/>
      <family val="2"/>
    </font>
    <font>
      <strike/>
      <sz val="10"/>
      <color rgb="FFFF0000"/>
      <name val="Agrofont"/>
      <family val="2"/>
    </font>
    <font>
      <sz val="10"/>
      <color rgb="FFFF0000"/>
      <name val="Agrofont"/>
      <family val="2"/>
    </font>
    <font>
      <sz val="9"/>
      <color rgb="FFFF0000"/>
      <name val="Agrofont"/>
      <family val="2"/>
    </font>
    <font>
      <strike/>
      <sz val="10"/>
      <name val="Agrofont"/>
      <family val="2"/>
    </font>
    <font>
      <sz val="10"/>
      <color rgb="FF00B0F0"/>
      <name val="Agrofont"/>
      <family val="2"/>
    </font>
    <font>
      <sz val="8"/>
      <name val="Agrofont"/>
      <family val="2"/>
    </font>
    <font>
      <sz val="10"/>
      <color rgb="FF000000"/>
      <name val="Calibri"/>
      <family val="2"/>
    </font>
    <font>
      <b/>
      <sz val="10"/>
      <color rgb="FF000000"/>
      <name val="Calibri"/>
      <family val="2"/>
    </font>
    <font>
      <sz val="10"/>
      <color theme="1"/>
      <name val="Calibri"/>
      <family val="2"/>
    </font>
    <font>
      <sz val="10"/>
      <color rgb="FFFF0000"/>
      <name val="Calibri"/>
      <family val="2"/>
    </font>
    <font>
      <b/>
      <sz val="10"/>
      <color rgb="FFFF0000"/>
      <name val="Calibri"/>
      <family val="2"/>
    </font>
  </fonts>
  <fills count="26">
    <fill>
      <patternFill patternType="none"/>
    </fill>
    <fill>
      <patternFill patternType="gray125"/>
    </fill>
    <fill>
      <patternFill patternType="solid">
        <fgColor indexed="50"/>
        <bgColor indexed="51"/>
      </patternFill>
    </fill>
    <fill>
      <patternFill patternType="solid">
        <fgColor indexed="44"/>
        <bgColor indexed="31"/>
      </patternFill>
    </fill>
    <fill>
      <patternFill patternType="solid">
        <fgColor indexed="46"/>
        <bgColor indexed="24"/>
      </patternFill>
    </fill>
    <fill>
      <patternFill patternType="solid">
        <fgColor indexed="52"/>
        <bgColor indexed="51"/>
      </patternFill>
    </fill>
    <fill>
      <patternFill patternType="solid">
        <fgColor indexed="47"/>
        <bgColor indexed="22"/>
      </patternFill>
    </fill>
    <fill>
      <patternFill patternType="solid">
        <fgColor indexed="42"/>
        <bgColor indexed="27"/>
      </patternFill>
    </fill>
    <fill>
      <patternFill patternType="solid">
        <fgColor indexed="40"/>
        <bgColor indexed="49"/>
      </patternFill>
    </fill>
    <fill>
      <patternFill patternType="solid">
        <fgColor indexed="57"/>
        <bgColor indexed="21"/>
      </patternFill>
    </fill>
    <fill>
      <patternFill patternType="solid">
        <fgColor indexed="13"/>
        <bgColor indexed="34"/>
      </patternFill>
    </fill>
    <fill>
      <patternFill patternType="solid">
        <fgColor indexed="43"/>
        <bgColor indexed="26"/>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E2EFDA"/>
        <bgColor indexed="64"/>
      </patternFill>
    </fill>
    <fill>
      <patternFill patternType="solid">
        <fgColor rgb="FFFFC0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0" fontId="2" fillId="0" borderId="0"/>
    <xf numFmtId="0" fontId="1" fillId="0" borderId="0"/>
    <xf numFmtId="0" fontId="1" fillId="0" borderId="0"/>
    <xf numFmtId="0" fontId="1" fillId="0" borderId="0"/>
  </cellStyleXfs>
  <cellXfs count="219">
    <xf numFmtId="0" fontId="0" fillId="0" borderId="0" xfId="0"/>
    <xf numFmtId="0" fontId="5" fillId="0" borderId="0" xfId="2" applyFont="1" applyAlignment="1">
      <alignment horizontal="left" vertical="top" wrapText="1"/>
    </xf>
    <xf numFmtId="0" fontId="3" fillId="0" borderId="0" xfId="0" applyFont="1" applyAlignment="1">
      <alignment wrapText="1"/>
    </xf>
    <xf numFmtId="0" fontId="1" fillId="0" borderId="0" xfId="0" applyFont="1"/>
    <xf numFmtId="0" fontId="5" fillId="0" borderId="0" xfId="0" applyFont="1" applyAlignment="1">
      <alignment vertical="center"/>
    </xf>
    <xf numFmtId="0" fontId="1" fillId="0" borderId="0" xfId="2"/>
    <xf numFmtId="0" fontId="15" fillId="0" borderId="0" xfId="2" applyFont="1"/>
    <xf numFmtId="0" fontId="4" fillId="0" borderId="0" xfId="2" applyFont="1"/>
    <xf numFmtId="0" fontId="4" fillId="3" borderId="0" xfId="2" applyFont="1" applyFill="1"/>
    <xf numFmtId="164" fontId="4" fillId="3" borderId="0" xfId="2" applyNumberFormat="1" applyFont="1" applyFill="1" applyAlignment="1">
      <alignment horizontal="left"/>
    </xf>
    <xf numFmtId="0" fontId="4" fillId="4" borderId="0" xfId="2" applyFont="1" applyFill="1"/>
    <xf numFmtId="0" fontId="4" fillId="2" borderId="0" xfId="2" applyFont="1" applyFill="1"/>
    <xf numFmtId="0" fontId="4" fillId="5" borderId="0" xfId="2" applyFont="1" applyFill="1"/>
    <xf numFmtId="0" fontId="4" fillId="6" borderId="0" xfId="2" applyFont="1" applyFill="1"/>
    <xf numFmtId="0" fontId="4" fillId="7" borderId="0" xfId="2" applyFont="1" applyFill="1"/>
    <xf numFmtId="0" fontId="4" fillId="0" borderId="0" xfId="2" applyFont="1" applyAlignment="1">
      <alignment horizontal="left" vertical="top"/>
    </xf>
    <xf numFmtId="0" fontId="5" fillId="0" borderId="0" xfId="2" applyFont="1" applyAlignment="1">
      <alignment horizontal="left" vertical="top"/>
    </xf>
    <xf numFmtId="0" fontId="16" fillId="0" borderId="0" xfId="2" applyFont="1" applyAlignment="1">
      <alignment horizontal="left" vertical="top"/>
    </xf>
    <xf numFmtId="0" fontId="17" fillId="0" borderId="0" xfId="2" applyFont="1" applyAlignment="1">
      <alignment horizontal="left" vertical="top"/>
    </xf>
    <xf numFmtId="0" fontId="18" fillId="0" borderId="0" xfId="2" applyFont="1" applyAlignment="1">
      <alignment horizontal="left" vertical="top"/>
    </xf>
    <xf numFmtId="0" fontId="12" fillId="0" borderId="0" xfId="2" applyFont="1"/>
    <xf numFmtId="0" fontId="13" fillId="0" borderId="0" xfId="2" applyFont="1"/>
    <xf numFmtId="0" fontId="19" fillId="0" borderId="0" xfId="2" applyFont="1" applyAlignment="1">
      <alignment horizontal="left" vertical="top"/>
    </xf>
    <xf numFmtId="0" fontId="6" fillId="0" borderId="0" xfId="2" applyFont="1" applyAlignment="1">
      <alignment horizontal="left" vertical="top"/>
    </xf>
    <xf numFmtId="0" fontId="8" fillId="0" borderId="0" xfId="2" applyFont="1" applyAlignment="1">
      <alignment horizontal="left" vertical="top"/>
    </xf>
    <xf numFmtId="0" fontId="9" fillId="0" borderId="0" xfId="2" applyFont="1"/>
    <xf numFmtId="0" fontId="10" fillId="0" borderId="0" xfId="2" applyFont="1"/>
    <xf numFmtId="0" fontId="20" fillId="0" borderId="0" xfId="2" applyFont="1"/>
    <xf numFmtId="0" fontId="5" fillId="0" borderId="0" xfId="2" applyFont="1"/>
    <xf numFmtId="0" fontId="9" fillId="0" borderId="0" xfId="2" applyFont="1" applyAlignment="1">
      <alignment horizontal="center"/>
    </xf>
    <xf numFmtId="0" fontId="23" fillId="0" borderId="0" xfId="2" applyFont="1"/>
    <xf numFmtId="0" fontId="13" fillId="0" borderId="0" xfId="0" applyFont="1"/>
    <xf numFmtId="0" fontId="14" fillId="0" borderId="0" xfId="0" applyFont="1" applyAlignment="1">
      <alignment wrapText="1"/>
    </xf>
    <xf numFmtId="0" fontId="14" fillId="0" borderId="0" xfId="0" applyFont="1"/>
    <xf numFmtId="0" fontId="3" fillId="0" borderId="0" xfId="0" applyFont="1"/>
    <xf numFmtId="0" fontId="3" fillId="0" borderId="0" xfId="0" applyFont="1" applyAlignment="1">
      <alignment vertical="top"/>
    </xf>
    <xf numFmtId="0" fontId="3" fillId="0" borderId="0" xfId="0" applyFont="1" applyAlignment="1">
      <alignment horizontal="left" vertical="top"/>
    </xf>
    <xf numFmtId="14" fontId="0" fillId="0" borderId="0" xfId="0" applyNumberFormat="1"/>
    <xf numFmtId="14" fontId="5" fillId="0" borderId="0" xfId="2" applyNumberFormat="1" applyFont="1" applyAlignment="1">
      <alignment horizontal="left" vertical="top"/>
    </xf>
    <xf numFmtId="0" fontId="3" fillId="12" borderId="0" xfId="0" applyFont="1" applyFill="1"/>
    <xf numFmtId="0" fontId="14" fillId="12" borderId="0" xfId="0" applyFont="1" applyFill="1"/>
    <xf numFmtId="0" fontId="4" fillId="8" borderId="0" xfId="0" applyFont="1" applyFill="1" applyAlignment="1" applyProtection="1">
      <alignment horizontal="left" wrapText="1"/>
      <protection locked="0"/>
    </xf>
    <xf numFmtId="0" fontId="4" fillId="9" borderId="0" xfId="0" applyFont="1" applyFill="1" applyAlignment="1" applyProtection="1">
      <alignment horizontal="left" wrapText="1"/>
      <protection locked="0"/>
    </xf>
    <xf numFmtId="1" fontId="4" fillId="10" borderId="0" xfId="0" applyNumberFormat="1" applyFont="1" applyFill="1" applyAlignment="1" applyProtection="1">
      <alignment horizontal="left" wrapText="1"/>
      <protection locked="0"/>
    </xf>
    <xf numFmtId="0" fontId="5" fillId="6" borderId="0" xfId="0" applyFont="1" applyFill="1" applyAlignment="1" applyProtection="1">
      <alignment horizontal="left" wrapText="1"/>
      <protection locked="0"/>
    </xf>
    <xf numFmtId="0" fontId="0" fillId="0" borderId="0" xfId="0" applyAlignment="1" applyProtection="1">
      <alignment horizontal="left" wrapText="1"/>
      <protection locked="0"/>
    </xf>
    <xf numFmtId="0" fontId="1" fillId="0" borderId="0" xfId="0" applyFont="1" applyAlignment="1">
      <alignment wrapText="1"/>
    </xf>
    <xf numFmtId="0" fontId="0" fillId="0" borderId="0" xfId="0" applyAlignment="1">
      <alignment wrapText="1"/>
    </xf>
    <xf numFmtId="0" fontId="10" fillId="8" borderId="0" xfId="0" applyFont="1" applyFill="1" applyAlignment="1">
      <alignment horizontal="left" wrapText="1"/>
    </xf>
    <xf numFmtId="0" fontId="10" fillId="8" borderId="0" xfId="0" applyFont="1" applyFill="1" applyAlignment="1">
      <alignment wrapText="1"/>
    </xf>
    <xf numFmtId="1" fontId="11" fillId="10" borderId="0" xfId="0" applyNumberFormat="1" applyFont="1" applyFill="1" applyAlignment="1">
      <alignment wrapText="1"/>
    </xf>
    <xf numFmtId="0" fontId="10" fillId="9" borderId="0" xfId="0" applyFont="1" applyFill="1" applyAlignment="1">
      <alignment wrapText="1"/>
    </xf>
    <xf numFmtId="0" fontId="10" fillId="6" borderId="0" xfId="0" applyFont="1" applyFill="1" applyAlignment="1">
      <alignment wrapText="1"/>
    </xf>
    <xf numFmtId="0" fontId="9" fillId="0" borderId="0" xfId="0" applyFont="1" applyAlignment="1">
      <alignment wrapText="1"/>
    </xf>
    <xf numFmtId="0" fontId="13" fillId="13" borderId="0" xfId="0" applyFont="1" applyFill="1" applyAlignment="1">
      <alignment horizontal="left" wrapText="1"/>
    </xf>
    <xf numFmtId="0" fontId="10" fillId="8" borderId="0" xfId="0" applyFont="1" applyFill="1" applyAlignment="1">
      <alignment horizontal="left" vertical="top" wrapText="1"/>
    </xf>
    <xf numFmtId="0" fontId="10" fillId="9" borderId="0" xfId="0" applyFont="1" applyFill="1" applyAlignment="1">
      <alignment horizontal="left" vertical="top" wrapText="1"/>
    </xf>
    <xf numFmtId="1" fontId="10" fillId="10" borderId="0" xfId="0" applyNumberFormat="1" applyFont="1" applyFill="1" applyAlignment="1">
      <alignment horizontal="left" vertical="top" wrapText="1"/>
    </xf>
    <xf numFmtId="0" fontId="9" fillId="6" borderId="0" xfId="0" applyFont="1" applyFill="1" applyAlignment="1">
      <alignment horizontal="left" vertical="top"/>
    </xf>
    <xf numFmtId="0" fontId="9" fillId="6" borderId="0" xfId="0" applyFont="1" applyFill="1" applyAlignment="1">
      <alignment horizontal="left" vertical="top" wrapText="1"/>
    </xf>
    <xf numFmtId="0" fontId="9" fillId="0" borderId="0" xfId="0" applyFont="1" applyAlignment="1">
      <alignment horizontal="left" vertical="top" wrapText="1"/>
    </xf>
    <xf numFmtId="0" fontId="5" fillId="0" borderId="0" xfId="2" applyFont="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wrapText="1"/>
    </xf>
    <xf numFmtId="0" fontId="30" fillId="0" borderId="0" xfId="0" applyFont="1"/>
    <xf numFmtId="0" fontId="31" fillId="8" borderId="0" xfId="0" applyFont="1" applyFill="1" applyAlignment="1">
      <alignment horizontal="left" wrapText="1"/>
    </xf>
    <xf numFmtId="14" fontId="0" fillId="0" borderId="0" xfId="0" applyNumberFormat="1" applyAlignment="1">
      <alignment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vertical="top"/>
    </xf>
    <xf numFmtId="1" fontId="10" fillId="14" borderId="0" xfId="0" applyNumberFormat="1" applyFont="1" applyFill="1" applyAlignment="1">
      <alignment horizontal="left" vertical="top" wrapText="1"/>
    </xf>
    <xf numFmtId="0" fontId="30" fillId="0" borderId="0" xfId="0" applyFont="1" applyAlignment="1">
      <alignment vertical="top"/>
    </xf>
    <xf numFmtId="0" fontId="5" fillId="11" borderId="0" xfId="0" applyFont="1" applyFill="1" applyAlignment="1">
      <alignment horizontal="center" wrapText="1"/>
    </xf>
    <xf numFmtId="0" fontId="10" fillId="11" borderId="0" xfId="0" applyFont="1" applyFill="1" applyAlignment="1">
      <alignment horizontal="center" wrapText="1"/>
    </xf>
    <xf numFmtId="14" fontId="0" fillId="0" borderId="0" xfId="0" applyNumberFormat="1" applyAlignment="1">
      <alignment horizontal="left"/>
    </xf>
    <xf numFmtId="16" fontId="5" fillId="0" borderId="0" xfId="0" applyNumberFormat="1" applyFont="1" applyAlignment="1">
      <alignment horizontal="left" wrapText="1"/>
    </xf>
    <xf numFmtId="1" fontId="5" fillId="0" borderId="0" xfId="0" applyNumberFormat="1" applyFont="1" applyAlignment="1">
      <alignment horizontal="left" wrapText="1"/>
    </xf>
    <xf numFmtId="0" fontId="5" fillId="0" borderId="0" xfId="0" applyFont="1" applyAlignment="1">
      <alignment horizontal="left" wrapText="1"/>
    </xf>
    <xf numFmtId="0" fontId="5" fillId="0" borderId="0" xfId="0" applyFont="1" applyAlignment="1">
      <alignment wrapText="1"/>
    </xf>
    <xf numFmtId="1" fontId="34" fillId="0" borderId="0" xfId="0" applyNumberFormat="1" applyFont="1" applyAlignment="1">
      <alignment wrapText="1"/>
    </xf>
    <xf numFmtId="1" fontId="5" fillId="0" borderId="0" xfId="0" applyNumberFormat="1" applyFont="1" applyAlignment="1">
      <alignment horizontal="center" wrapText="1"/>
    </xf>
    <xf numFmtId="1" fontId="5" fillId="0" borderId="0" xfId="0" applyNumberFormat="1" applyFont="1" applyAlignment="1">
      <alignment wrapText="1"/>
    </xf>
    <xf numFmtId="0" fontId="5" fillId="0" borderId="0" xfId="0" applyFont="1" applyAlignment="1">
      <alignment horizontal="center" wrapText="1"/>
    </xf>
    <xf numFmtId="1" fontId="34" fillId="0" borderId="0" xfId="0" applyNumberFormat="1" applyFont="1" applyAlignment="1">
      <alignment horizontal="left" wrapText="1"/>
    </xf>
    <xf numFmtId="16" fontId="0" fillId="0" borderId="0" xfId="0" applyNumberFormat="1" applyAlignment="1">
      <alignment horizontal="left"/>
    </xf>
    <xf numFmtId="0" fontId="0" fillId="0" borderId="0" xfId="0" quotePrefix="1" applyAlignment="1">
      <alignment wrapText="1"/>
    </xf>
    <xf numFmtId="14" fontId="0" fillId="0" borderId="0" xfId="0" applyNumberFormat="1" applyAlignment="1">
      <alignment horizontal="left" wrapText="1"/>
    </xf>
    <xf numFmtId="0" fontId="30" fillId="0" borderId="0" xfId="0" applyFont="1" applyAlignment="1">
      <alignment wrapText="1"/>
    </xf>
    <xf numFmtId="0" fontId="30" fillId="0" borderId="0" xfId="0" applyFont="1" applyAlignment="1">
      <alignment horizontal="left"/>
    </xf>
    <xf numFmtId="0" fontId="29" fillId="0" borderId="0" xfId="0" applyFont="1" applyAlignment="1">
      <alignment wrapText="1"/>
    </xf>
    <xf numFmtId="0" fontId="33" fillId="0" borderId="0" xfId="0" applyFont="1" applyAlignment="1">
      <alignment wrapText="1"/>
    </xf>
    <xf numFmtId="0" fontId="0" fillId="0" borderId="0" xfId="0" quotePrefix="1" applyAlignment="1">
      <alignment horizontal="center" wrapText="1"/>
    </xf>
    <xf numFmtId="16" fontId="0" fillId="0" borderId="0" xfId="0" applyNumberFormat="1" applyAlignment="1">
      <alignment horizontal="left" wrapText="1"/>
    </xf>
    <xf numFmtId="0" fontId="0" fillId="0" borderId="0" xfId="0" quotePrefix="1"/>
    <xf numFmtId="16" fontId="30" fillId="0" borderId="0" xfId="0" applyNumberFormat="1" applyFont="1" applyAlignment="1">
      <alignment horizontal="left"/>
    </xf>
    <xf numFmtId="0" fontId="30" fillId="0" borderId="0" xfId="0" quotePrefix="1" applyFont="1" applyAlignment="1">
      <alignment wrapText="1"/>
    </xf>
    <xf numFmtId="0" fontId="30" fillId="0" borderId="0" xfId="0" applyFont="1" applyAlignment="1">
      <alignment horizontal="center" wrapText="1"/>
    </xf>
    <xf numFmtId="14" fontId="30" fillId="0" borderId="0" xfId="0" applyNumberFormat="1" applyFont="1" applyAlignment="1">
      <alignment horizontal="left" wrapText="1"/>
    </xf>
    <xf numFmtId="0" fontId="30" fillId="0" borderId="0" xfId="0" applyFont="1" applyAlignment="1">
      <alignment horizontal="left" wrapText="1"/>
    </xf>
    <xf numFmtId="0" fontId="30" fillId="0" borderId="0" xfId="0" applyFont="1" applyAlignment="1">
      <alignment horizontal="center" vertical="center" wrapText="1"/>
    </xf>
    <xf numFmtId="0" fontId="34" fillId="0" borderId="0" xfId="0" applyFont="1" applyAlignment="1">
      <alignment horizontal="left" wrapText="1"/>
    </xf>
    <xf numFmtId="0" fontId="0" fillId="0" borderId="0" xfId="0" applyAlignment="1">
      <alignment horizontal="center"/>
    </xf>
    <xf numFmtId="14" fontId="0" fillId="0" borderId="0" xfId="0" quotePrefix="1" applyNumberFormat="1" applyAlignment="1">
      <alignment horizontal="left"/>
    </xf>
    <xf numFmtId="0" fontId="0" fillId="0" borderId="0" xfId="0" quotePrefix="1" applyAlignment="1">
      <alignment horizontal="left"/>
    </xf>
    <xf numFmtId="0" fontId="0" fillId="0" borderId="0" xfId="0" quotePrefix="1" applyAlignment="1">
      <alignment horizontal="left" wrapText="1"/>
    </xf>
    <xf numFmtId="0" fontId="33" fillId="0" borderId="0" xfId="0" applyFont="1" applyAlignment="1">
      <alignment horizontal="center" wrapText="1"/>
    </xf>
    <xf numFmtId="0" fontId="32" fillId="0" borderId="0" xfId="0" applyFont="1" applyAlignment="1">
      <alignment wrapText="1"/>
    </xf>
    <xf numFmtId="14" fontId="30" fillId="0" borderId="0" xfId="0" applyNumberFormat="1" applyFont="1" applyAlignment="1">
      <alignment horizontal="left"/>
    </xf>
    <xf numFmtId="0" fontId="35" fillId="0" borderId="0" xfId="0" applyFont="1" applyAlignment="1">
      <alignment wrapText="1"/>
    </xf>
    <xf numFmtId="0" fontId="0" fillId="0" borderId="0" xfId="0" applyAlignment="1">
      <alignment horizontal="center" vertical="center" wrapText="1"/>
    </xf>
    <xf numFmtId="14" fontId="0" fillId="0" borderId="0" xfId="0" applyNumberFormat="1" applyAlignment="1">
      <alignment vertical="top"/>
    </xf>
    <xf numFmtId="0" fontId="0" fillId="0" borderId="0" xfId="0" applyAlignment="1">
      <alignment vertical="top" wrapText="1"/>
    </xf>
    <xf numFmtId="0" fontId="30" fillId="0" borderId="0" xfId="0" applyFont="1" applyAlignment="1">
      <alignment vertical="top" wrapText="1"/>
    </xf>
    <xf numFmtId="0" fontId="0" fillId="0" borderId="0" xfId="0" quotePrefix="1" applyAlignment="1">
      <alignment vertical="top" wrapText="1"/>
    </xf>
    <xf numFmtId="14" fontId="30" fillId="0" borderId="0" xfId="0" applyNumberFormat="1" applyFont="1" applyAlignment="1">
      <alignment vertical="top"/>
    </xf>
    <xf numFmtId="0" fontId="36" fillId="8" borderId="0" xfId="0" applyFont="1" applyFill="1" applyAlignment="1">
      <alignment wrapText="1"/>
    </xf>
    <xf numFmtId="1" fontId="4" fillId="8" borderId="1" xfId="0" applyNumberFormat="1" applyFont="1" applyFill="1" applyBorder="1" applyAlignment="1" applyProtection="1">
      <alignment horizontal="left" wrapText="1"/>
      <protection locked="0"/>
    </xf>
    <xf numFmtId="0" fontId="4" fillId="8" borderId="1" xfId="0" applyFont="1" applyFill="1" applyBorder="1" applyAlignment="1" applyProtection="1">
      <alignment horizontal="left" wrapText="1"/>
      <protection locked="0"/>
    </xf>
    <xf numFmtId="1" fontId="0" fillId="0" borderId="0" xfId="0" applyNumberFormat="1" applyAlignment="1">
      <alignment horizontal="left"/>
    </xf>
    <xf numFmtId="14" fontId="1" fillId="0" borderId="0" xfId="0" applyNumberFormat="1" applyFont="1" applyAlignment="1">
      <alignment horizontal="left"/>
    </xf>
    <xf numFmtId="0" fontId="13" fillId="0" borderId="0" xfId="0" applyFont="1" applyAlignment="1">
      <alignment horizontal="left" wrapText="1"/>
    </xf>
    <xf numFmtId="0" fontId="10" fillId="9" borderId="0" xfId="0" applyFont="1" applyFill="1" applyAlignment="1">
      <alignment horizontal="left" wrapText="1"/>
    </xf>
    <xf numFmtId="1" fontId="10" fillId="10" borderId="0" xfId="0" applyNumberFormat="1" applyFont="1" applyFill="1" applyAlignment="1">
      <alignment wrapText="1"/>
    </xf>
    <xf numFmtId="0" fontId="10" fillId="12" borderId="0" xfId="0" applyFont="1" applyFill="1" applyAlignment="1">
      <alignment wrapText="1"/>
    </xf>
    <xf numFmtId="0" fontId="13" fillId="0" borderId="0" xfId="0" applyFont="1" applyAlignment="1">
      <alignment wrapText="1"/>
    </xf>
    <xf numFmtId="0" fontId="13" fillId="0" borderId="0" xfId="0" applyFont="1" applyAlignment="1">
      <alignment horizontal="center"/>
    </xf>
    <xf numFmtId="0" fontId="37" fillId="0" borderId="0" xfId="0" applyFont="1" applyAlignment="1">
      <alignment wrapText="1"/>
    </xf>
    <xf numFmtId="14" fontId="30" fillId="0" borderId="0" xfId="0" applyNumberFormat="1" applyFont="1" applyAlignment="1">
      <alignment wrapText="1"/>
    </xf>
    <xf numFmtId="0" fontId="10" fillId="8" borderId="0" xfId="0" applyFont="1" applyFill="1" applyAlignment="1">
      <alignment horizontal="center" vertical="top" wrapText="1"/>
    </xf>
    <xf numFmtId="0" fontId="30" fillId="0" borderId="0" xfId="0" applyFont="1" applyAlignment="1">
      <alignment horizontal="center"/>
    </xf>
    <xf numFmtId="0" fontId="0" fillId="0" borderId="0" xfId="0" applyAlignment="1">
      <alignment horizontal="center" vertical="top"/>
    </xf>
    <xf numFmtId="0" fontId="30" fillId="0" borderId="0" xfId="0" applyFont="1" applyAlignment="1">
      <alignment horizontal="center" vertical="top"/>
    </xf>
    <xf numFmtId="0" fontId="10" fillId="14" borderId="0" xfId="0" applyFont="1" applyFill="1" applyAlignment="1">
      <alignment horizontal="center" vertical="top" wrapText="1"/>
    </xf>
    <xf numFmtId="14" fontId="1" fillId="0" borderId="0" xfId="0" applyNumberFormat="1" applyFont="1" applyAlignment="1">
      <alignment horizontal="left" wrapText="1"/>
    </xf>
    <xf numFmtId="0" fontId="38" fillId="0" borderId="0" xfId="0" applyFont="1" applyAlignment="1">
      <alignment vertical="top"/>
    </xf>
    <xf numFmtId="0" fontId="39" fillId="0" borderId="0" xfId="0" applyFont="1" applyAlignment="1">
      <alignment vertical="top"/>
    </xf>
    <xf numFmtId="0" fontId="39" fillId="0" borderId="0" xfId="0" applyFont="1" applyAlignment="1">
      <alignment horizontal="center" vertical="top"/>
    </xf>
    <xf numFmtId="0" fontId="39" fillId="0" borderId="0" xfId="0" applyFont="1" applyAlignment="1">
      <alignment vertical="top" wrapText="1"/>
    </xf>
    <xf numFmtId="14" fontId="0" fillId="0" borderId="0" xfId="0" applyNumberFormat="1" applyAlignment="1">
      <alignment horizontal="left" vertical="top"/>
    </xf>
    <xf numFmtId="0" fontId="0" fillId="16" borderId="0" xfId="0" applyFill="1" applyAlignment="1">
      <alignment horizontal="center"/>
    </xf>
    <xf numFmtId="0" fontId="0" fillId="17" borderId="0" xfId="0" applyFill="1" applyAlignment="1">
      <alignment horizontal="center"/>
    </xf>
    <xf numFmtId="0" fontId="0" fillId="18" borderId="0" xfId="0" applyFill="1" applyAlignment="1">
      <alignment horizontal="center"/>
    </xf>
    <xf numFmtId="0" fontId="30" fillId="18" borderId="0" xfId="0" applyFont="1" applyFill="1" applyAlignment="1">
      <alignment horizontal="center"/>
    </xf>
    <xf numFmtId="0" fontId="0" fillId="18" borderId="0" xfId="0" applyFill="1" applyAlignment="1">
      <alignment horizontal="center" vertical="top"/>
    </xf>
    <xf numFmtId="0" fontId="0" fillId="0" borderId="0" xfId="0" applyAlignment="1">
      <alignment horizontal="center" vertical="top" wrapText="1"/>
    </xf>
    <xf numFmtId="0" fontId="40" fillId="0" borderId="0" xfId="0" applyFont="1" applyAlignment="1">
      <alignment horizontal="left" vertical="top"/>
    </xf>
    <xf numFmtId="14" fontId="41" fillId="0" borderId="0" xfId="0" applyNumberFormat="1" applyFont="1" applyAlignment="1">
      <alignment vertical="top"/>
    </xf>
    <xf numFmtId="14" fontId="0" fillId="12" borderId="0" xfId="0" applyNumberFormat="1" applyFill="1" applyAlignment="1">
      <alignment vertical="top"/>
    </xf>
    <xf numFmtId="0" fontId="0" fillId="12" borderId="0" xfId="0" applyFill="1" applyAlignment="1">
      <alignment horizontal="left" wrapText="1"/>
    </xf>
    <xf numFmtId="0" fontId="38" fillId="19" borderId="0" xfId="0" applyFont="1" applyFill="1" applyAlignment="1">
      <alignment wrapText="1"/>
    </xf>
    <xf numFmtId="0" fontId="0" fillId="12" borderId="0" xfId="0" applyFill="1" applyAlignment="1">
      <alignment wrapText="1"/>
    </xf>
    <xf numFmtId="0" fontId="0" fillId="20" borderId="0" xfId="0" applyFill="1" applyAlignment="1">
      <alignment wrapText="1"/>
    </xf>
    <xf numFmtId="0" fontId="5" fillId="12" borderId="0" xfId="0" applyFont="1" applyFill="1" applyAlignment="1">
      <alignment horizontal="left" wrapText="1"/>
    </xf>
    <xf numFmtId="0" fontId="0" fillId="20" borderId="0" xfId="0" applyFill="1" applyAlignment="1">
      <alignment vertical="top" wrapText="1"/>
    </xf>
    <xf numFmtId="0" fontId="0" fillId="12" borderId="0" xfId="0" applyFill="1" applyAlignment="1">
      <alignment vertical="top"/>
    </xf>
    <xf numFmtId="14" fontId="40" fillId="0" borderId="0" xfId="0" applyNumberFormat="1" applyFont="1" applyAlignment="1">
      <alignment vertical="top" wrapText="1"/>
    </xf>
    <xf numFmtId="0" fontId="0" fillId="15" borderId="0" xfId="0" applyFill="1" applyAlignment="1">
      <alignment vertical="top" wrapText="1"/>
    </xf>
    <xf numFmtId="14" fontId="42" fillId="0" borderId="0" xfId="0" applyNumberFormat="1" applyFont="1" applyAlignment="1">
      <alignment vertical="top"/>
    </xf>
    <xf numFmtId="0" fontId="42" fillId="0" borderId="0" xfId="0" applyFont="1" applyAlignment="1">
      <alignment wrapText="1"/>
    </xf>
    <xf numFmtId="0" fontId="42" fillId="0" borderId="0" xfId="0" applyFont="1" applyAlignment="1">
      <alignment vertical="top"/>
    </xf>
    <xf numFmtId="0" fontId="42" fillId="0" borderId="0" xfId="0" applyFont="1" applyAlignment="1">
      <alignment horizontal="center" vertical="top"/>
    </xf>
    <xf numFmtId="0" fontId="42" fillId="12" borderId="0" xfId="0" applyFont="1" applyFill="1" applyAlignment="1">
      <alignment vertical="top"/>
    </xf>
    <xf numFmtId="0" fontId="42" fillId="0" borderId="0" xfId="0" applyFont="1" applyAlignment="1">
      <alignment vertical="top" wrapText="1"/>
    </xf>
    <xf numFmtId="0" fontId="42" fillId="0" borderId="0" xfId="0" applyFont="1" applyAlignment="1">
      <alignment horizontal="left" vertical="top"/>
    </xf>
    <xf numFmtId="0" fontId="42" fillId="0" borderId="0" xfId="0" applyFont="1" applyAlignment="1">
      <alignment horizontal="center"/>
    </xf>
    <xf numFmtId="0" fontId="42" fillId="0" borderId="0" xfId="0" applyFont="1" applyAlignment="1">
      <alignment horizontal="center" wrapText="1"/>
    </xf>
    <xf numFmtId="0" fontId="42" fillId="12" borderId="0" xfId="0" applyFont="1" applyFill="1" applyAlignment="1">
      <alignment vertical="top" wrapText="1"/>
    </xf>
    <xf numFmtId="0" fontId="43" fillId="0" borderId="0" xfId="0" applyFont="1" applyAlignment="1">
      <alignment horizontal="left" vertical="top" wrapText="1"/>
    </xf>
    <xf numFmtId="0" fontId="0" fillId="19" borderId="0" xfId="0" applyFill="1" applyAlignment="1">
      <alignment vertical="top" wrapText="1"/>
    </xf>
    <xf numFmtId="0" fontId="44" fillId="15" borderId="0" xfId="0" applyFont="1" applyFill="1" applyAlignment="1">
      <alignment vertical="top" wrapText="1"/>
    </xf>
    <xf numFmtId="0" fontId="38" fillId="0" borderId="0" xfId="0" applyFont="1" applyAlignment="1">
      <alignment vertical="top" wrapText="1"/>
    </xf>
    <xf numFmtId="14" fontId="29" fillId="0" borderId="0" xfId="0" applyNumberFormat="1" applyFont="1" applyAlignment="1">
      <alignment vertical="top" wrapText="1"/>
    </xf>
    <xf numFmtId="14" fontId="40" fillId="0" borderId="0" xfId="0" applyNumberFormat="1" applyFont="1" applyAlignment="1">
      <alignment vertical="top"/>
    </xf>
    <xf numFmtId="0" fontId="40" fillId="0" borderId="0" xfId="0" applyFont="1" applyAlignment="1">
      <alignment vertical="top"/>
    </xf>
    <xf numFmtId="0" fontId="40" fillId="0" borderId="0" xfId="0" applyFont="1" applyAlignment="1">
      <alignment horizontal="center" vertical="top"/>
    </xf>
    <xf numFmtId="0" fontId="40" fillId="0" borderId="0" xfId="0" applyFont="1" applyAlignment="1">
      <alignment vertical="top" wrapText="1"/>
    </xf>
    <xf numFmtId="14" fontId="0" fillId="0" borderId="0" xfId="0" applyNumberFormat="1" applyAlignment="1">
      <alignment vertical="top" wrapText="1"/>
    </xf>
    <xf numFmtId="14" fontId="0" fillId="12" borderId="0" xfId="0" applyNumberFormat="1" applyFill="1" applyAlignment="1">
      <alignment wrapText="1"/>
    </xf>
    <xf numFmtId="0" fontId="0" fillId="12" borderId="0" xfId="0" applyFill="1" applyAlignment="1">
      <alignment horizontal="left" vertical="top" wrapText="1"/>
    </xf>
    <xf numFmtId="0" fontId="38" fillId="21" borderId="0" xfId="0" applyFont="1" applyFill="1" applyAlignment="1">
      <alignment vertical="top" wrapText="1"/>
    </xf>
    <xf numFmtId="0" fontId="0" fillId="21" borderId="0" xfId="0" applyFill="1" applyAlignment="1">
      <alignment vertical="top" wrapText="1"/>
    </xf>
    <xf numFmtId="0" fontId="0" fillId="21" borderId="0" xfId="0" applyFill="1" applyAlignment="1">
      <alignment vertical="top"/>
    </xf>
    <xf numFmtId="0" fontId="13" fillId="12" borderId="0" xfId="0" applyFont="1" applyFill="1" applyAlignment="1">
      <alignment horizontal="left"/>
    </xf>
    <xf numFmtId="0" fontId="0" fillId="22" borderId="0" xfId="0" applyFill="1"/>
    <xf numFmtId="0" fontId="0" fillId="23" borderId="0" xfId="0" applyFill="1"/>
    <xf numFmtId="0" fontId="0" fillId="24" borderId="0" xfId="0" applyFill="1"/>
    <xf numFmtId="0" fontId="1" fillId="0" borderId="0" xfId="0" applyFont="1" applyAlignment="1">
      <alignment horizontal="center" wrapText="1"/>
    </xf>
    <xf numFmtId="0" fontId="0" fillId="25" borderId="0" xfId="0" applyFill="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45" fillId="0" borderId="1" xfId="0" applyFont="1" applyBorder="1" applyAlignment="1">
      <alignment vertical="top" wrapText="1"/>
    </xf>
    <xf numFmtId="0" fontId="45" fillId="0" borderId="1" xfId="0" applyFont="1" applyBorder="1" applyAlignment="1">
      <alignment vertical="top"/>
    </xf>
    <xf numFmtId="0" fontId="46" fillId="0" borderId="1" xfId="0" applyFont="1" applyBorder="1" applyAlignment="1">
      <alignment vertical="top"/>
    </xf>
    <xf numFmtId="0" fontId="47" fillId="0" borderId="1" xfId="0" applyFont="1" applyBorder="1" applyAlignment="1">
      <alignment vertical="top"/>
    </xf>
    <xf numFmtId="0" fontId="47" fillId="0" borderId="1" xfId="0" applyFont="1" applyBorder="1" applyAlignment="1">
      <alignment vertical="top" wrapText="1"/>
    </xf>
    <xf numFmtId="0" fontId="0" fillId="0" borderId="1" xfId="0" applyBorder="1" applyAlignment="1">
      <alignment vertical="top"/>
    </xf>
    <xf numFmtId="0" fontId="1" fillId="0" borderId="1" xfId="0" applyFont="1" applyBorder="1" applyAlignment="1">
      <alignment horizontal="center" vertical="top"/>
    </xf>
    <xf numFmtId="0" fontId="1" fillId="15" borderId="0" xfId="0" applyFont="1" applyFill="1" applyAlignment="1">
      <alignment vertical="top" wrapText="1"/>
    </xf>
    <xf numFmtId="1" fontId="5" fillId="0" borderId="0" xfId="0" quotePrefix="1" applyNumberFormat="1" applyFont="1" applyAlignment="1">
      <alignment horizontal="left" wrapText="1"/>
    </xf>
    <xf numFmtId="0" fontId="0" fillId="12" borderId="0" xfId="0" applyFill="1" applyAlignment="1">
      <alignment vertical="top" wrapText="1"/>
    </xf>
    <xf numFmtId="0" fontId="30" fillId="12" borderId="0" xfId="0" applyFont="1" applyFill="1" applyAlignment="1">
      <alignment vertical="top" wrapText="1"/>
    </xf>
    <xf numFmtId="0" fontId="0" fillId="15" borderId="0" xfId="0" quotePrefix="1" applyFill="1" applyAlignment="1">
      <alignment vertical="top" wrapText="1"/>
    </xf>
    <xf numFmtId="0" fontId="15" fillId="15" borderId="0" xfId="0" applyFont="1" applyFill="1" applyAlignment="1">
      <alignment vertical="top" wrapText="1"/>
    </xf>
    <xf numFmtId="14" fontId="29" fillId="0" borderId="0" xfId="0" applyNumberFormat="1" applyFont="1"/>
    <xf numFmtId="0" fontId="29" fillId="0" borderId="0" xfId="0" applyFont="1" applyAlignment="1">
      <alignment vertical="top"/>
    </xf>
    <xf numFmtId="0" fontId="29" fillId="0" borderId="0" xfId="0" applyFont="1"/>
    <xf numFmtId="0" fontId="48" fillId="0" borderId="1" xfId="0" applyFont="1" applyBorder="1" applyAlignment="1">
      <alignment vertical="top" wrapText="1"/>
    </xf>
    <xf numFmtId="0" fontId="48" fillId="0" borderId="1" xfId="0" applyFont="1" applyBorder="1" applyAlignment="1">
      <alignment vertical="top"/>
    </xf>
    <xf numFmtId="0" fontId="49" fillId="0" borderId="1" xfId="0" applyFont="1" applyBorder="1" applyAlignment="1">
      <alignment vertical="top"/>
    </xf>
    <xf numFmtId="0" fontId="29" fillId="0" borderId="1" xfId="0" applyFont="1" applyBorder="1" applyAlignment="1">
      <alignment horizontal="center" vertical="top"/>
    </xf>
    <xf numFmtId="0" fontId="29" fillId="0" borderId="1" xfId="0" applyFont="1" applyBorder="1" applyAlignment="1">
      <alignment vertical="top"/>
    </xf>
    <xf numFmtId="0" fontId="1" fillId="0" borderId="0" xfId="0" applyFont="1" applyAlignment="1">
      <alignment vertical="top"/>
    </xf>
    <xf numFmtId="0" fontId="1" fillId="12" borderId="0" xfId="0" applyFont="1" applyFill="1" applyAlignment="1">
      <alignment vertical="top"/>
    </xf>
    <xf numFmtId="0" fontId="0" fillId="15" borderId="0" xfId="0" applyFill="1" applyAlignment="1">
      <alignment wrapText="1"/>
    </xf>
    <xf numFmtId="0" fontId="3" fillId="0" borderId="0" xfId="0" applyFont="1" applyAlignment="1">
      <alignment horizontal="left" vertical="top" wrapText="1"/>
    </xf>
    <xf numFmtId="0" fontId="0" fillId="12" borderId="0" xfId="0" applyFill="1"/>
    <xf numFmtId="0" fontId="29" fillId="12" borderId="0" xfId="0" applyFont="1" applyFill="1"/>
  </cellXfs>
  <cellStyles count="7">
    <cellStyle name="Standaard" xfId="0" builtinId="0"/>
    <cellStyle name="Standaard 2" xfId="1" xr:uid="{00000000-0005-0000-0000-000001000000}"/>
    <cellStyle name="Standaard 3" xfId="2" xr:uid="{00000000-0005-0000-0000-000002000000}"/>
    <cellStyle name="Standaard 4" xfId="3" xr:uid="{00000000-0005-0000-0000-000003000000}"/>
    <cellStyle name="Standaard 5" xfId="4" xr:uid="{00000000-0005-0000-0000-000004000000}"/>
    <cellStyle name="Standaard 6" xfId="5" xr:uid="{00000000-0005-0000-0000-000005000000}"/>
    <cellStyle name="Standaard 7" xfId="6" xr:uid="{00000000-0005-0000-0000-000006000000}"/>
  </cellStyles>
  <dxfs count="9">
    <dxf>
      <fill>
        <patternFill>
          <bgColor rgb="FFFFEC9B"/>
        </patternFill>
      </fill>
    </dxf>
    <dxf>
      <fill>
        <patternFill>
          <bgColor rgb="FFFFC000"/>
        </patternFill>
      </fill>
    </dxf>
    <dxf>
      <fill>
        <patternFill>
          <bgColor rgb="FFFFEC9B"/>
        </patternFill>
      </fill>
    </dxf>
    <dxf>
      <fill>
        <patternFill>
          <bgColor rgb="FFFFEC9B"/>
        </patternFill>
      </fill>
    </dxf>
    <dxf>
      <fill>
        <patternFill>
          <bgColor rgb="FFFFC000"/>
        </patternFill>
      </fill>
    </dxf>
    <dxf>
      <fill>
        <patternFill patternType="solid">
          <fgColor indexed="26"/>
          <bgColor indexed="43"/>
        </patternFill>
      </fill>
    </dxf>
    <dxf>
      <fill>
        <patternFill>
          <bgColor rgb="FFFFEC9B"/>
        </patternFill>
      </fill>
    </dxf>
    <dxf>
      <fill>
        <patternFill>
          <bgColor rgb="FFFFC000"/>
        </patternFill>
      </fill>
    </dxf>
    <dxf>
      <fill>
        <patternFill patternType="solid">
          <fgColor indexed="26"/>
          <bgColor indexed="43"/>
        </patternFill>
      </fill>
    </dxf>
  </dxfs>
  <tableStyles count="0" defaultTableStyle="TableStyleMedium2" defaultPivotStyle="PivotStyleLight16"/>
  <colors>
    <mruColors>
      <color rgb="FFFFEC9B"/>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7" Type="http://schemas.openxmlformats.org/officeDocument/2006/relationships/printerSettings" Target="../printerSettings/printerSettings11.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 Id="rId9"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0FBD-C8B6-4A26-A5B8-5CE243FB7F77}">
  <dimension ref="A1:X379"/>
  <sheetViews>
    <sheetView topLeftCell="D1" zoomScale="70" zoomScaleNormal="70" zoomScaleSheetLayoutView="40" workbookViewId="0">
      <pane ySplit="1" topLeftCell="A12" activePane="bottomLeft" state="frozen"/>
      <selection activeCell="H45" sqref="H45"/>
      <selection pane="bottomLeft" activeCell="N12" sqref="N12"/>
    </sheetView>
  </sheetViews>
  <sheetFormatPr defaultRowHeight="12.75" x14ac:dyDescent="0.2"/>
  <cols>
    <col min="1" max="1" width="15.5703125" style="64" customWidth="1"/>
    <col min="2" max="2" width="15.5703125" style="120" customWidth="1"/>
    <col min="3" max="3" width="15.5703125" style="64" customWidth="1"/>
    <col min="4" max="4" width="14.5703125" style="64" customWidth="1"/>
    <col min="5" max="5" width="13.28515625" customWidth="1"/>
    <col min="6" max="6" width="17.42578125" style="64" customWidth="1"/>
    <col min="7" max="7" width="17.5703125" customWidth="1"/>
    <col min="8" max="8" width="16" style="64" customWidth="1"/>
    <col min="9" max="9" width="14.7109375" style="47" customWidth="1"/>
    <col min="10" max="10" width="16.42578125" style="47" customWidth="1"/>
    <col min="11" max="11" width="44" style="47" customWidth="1"/>
    <col min="12" max="12" width="19" customWidth="1"/>
    <col min="13" max="13" width="16.5703125" customWidth="1"/>
    <col min="14" max="14" width="25" customWidth="1"/>
    <col min="15" max="15" width="32.28515625" style="47" customWidth="1"/>
    <col min="16" max="16" width="21.140625" style="47" customWidth="1"/>
    <col min="17" max="17" width="27.140625" style="47" customWidth="1"/>
    <col min="18" max="18" width="83" customWidth="1"/>
    <col min="19" max="19" width="22.5703125" style="47" customWidth="1"/>
    <col min="20" max="20" width="27.42578125" style="47" customWidth="1"/>
    <col min="21" max="21" width="115.5703125" style="47" customWidth="1"/>
    <col min="22" max="22" width="33.5703125" style="70" customWidth="1"/>
    <col min="23" max="23" width="17.42578125" customWidth="1"/>
    <col min="24" max="24" width="23.140625" customWidth="1"/>
  </cols>
  <sheetData>
    <row r="1" spans="1:24" s="45" customFormat="1" ht="25.5" customHeight="1" x14ac:dyDescent="0.25">
      <c r="A1" s="41" t="s">
        <v>0</v>
      </c>
      <c r="B1" s="118" t="s">
        <v>1</v>
      </c>
      <c r="C1" s="119" t="s">
        <v>2</v>
      </c>
      <c r="D1" s="42" t="s">
        <v>3</v>
      </c>
      <c r="E1" s="42" t="s">
        <v>4</v>
      </c>
      <c r="F1" s="67" t="s">
        <v>5</v>
      </c>
      <c r="G1" s="41" t="s">
        <v>6</v>
      </c>
      <c r="H1" s="41" t="s">
        <v>7</v>
      </c>
      <c r="I1" s="41" t="s">
        <v>8</v>
      </c>
      <c r="J1" s="41" t="s">
        <v>9</v>
      </c>
      <c r="K1" s="41" t="s">
        <v>10</v>
      </c>
      <c r="L1" s="41" t="s">
        <v>11</v>
      </c>
      <c r="M1" s="43" t="s">
        <v>12</v>
      </c>
      <c r="N1" s="43" t="s">
        <v>13</v>
      </c>
      <c r="O1" s="43" t="s">
        <v>14</v>
      </c>
      <c r="P1" s="43" t="s">
        <v>15</v>
      </c>
      <c r="Q1" s="43" t="s">
        <v>16</v>
      </c>
      <c r="R1" s="43" t="s">
        <v>17</v>
      </c>
      <c r="S1" s="43" t="s">
        <v>18</v>
      </c>
      <c r="T1" s="42" t="s">
        <v>19</v>
      </c>
      <c r="U1" s="44" t="s">
        <v>20</v>
      </c>
      <c r="V1" s="74" t="s">
        <v>21</v>
      </c>
      <c r="W1" s="44" t="s">
        <v>22</v>
      </c>
      <c r="X1" s="44" t="s">
        <v>23</v>
      </c>
    </row>
    <row r="2" spans="1:24" ht="242.25" x14ac:dyDescent="0.2">
      <c r="A2" s="76">
        <v>45294</v>
      </c>
      <c r="B2" s="120">
        <f>IF(A2="","",IF(ISNUMBER(SEARCH("KCB",G2))=TRUE,Info!$J$10,Info!$J$11))</f>
        <v>90</v>
      </c>
      <c r="C2" s="76"/>
      <c r="D2" s="76">
        <v>45345</v>
      </c>
      <c r="E2" s="64" t="s">
        <v>24</v>
      </c>
      <c r="F2" s="64">
        <v>66720473</v>
      </c>
      <c r="G2" s="47" t="s">
        <v>25</v>
      </c>
      <c r="H2" s="64">
        <v>25900</v>
      </c>
      <c r="I2" s="65" t="s">
        <v>26</v>
      </c>
      <c r="J2" s="64" t="s">
        <v>27</v>
      </c>
      <c r="K2" s="47" t="s">
        <v>28</v>
      </c>
      <c r="L2" t="s">
        <v>29</v>
      </c>
      <c r="P2"/>
      <c r="Q2" s="47" t="s">
        <v>30</v>
      </c>
      <c r="R2" s="47" t="s">
        <v>31</v>
      </c>
      <c r="S2" s="47" t="s">
        <v>32</v>
      </c>
      <c r="T2" s="47" t="s">
        <v>33</v>
      </c>
      <c r="U2" s="47" t="s">
        <v>34</v>
      </c>
      <c r="V2" s="103" t="s">
        <v>35</v>
      </c>
    </row>
    <row r="3" spans="1:24" s="46" customFormat="1" ht="68.25" x14ac:dyDescent="0.2">
      <c r="A3" s="77">
        <v>45295</v>
      </c>
      <c r="B3" s="120">
        <f>IF(A3="","",IF(ISNUMBER(SEARCH("KCB",G3))=TRUE,Info!$J$10,Info!$J$11))</f>
        <v>90</v>
      </c>
      <c r="C3" s="77"/>
      <c r="D3" s="77">
        <v>45309</v>
      </c>
      <c r="E3" s="77" t="s">
        <v>24</v>
      </c>
      <c r="F3" s="79">
        <v>42067481</v>
      </c>
      <c r="G3" s="77" t="s">
        <v>36</v>
      </c>
      <c r="I3" s="77" t="s">
        <v>37</v>
      </c>
      <c r="J3" s="80" t="s">
        <v>38</v>
      </c>
      <c r="K3" s="80" t="s">
        <v>39</v>
      </c>
      <c r="L3" s="80" t="s">
        <v>40</v>
      </c>
      <c r="M3" s="83"/>
      <c r="N3" s="78" t="s">
        <v>41</v>
      </c>
      <c r="O3" s="78" t="s">
        <v>42</v>
      </c>
      <c r="P3" s="78"/>
      <c r="Q3" s="78" t="s">
        <v>43</v>
      </c>
      <c r="R3" s="78"/>
      <c r="S3" s="47" t="s">
        <v>44</v>
      </c>
      <c r="T3" s="78" t="s">
        <v>45</v>
      </c>
      <c r="U3" s="78" t="s">
        <v>46</v>
      </c>
      <c r="V3" s="70" t="s">
        <v>35</v>
      </c>
      <c r="W3" s="78"/>
      <c r="X3" s="80"/>
    </row>
    <row r="4" spans="1:24" s="46" customFormat="1" ht="57" x14ac:dyDescent="0.2">
      <c r="A4" s="77">
        <v>45300</v>
      </c>
      <c r="B4" s="120">
        <f>IF(A4="","",IF(ISNUMBER(SEARCH("KCB",G4))=TRUE,Info!$J$10,Info!$J$11))</f>
        <v>28</v>
      </c>
      <c r="C4" s="77" t="s">
        <v>47</v>
      </c>
      <c r="D4" s="135">
        <v>45345</v>
      </c>
      <c r="E4" s="77" t="s">
        <v>24</v>
      </c>
      <c r="F4" s="79">
        <v>41902799</v>
      </c>
      <c r="G4" s="79" t="s">
        <v>48</v>
      </c>
      <c r="H4" s="79" t="s">
        <v>49</v>
      </c>
      <c r="I4" s="79" t="s">
        <v>50</v>
      </c>
      <c r="J4" s="79" t="s">
        <v>51</v>
      </c>
      <c r="K4" s="79" t="s">
        <v>52</v>
      </c>
      <c r="L4" s="80" t="s">
        <v>24</v>
      </c>
      <c r="M4" s="80" t="s">
        <v>53</v>
      </c>
      <c r="N4" s="78"/>
      <c r="O4" s="78"/>
      <c r="P4" s="78"/>
      <c r="Q4" s="78" t="s">
        <v>54</v>
      </c>
      <c r="R4" s="78" t="s">
        <v>55</v>
      </c>
      <c r="S4" s="78" t="s">
        <v>56</v>
      </c>
      <c r="T4" s="78" t="s">
        <v>57</v>
      </c>
      <c r="U4" s="78" t="s">
        <v>58</v>
      </c>
      <c r="V4" s="82" t="s">
        <v>35</v>
      </c>
      <c r="W4" s="78"/>
      <c r="X4" s="80"/>
    </row>
    <row r="5" spans="1:24" s="46" customFormat="1" ht="135.75" x14ac:dyDescent="0.2">
      <c r="A5" s="77">
        <v>45300</v>
      </c>
      <c r="B5" s="120">
        <f>IF(A5="","",IF(ISNUMBER(SEARCH("KCB",G5))=TRUE,Info!$J$10,Info!$J$11))</f>
        <v>28</v>
      </c>
      <c r="C5" s="77"/>
      <c r="D5" s="135">
        <v>45345</v>
      </c>
      <c r="E5" s="77" t="s">
        <v>24</v>
      </c>
      <c r="F5" s="78">
        <v>6248701</v>
      </c>
      <c r="G5" s="79" t="s">
        <v>48</v>
      </c>
      <c r="H5" s="79" t="s">
        <v>59</v>
      </c>
      <c r="I5" s="79" t="s">
        <v>50</v>
      </c>
      <c r="J5" s="79" t="s">
        <v>60</v>
      </c>
      <c r="K5" s="79" t="s">
        <v>52</v>
      </c>
      <c r="L5" s="80" t="s">
        <v>61</v>
      </c>
      <c r="M5" s="80" t="s">
        <v>62</v>
      </c>
      <c r="N5" s="78"/>
      <c r="O5" s="78"/>
      <c r="P5" s="78"/>
      <c r="Q5" s="78" t="s">
        <v>63</v>
      </c>
      <c r="R5" s="78" t="s">
        <v>55</v>
      </c>
      <c r="S5" s="78" t="s">
        <v>56</v>
      </c>
      <c r="T5" s="78" t="s">
        <v>57</v>
      </c>
      <c r="U5" s="78" t="s">
        <v>64</v>
      </c>
      <c r="V5" s="70" t="s">
        <v>35</v>
      </c>
      <c r="W5" s="78"/>
      <c r="X5" s="80"/>
    </row>
    <row r="6" spans="1:24" s="46" customFormat="1" ht="114.75" x14ac:dyDescent="0.2">
      <c r="A6" s="77">
        <v>45302</v>
      </c>
      <c r="B6" s="120">
        <f>IF(A6="","",IF(ISNUMBER(SEARCH("KCB",G6))=TRUE,Info!$J$10,Info!$J$11))</f>
        <v>90</v>
      </c>
      <c r="C6" s="77"/>
      <c r="D6" s="77">
        <v>45322</v>
      </c>
      <c r="E6" s="77" t="s">
        <v>24</v>
      </c>
      <c r="F6" s="79">
        <v>40021455</v>
      </c>
      <c r="G6" s="79" t="s">
        <v>65</v>
      </c>
      <c r="I6" s="79" t="s">
        <v>37</v>
      </c>
      <c r="J6" s="79" t="s">
        <v>66</v>
      </c>
      <c r="K6" s="79" t="s">
        <v>67</v>
      </c>
      <c r="L6" s="80" t="s">
        <v>24</v>
      </c>
      <c r="M6" s="83"/>
      <c r="N6" s="85" t="s">
        <v>68</v>
      </c>
      <c r="O6" s="78" t="s">
        <v>69</v>
      </c>
      <c r="P6" s="78"/>
      <c r="Q6" s="78" t="s">
        <v>70</v>
      </c>
      <c r="R6" s="78" t="s">
        <v>71</v>
      </c>
      <c r="S6" s="47" t="s">
        <v>72</v>
      </c>
      <c r="T6" s="78" t="s">
        <v>45</v>
      </c>
      <c r="U6" s="78" t="s">
        <v>46</v>
      </c>
      <c r="V6" s="82" t="s">
        <v>35</v>
      </c>
      <c r="W6" s="78"/>
      <c r="X6" s="80"/>
    </row>
    <row r="7" spans="1:24" s="46" customFormat="1" ht="409.5" x14ac:dyDescent="0.2">
      <c r="A7" s="77">
        <v>45310</v>
      </c>
      <c r="B7" s="120">
        <f>IF(A7="","",IF(ISNUMBER(SEARCH("KCB",G7))=TRUE,Info!$J$10,Info!$J$11))</f>
        <v>90</v>
      </c>
      <c r="C7" s="77"/>
      <c r="D7" s="77">
        <v>45351</v>
      </c>
      <c r="E7" s="77" t="s">
        <v>24</v>
      </c>
      <c r="F7" s="79">
        <v>65149658</v>
      </c>
      <c r="G7" s="79" t="s">
        <v>73</v>
      </c>
      <c r="H7" s="79"/>
      <c r="I7" s="79" t="s">
        <v>74</v>
      </c>
      <c r="J7" s="79" t="s">
        <v>75</v>
      </c>
      <c r="K7" s="79" t="s">
        <v>76</v>
      </c>
      <c r="L7" s="80" t="s">
        <v>77</v>
      </c>
      <c r="M7" s="80" t="s">
        <v>78</v>
      </c>
      <c r="N7" s="78"/>
      <c r="O7" s="78" t="s">
        <v>79</v>
      </c>
      <c r="P7" s="46" t="s">
        <v>80</v>
      </c>
      <c r="Q7" s="78" t="s">
        <v>81</v>
      </c>
      <c r="R7" s="78" t="s">
        <v>82</v>
      </c>
      <c r="S7" s="47" t="s">
        <v>83</v>
      </c>
      <c r="T7" s="78" t="s">
        <v>84</v>
      </c>
      <c r="U7" s="78" t="s">
        <v>85</v>
      </c>
      <c r="V7" s="84" t="s">
        <v>35</v>
      </c>
      <c r="W7" s="78"/>
    </row>
    <row r="8" spans="1:24" s="46" customFormat="1" ht="140.25" x14ac:dyDescent="0.2">
      <c r="A8" s="77">
        <v>45313</v>
      </c>
      <c r="B8" s="120">
        <f>IF(A8="","",IF(ISNUMBER(SEARCH("KCB",G8))=TRUE,Info!$J$10,Info!$J$11))</f>
        <v>90</v>
      </c>
      <c r="C8" s="77"/>
      <c r="D8" s="77">
        <v>45337</v>
      </c>
      <c r="E8" s="77" t="s">
        <v>24</v>
      </c>
      <c r="F8" s="79">
        <v>40009077</v>
      </c>
      <c r="G8" s="79" t="s">
        <v>86</v>
      </c>
      <c r="H8" s="79">
        <v>25900</v>
      </c>
      <c r="I8" s="79" t="s">
        <v>37</v>
      </c>
      <c r="J8" s="79" t="s">
        <v>38</v>
      </c>
      <c r="K8" s="79" t="s">
        <v>87</v>
      </c>
      <c r="L8" s="80" t="s">
        <v>88</v>
      </c>
      <c r="M8" s="83"/>
      <c r="N8" s="81" t="s">
        <v>89</v>
      </c>
      <c r="O8" s="80" t="s">
        <v>90</v>
      </c>
      <c r="P8" s="80"/>
      <c r="Q8" s="78" t="s">
        <v>91</v>
      </c>
      <c r="R8" s="46" t="s">
        <v>92</v>
      </c>
      <c r="S8" s="78" t="s">
        <v>93</v>
      </c>
      <c r="T8" s="85" t="s">
        <v>94</v>
      </c>
      <c r="U8" s="85" t="s">
        <v>95</v>
      </c>
      <c r="V8" s="84" t="s">
        <v>35</v>
      </c>
      <c r="W8" s="78"/>
    </row>
    <row r="9" spans="1:24" s="46" customFormat="1" ht="45.75" x14ac:dyDescent="0.2">
      <c r="A9" s="77">
        <v>45315</v>
      </c>
      <c r="B9" s="120">
        <f>IF(A9="","",IF(ISNUMBER(SEARCH("KCB",G9))=TRUE,Info!$J$10,Info!$J$11))</f>
        <v>90</v>
      </c>
      <c r="C9" s="77"/>
      <c r="D9" s="77">
        <v>45315</v>
      </c>
      <c r="E9" s="77" t="s">
        <v>40</v>
      </c>
      <c r="F9" s="79">
        <v>64906354</v>
      </c>
      <c r="G9" s="79" t="s">
        <v>96</v>
      </c>
      <c r="H9" s="79">
        <v>25900</v>
      </c>
      <c r="I9" s="79" t="s">
        <v>97</v>
      </c>
      <c r="J9" s="79" t="s">
        <v>98</v>
      </c>
      <c r="K9" s="79" t="s">
        <v>99</v>
      </c>
      <c r="L9" s="80" t="s">
        <v>40</v>
      </c>
      <c r="M9" s="83"/>
      <c r="N9" s="83"/>
      <c r="O9" s="47"/>
      <c r="P9" s="80"/>
      <c r="Q9" s="78"/>
      <c r="S9" s="78" t="s">
        <v>100</v>
      </c>
      <c r="T9" s="78" t="s">
        <v>101</v>
      </c>
      <c r="U9" s="78" t="s">
        <v>102</v>
      </c>
      <c r="V9" s="70" t="s">
        <v>35</v>
      </c>
      <c r="W9" s="78"/>
    </row>
    <row r="10" spans="1:24" s="46" customFormat="1" ht="68.25" x14ac:dyDescent="0.2">
      <c r="A10" s="77">
        <v>45321</v>
      </c>
      <c r="B10" s="120">
        <f>IF(A10="","",IF(ISNUMBER(SEARCH("KCB",G10))=TRUE,Info!$J$10,Info!$J$11))</f>
        <v>90</v>
      </c>
      <c r="C10" s="77"/>
      <c r="D10" s="77">
        <v>45350</v>
      </c>
      <c r="E10" s="77" t="s">
        <v>24</v>
      </c>
      <c r="F10" s="79">
        <v>65093447</v>
      </c>
      <c r="G10" s="79" t="s">
        <v>103</v>
      </c>
      <c r="H10" s="79">
        <v>25900</v>
      </c>
      <c r="I10" s="79" t="s">
        <v>104</v>
      </c>
      <c r="J10" s="79"/>
      <c r="K10" s="79" t="s">
        <v>105</v>
      </c>
      <c r="L10" s="80" t="s">
        <v>24</v>
      </c>
      <c r="M10" s="83"/>
      <c r="N10" s="83"/>
      <c r="O10" s="47"/>
      <c r="P10" s="80"/>
      <c r="Q10" s="78" t="s">
        <v>106</v>
      </c>
      <c r="R10" s="78" t="s">
        <v>107</v>
      </c>
      <c r="S10" s="47" t="s">
        <v>108</v>
      </c>
      <c r="T10" s="47" t="s">
        <v>109</v>
      </c>
      <c r="U10" s="78" t="s">
        <v>110</v>
      </c>
      <c r="V10" s="84" t="s">
        <v>35</v>
      </c>
      <c r="W10" s="78"/>
    </row>
    <row r="11" spans="1:24" ht="34.5" x14ac:dyDescent="0.2">
      <c r="A11" s="77">
        <v>45322</v>
      </c>
      <c r="B11" s="120">
        <f>IF(A11="","",IF(ISNUMBER(SEARCH("KCB",G11))=TRUE,Info!$J$10,Info!$J$11))</f>
        <v>90</v>
      </c>
      <c r="C11" s="77"/>
      <c r="D11" s="86">
        <v>45322</v>
      </c>
      <c r="E11" s="77" t="s">
        <v>40</v>
      </c>
      <c r="F11" s="79">
        <v>65041671</v>
      </c>
      <c r="G11" s="79" t="s">
        <v>111</v>
      </c>
      <c r="H11" s="79">
        <v>25900</v>
      </c>
      <c r="I11" s="79" t="s">
        <v>112</v>
      </c>
      <c r="J11" s="79"/>
      <c r="K11" s="79" t="s">
        <v>113</v>
      </c>
      <c r="L11" s="80" t="s">
        <v>40</v>
      </c>
      <c r="Q11" s="78"/>
      <c r="S11" s="47" t="s">
        <v>100</v>
      </c>
      <c r="T11" s="78" t="s">
        <v>101</v>
      </c>
      <c r="U11" s="47" t="s">
        <v>114</v>
      </c>
      <c r="V11" s="70" t="s">
        <v>35</v>
      </c>
    </row>
    <row r="12" spans="1:24" ht="409.5" x14ac:dyDescent="0.2">
      <c r="A12" s="77">
        <v>45322</v>
      </c>
      <c r="B12" s="120">
        <f>IF(A12="","",IF(ISNUMBER(SEARCH("KCB",G12))=TRUE,Info!$J$10,Info!$J$11))</f>
        <v>90</v>
      </c>
      <c r="C12" s="77"/>
      <c r="D12" s="76">
        <v>45453</v>
      </c>
      <c r="E12" t="s">
        <v>88</v>
      </c>
      <c r="F12" s="79">
        <v>65425106</v>
      </c>
      <c r="G12" s="79" t="s">
        <v>115</v>
      </c>
      <c r="H12" s="79">
        <v>25900</v>
      </c>
      <c r="I12" s="79" t="s">
        <v>116</v>
      </c>
      <c r="J12" s="79" t="s">
        <v>117</v>
      </c>
      <c r="K12" s="79" t="s">
        <v>118</v>
      </c>
      <c r="L12" s="80" t="s">
        <v>24</v>
      </c>
      <c r="M12" s="89" t="s">
        <v>1787</v>
      </c>
      <c r="Q12" s="200" t="s">
        <v>1766</v>
      </c>
      <c r="R12" s="87" t="s">
        <v>1793</v>
      </c>
      <c r="S12" s="47" t="s">
        <v>119</v>
      </c>
      <c r="T12" s="47" t="s">
        <v>120</v>
      </c>
      <c r="U12" s="47" t="s">
        <v>121</v>
      </c>
      <c r="V12" s="70" t="s">
        <v>122</v>
      </c>
    </row>
    <row r="13" spans="1:24" ht="76.5" x14ac:dyDescent="0.2">
      <c r="A13" s="77">
        <v>45323</v>
      </c>
      <c r="B13" s="120">
        <f>IF(A13="","",IF(ISNUMBER(SEARCH("KCB",G13))=TRUE,Info!$J$10,Info!$J$11))</f>
        <v>90</v>
      </c>
      <c r="C13" s="77"/>
      <c r="D13" s="76">
        <v>45350</v>
      </c>
      <c r="E13" t="s">
        <v>24</v>
      </c>
      <c r="F13" s="79">
        <v>38594799</v>
      </c>
      <c r="G13" s="79" t="s">
        <v>103</v>
      </c>
      <c r="H13" s="79">
        <v>25900</v>
      </c>
      <c r="I13" s="79" t="s">
        <v>112</v>
      </c>
      <c r="J13" s="79"/>
      <c r="K13" s="79" t="s">
        <v>123</v>
      </c>
      <c r="L13" s="80" t="s">
        <v>24</v>
      </c>
      <c r="Q13" s="78" t="s">
        <v>124</v>
      </c>
      <c r="R13" s="47" t="s">
        <v>107</v>
      </c>
      <c r="S13" s="47" t="s">
        <v>125</v>
      </c>
      <c r="T13" s="47" t="s">
        <v>109</v>
      </c>
      <c r="U13" s="47" t="s">
        <v>126</v>
      </c>
      <c r="V13" s="70" t="s">
        <v>35</v>
      </c>
    </row>
    <row r="14" spans="1:24" ht="259.5" x14ac:dyDescent="0.2">
      <c r="A14" s="77">
        <v>45323</v>
      </c>
      <c r="B14" s="120">
        <f>IF(A14="","",IF(ISNUMBER(SEARCH("KCB",G14))=TRUE,Info!$J$10,Info!$J$11))</f>
        <v>28</v>
      </c>
      <c r="C14" s="77" t="s">
        <v>127</v>
      </c>
      <c r="D14" s="76">
        <v>45392</v>
      </c>
      <c r="E14" t="s">
        <v>40</v>
      </c>
      <c r="F14" s="79">
        <v>4165291</v>
      </c>
      <c r="G14" s="79" t="s">
        <v>128</v>
      </c>
      <c r="H14" s="79"/>
      <c r="I14" s="79" t="s">
        <v>129</v>
      </c>
      <c r="J14" s="79" t="s">
        <v>130</v>
      </c>
      <c r="K14" s="79" t="s">
        <v>131</v>
      </c>
      <c r="L14" s="80" t="s">
        <v>24</v>
      </c>
      <c r="O14" s="47" t="s">
        <v>132</v>
      </c>
      <c r="Q14" s="78" t="s">
        <v>133</v>
      </c>
      <c r="R14" s="47" t="s">
        <v>107</v>
      </c>
      <c r="S14" s="47" t="s">
        <v>134</v>
      </c>
      <c r="T14" s="47" t="s">
        <v>135</v>
      </c>
      <c r="U14" s="47" t="s">
        <v>136</v>
      </c>
      <c r="V14" s="128" t="s">
        <v>137</v>
      </c>
    </row>
    <row r="15" spans="1:24" ht="204" x14ac:dyDescent="0.2">
      <c r="A15" s="77">
        <v>45323</v>
      </c>
      <c r="B15" s="120">
        <f>IF(A15="","",IF(ISNUMBER(SEARCH("KCB",G15))=TRUE,Info!$J$10,Info!$J$11))</f>
        <v>28</v>
      </c>
      <c r="C15" s="77" t="s">
        <v>127</v>
      </c>
      <c r="D15" s="76">
        <v>45392</v>
      </c>
      <c r="E15" s="47" t="s">
        <v>40</v>
      </c>
      <c r="F15" s="79">
        <v>4165283</v>
      </c>
      <c r="G15" s="79" t="s">
        <v>128</v>
      </c>
      <c r="H15" s="79"/>
      <c r="I15" s="79" t="s">
        <v>138</v>
      </c>
      <c r="J15" s="79" t="s">
        <v>139</v>
      </c>
      <c r="K15" s="79" t="s">
        <v>140</v>
      </c>
      <c r="L15" s="80" t="s">
        <v>24</v>
      </c>
      <c r="O15" s="47" t="s">
        <v>141</v>
      </c>
      <c r="Q15" s="78" t="s">
        <v>142</v>
      </c>
      <c r="R15" s="47" t="s">
        <v>143</v>
      </c>
      <c r="T15" s="47" t="s">
        <v>135</v>
      </c>
      <c r="U15" s="47" t="s">
        <v>136</v>
      </c>
      <c r="V15" s="128" t="s">
        <v>137</v>
      </c>
    </row>
    <row r="16" spans="1:24" ht="45.75" x14ac:dyDescent="0.2">
      <c r="A16" s="77">
        <v>45329</v>
      </c>
      <c r="B16" s="120">
        <f>IF(A16="","",IF(ISNUMBER(SEARCH("KCB",G16))=TRUE,Info!$J$10,Info!$J$11))</f>
        <v>90</v>
      </c>
      <c r="C16" s="77"/>
      <c r="D16" s="76">
        <v>45335</v>
      </c>
      <c r="E16" t="s">
        <v>40</v>
      </c>
      <c r="F16" s="79">
        <v>42457295</v>
      </c>
      <c r="G16" s="79" t="s">
        <v>144</v>
      </c>
      <c r="H16" s="79"/>
      <c r="I16" s="79" t="s">
        <v>37</v>
      </c>
      <c r="J16" s="79" t="s">
        <v>145</v>
      </c>
      <c r="K16" s="79" t="s">
        <v>146</v>
      </c>
      <c r="L16" s="80" t="s">
        <v>40</v>
      </c>
      <c r="N16" s="81" t="s">
        <v>147</v>
      </c>
      <c r="Q16" s="78"/>
      <c r="R16" s="47"/>
      <c r="S16" s="47" t="s">
        <v>148</v>
      </c>
      <c r="T16" s="47" t="s">
        <v>149</v>
      </c>
      <c r="U16" s="47" t="s">
        <v>150</v>
      </c>
      <c r="V16" s="70" t="s">
        <v>35</v>
      </c>
    </row>
    <row r="17" spans="1:22" ht="140.25" x14ac:dyDescent="0.2">
      <c r="A17" s="77">
        <v>45335</v>
      </c>
      <c r="B17" s="120">
        <f>IF(A17="","",IF(ISNUMBER(SEARCH("KCB",G17))=TRUE,Info!$J$10,Info!$J$11))</f>
        <v>90</v>
      </c>
      <c r="C17" s="77"/>
      <c r="D17" s="76">
        <v>45443</v>
      </c>
      <c r="E17" t="s">
        <v>88</v>
      </c>
      <c r="F17" s="79">
        <v>36654786</v>
      </c>
      <c r="G17" s="79" t="s">
        <v>151</v>
      </c>
      <c r="H17" s="79"/>
      <c r="I17" s="79" t="s">
        <v>37</v>
      </c>
      <c r="J17" s="79" t="s">
        <v>145</v>
      </c>
      <c r="K17" s="79" t="s">
        <v>152</v>
      </c>
      <c r="L17" s="80" t="s">
        <v>40</v>
      </c>
      <c r="N17" s="81"/>
      <c r="O17" s="47" t="s">
        <v>153</v>
      </c>
      <c r="Q17" s="78" t="s">
        <v>154</v>
      </c>
      <c r="R17" s="47" t="s">
        <v>92</v>
      </c>
      <c r="S17" s="47" t="s">
        <v>155</v>
      </c>
      <c r="T17" s="47" t="s">
        <v>156</v>
      </c>
      <c r="U17" s="47" t="s">
        <v>157</v>
      </c>
    </row>
    <row r="18" spans="1:22" ht="89.25" x14ac:dyDescent="0.2">
      <c r="A18" s="77">
        <v>45336</v>
      </c>
      <c r="B18" s="120">
        <f>IF(A18="","",IF(ISNUMBER(SEARCH("KCB",G19))=TRUE,Info!$J$10,Info!$J$11))</f>
        <v>90</v>
      </c>
      <c r="C18" s="77"/>
      <c r="D18" s="76">
        <v>45407</v>
      </c>
      <c r="E18" t="s">
        <v>40</v>
      </c>
      <c r="F18" s="79">
        <v>42036351</v>
      </c>
      <c r="G18" s="47" t="s">
        <v>158</v>
      </c>
      <c r="H18" s="79"/>
      <c r="I18" s="79" t="s">
        <v>37</v>
      </c>
      <c r="J18" s="79" t="s">
        <v>145</v>
      </c>
      <c r="K18" s="79" t="s">
        <v>159</v>
      </c>
      <c r="L18" s="80" t="s">
        <v>40</v>
      </c>
      <c r="Q18" s="78" t="s">
        <v>154</v>
      </c>
      <c r="R18" s="47" t="s">
        <v>160</v>
      </c>
      <c r="S18" s="47" t="s">
        <v>161</v>
      </c>
      <c r="T18" s="47" t="s">
        <v>162</v>
      </c>
      <c r="U18" s="47" t="s">
        <v>163</v>
      </c>
    </row>
    <row r="19" spans="1:22" ht="165.75" x14ac:dyDescent="0.2">
      <c r="A19" s="77">
        <v>45341</v>
      </c>
      <c r="B19" s="120">
        <f>IF(A19="","",IF(ISNUMBER(SEARCH("KCB",#REF!))=TRUE,Info!$J$10,Info!$J$11))</f>
        <v>28</v>
      </c>
      <c r="C19" s="77"/>
      <c r="D19" s="76">
        <v>45407</v>
      </c>
      <c r="E19" t="s">
        <v>40</v>
      </c>
      <c r="F19" s="79">
        <v>41938783</v>
      </c>
      <c r="G19" s="79" t="s">
        <v>164</v>
      </c>
      <c r="H19" s="79"/>
      <c r="I19" s="79" t="s">
        <v>37</v>
      </c>
      <c r="J19" s="79" t="s">
        <v>145</v>
      </c>
      <c r="K19" s="79" t="s">
        <v>165</v>
      </c>
      <c r="L19" s="80" t="s">
        <v>40</v>
      </c>
      <c r="N19" s="47"/>
      <c r="Q19" s="78" t="s">
        <v>166</v>
      </c>
      <c r="R19" s="47" t="s">
        <v>167</v>
      </c>
      <c r="S19" s="47" t="s">
        <v>161</v>
      </c>
      <c r="T19" s="47" t="s">
        <v>168</v>
      </c>
      <c r="U19" s="47" t="s">
        <v>169</v>
      </c>
    </row>
    <row r="20" spans="1:22" ht="45.75" x14ac:dyDescent="0.2">
      <c r="A20" s="77">
        <v>45352</v>
      </c>
      <c r="B20" s="120">
        <f>IF(A20="","",IF(ISNUMBER(SEARCH("KCB",G20))=TRUE,Info!$J$10,Info!$J$11))</f>
        <v>90</v>
      </c>
      <c r="C20" s="77"/>
      <c r="D20" s="76">
        <v>45355</v>
      </c>
      <c r="E20" t="s">
        <v>24</v>
      </c>
      <c r="F20" s="79">
        <v>36649135</v>
      </c>
      <c r="G20" s="79" t="s">
        <v>25</v>
      </c>
      <c r="H20" s="79"/>
      <c r="I20" s="79" t="s">
        <v>170</v>
      </c>
      <c r="J20" s="79"/>
      <c r="K20" s="79" t="s">
        <v>171</v>
      </c>
      <c r="L20" s="80" t="s">
        <v>172</v>
      </c>
      <c r="Q20" s="78"/>
      <c r="R20" s="47"/>
      <c r="S20" s="47" t="s">
        <v>173</v>
      </c>
      <c r="T20" s="78" t="s">
        <v>101</v>
      </c>
      <c r="U20" s="47" t="s">
        <v>174</v>
      </c>
    </row>
    <row r="21" spans="1:22" ht="331.5" x14ac:dyDescent="0.2">
      <c r="A21" s="77">
        <v>45355</v>
      </c>
      <c r="B21" s="120">
        <f>IF(A21="","",IF(ISNUMBER(SEARCH("KCB",G21))=TRUE,Info!$J$10,Info!$J$11))</f>
        <v>90</v>
      </c>
      <c r="C21" s="77"/>
      <c r="D21" s="76">
        <v>45561</v>
      </c>
      <c r="E21" t="s">
        <v>88</v>
      </c>
      <c r="F21" s="79">
        <v>33977627</v>
      </c>
      <c r="G21" s="79" t="s">
        <v>175</v>
      </c>
      <c r="H21" s="79"/>
      <c r="I21" s="79" t="s">
        <v>37</v>
      </c>
      <c r="J21" s="79" t="s">
        <v>176</v>
      </c>
      <c r="K21" s="79" t="s">
        <v>177</v>
      </c>
      <c r="L21" s="80" t="s">
        <v>172</v>
      </c>
      <c r="M21" s="47" t="s">
        <v>178</v>
      </c>
      <c r="Q21" s="78" t="s">
        <v>179</v>
      </c>
      <c r="R21" s="47" t="s">
        <v>180</v>
      </c>
      <c r="S21" s="47" t="s">
        <v>181</v>
      </c>
      <c r="T21" s="47" t="s">
        <v>182</v>
      </c>
      <c r="U21" s="47" t="s">
        <v>183</v>
      </c>
      <c r="V21" s="70" t="s">
        <v>122</v>
      </c>
    </row>
    <row r="22" spans="1:22" ht="34.5" x14ac:dyDescent="0.2">
      <c r="A22" s="77">
        <v>45355</v>
      </c>
      <c r="B22" s="120">
        <f>IF(A22="","",IF(ISNUMBER(SEARCH("KCB",G22))=TRUE,Info!$J$10,Info!$J$11))</f>
        <v>28</v>
      </c>
      <c r="C22" s="77"/>
      <c r="D22" s="76">
        <v>45355</v>
      </c>
      <c r="E22" t="s">
        <v>24</v>
      </c>
      <c r="F22" s="79">
        <v>65218297</v>
      </c>
      <c r="G22" s="79" t="s">
        <v>184</v>
      </c>
      <c r="H22" s="79"/>
      <c r="I22" s="79" t="s">
        <v>185</v>
      </c>
      <c r="J22" s="79"/>
      <c r="K22" s="79" t="s">
        <v>186</v>
      </c>
      <c r="L22" s="80" t="s">
        <v>172</v>
      </c>
      <c r="Q22" s="78"/>
      <c r="R22" s="47"/>
      <c r="S22" s="47" t="s">
        <v>173</v>
      </c>
      <c r="T22" s="78" t="s">
        <v>101</v>
      </c>
      <c r="U22" s="47" t="s">
        <v>187</v>
      </c>
    </row>
    <row r="23" spans="1:22" ht="165.75" x14ac:dyDescent="0.2">
      <c r="A23" s="77">
        <v>45355</v>
      </c>
      <c r="B23" s="120">
        <f>IF(A23="","",IF(ISNUMBER(SEARCH("KCB",G23))=TRUE,Info!$J$10,Info!$J$11))</f>
        <v>28</v>
      </c>
      <c r="C23" s="77"/>
      <c r="D23" s="88">
        <v>45541</v>
      </c>
      <c r="E23" t="s">
        <v>24</v>
      </c>
      <c r="F23" s="79" t="s">
        <v>188</v>
      </c>
      <c r="G23" s="79" t="s">
        <v>189</v>
      </c>
      <c r="H23" s="79"/>
      <c r="I23" s="79" t="s">
        <v>190</v>
      </c>
      <c r="J23" s="79"/>
      <c r="K23" s="79" t="s">
        <v>191</v>
      </c>
      <c r="L23" s="80" t="s">
        <v>172</v>
      </c>
      <c r="Q23" s="78" t="s">
        <v>192</v>
      </c>
      <c r="R23" s="47" t="s">
        <v>193</v>
      </c>
      <c r="S23" s="47" t="s">
        <v>194</v>
      </c>
      <c r="T23" s="47" t="s">
        <v>195</v>
      </c>
      <c r="U23" s="47" t="s">
        <v>196</v>
      </c>
      <c r="V23" s="70" t="s">
        <v>122</v>
      </c>
    </row>
    <row r="24" spans="1:22" ht="90.75" x14ac:dyDescent="0.2">
      <c r="A24" s="77">
        <v>45355</v>
      </c>
      <c r="B24" s="120">
        <f>IF(A24="","",IF(ISNUMBER(SEARCH("KCB",G24))=TRUE,Info!$J$10,Info!$J$11))</f>
        <v>28</v>
      </c>
      <c r="C24" s="77"/>
      <c r="D24" s="76">
        <v>45400</v>
      </c>
      <c r="E24" t="s">
        <v>40</v>
      </c>
      <c r="F24" s="79">
        <v>64973311</v>
      </c>
      <c r="G24" s="79" t="s">
        <v>189</v>
      </c>
      <c r="H24" s="79"/>
      <c r="I24" s="79" t="s">
        <v>197</v>
      </c>
      <c r="J24" s="79"/>
      <c r="K24" s="79" t="s">
        <v>198</v>
      </c>
      <c r="L24" s="80" t="s">
        <v>172</v>
      </c>
      <c r="Q24" s="78" t="s">
        <v>199</v>
      </c>
      <c r="R24" s="47" t="s">
        <v>200</v>
      </c>
      <c r="S24" s="47" t="s">
        <v>194</v>
      </c>
      <c r="T24" s="47" t="s">
        <v>57</v>
      </c>
      <c r="U24" s="47" t="s">
        <v>201</v>
      </c>
    </row>
    <row r="25" spans="1:22" ht="158.25" x14ac:dyDescent="0.2">
      <c r="A25" s="77">
        <v>45349</v>
      </c>
      <c r="B25" s="120">
        <f>IF(A25="","",IF(ISNUMBER(SEARCH("KCB",G25))=TRUE,Info!$J$10,Info!$J$11))</f>
        <v>28</v>
      </c>
      <c r="C25" s="77"/>
      <c r="D25" s="76" t="s">
        <v>202</v>
      </c>
      <c r="E25" s="76" t="s">
        <v>202</v>
      </c>
      <c r="F25" s="79">
        <v>42167511</v>
      </c>
      <c r="G25" s="79" t="s">
        <v>203</v>
      </c>
      <c r="H25" s="79" t="s">
        <v>204</v>
      </c>
      <c r="I25" s="79" t="s">
        <v>37</v>
      </c>
      <c r="J25" s="79" t="s">
        <v>205</v>
      </c>
      <c r="K25" s="79" t="s">
        <v>206</v>
      </c>
      <c r="L25" s="79"/>
      <c r="Q25" s="47" t="s">
        <v>207</v>
      </c>
      <c r="T25" s="47" t="s">
        <v>202</v>
      </c>
    </row>
    <row r="26" spans="1:22" ht="192" x14ac:dyDescent="0.2">
      <c r="A26" s="77">
        <v>45349</v>
      </c>
      <c r="B26" s="120">
        <f>IF(A26="","",IF(ISNUMBER(SEARCH("KCB",G26))=TRUE,Info!$J$10,Info!$J$11))</f>
        <v>28</v>
      </c>
      <c r="C26" s="77"/>
      <c r="D26" s="76" t="s">
        <v>202</v>
      </c>
      <c r="E26" s="76" t="s">
        <v>202</v>
      </c>
      <c r="F26" s="79">
        <v>42166535</v>
      </c>
      <c r="G26" s="79" t="s">
        <v>203</v>
      </c>
      <c r="H26" s="79" t="s">
        <v>208</v>
      </c>
      <c r="I26" s="79" t="s">
        <v>37</v>
      </c>
      <c r="J26" s="79" t="s">
        <v>205</v>
      </c>
      <c r="K26" s="79" t="s">
        <v>209</v>
      </c>
      <c r="L26" s="79"/>
      <c r="Q26" s="47" t="s">
        <v>210</v>
      </c>
      <c r="T26" s="47" t="s">
        <v>202</v>
      </c>
    </row>
    <row r="27" spans="1:22" ht="135.75" x14ac:dyDescent="0.2">
      <c r="A27" s="77">
        <v>45349</v>
      </c>
      <c r="B27" s="120">
        <f>IF(A27="","",IF(ISNUMBER(SEARCH("KCB",G27))=TRUE,Info!$J$10,Info!$J$11))</f>
        <v>28</v>
      </c>
      <c r="C27" s="77"/>
      <c r="D27" s="76" t="s">
        <v>202</v>
      </c>
      <c r="E27" s="76" t="s">
        <v>202</v>
      </c>
      <c r="F27" s="79">
        <v>41787911</v>
      </c>
      <c r="G27" s="79" t="s">
        <v>203</v>
      </c>
      <c r="H27" s="79" t="s">
        <v>211</v>
      </c>
      <c r="I27" s="79" t="s">
        <v>26</v>
      </c>
      <c r="J27" s="79" t="s">
        <v>212</v>
      </c>
      <c r="K27" s="79" t="s">
        <v>213</v>
      </c>
      <c r="L27" s="79"/>
      <c r="Q27" s="47" t="s">
        <v>207</v>
      </c>
      <c r="R27" s="47"/>
      <c r="T27" s="47" t="s">
        <v>202</v>
      </c>
      <c r="U27" s="47" t="s">
        <v>214</v>
      </c>
    </row>
    <row r="28" spans="1:22" ht="57" x14ac:dyDescent="0.2">
      <c r="A28" s="77">
        <v>45365</v>
      </c>
      <c r="B28" s="120">
        <f>IF(A28="","",IF(ISNUMBER(SEARCH("KCB",G28))=TRUE,Info!$J$10,Info!$J$11))</f>
        <v>90</v>
      </c>
      <c r="C28" s="77"/>
      <c r="D28" s="76">
        <v>45390</v>
      </c>
      <c r="E28" t="s">
        <v>88</v>
      </c>
      <c r="F28" s="79">
        <v>39799980</v>
      </c>
      <c r="G28" s="79" t="s">
        <v>215</v>
      </c>
      <c r="H28" s="79">
        <v>25900</v>
      </c>
      <c r="I28" s="79" t="s">
        <v>26</v>
      </c>
      <c r="J28" s="79" t="s">
        <v>216</v>
      </c>
      <c r="K28" s="79" t="s">
        <v>217</v>
      </c>
      <c r="L28" t="s">
        <v>40</v>
      </c>
      <c r="M28" s="79" t="s">
        <v>218</v>
      </c>
      <c r="R28" s="47"/>
      <c r="S28" s="47" t="s">
        <v>219</v>
      </c>
      <c r="T28" s="47" t="s">
        <v>101</v>
      </c>
      <c r="U28" s="47" t="s">
        <v>220</v>
      </c>
    </row>
    <row r="29" spans="1:22" ht="57" x14ac:dyDescent="0.2">
      <c r="A29" s="76">
        <v>45366</v>
      </c>
      <c r="B29" s="120">
        <f>IF(A29="","",IF(ISNUMBER(SEARCH("KCB",G29))=TRUE,Info!$J$10,Info!$J$11))</f>
        <v>28</v>
      </c>
      <c r="C29" s="76"/>
      <c r="D29" s="76">
        <v>45371</v>
      </c>
      <c r="E29" t="s">
        <v>40</v>
      </c>
      <c r="F29" s="79">
        <v>65587172</v>
      </c>
      <c r="G29" s="79" t="s">
        <v>221</v>
      </c>
      <c r="H29" s="79"/>
      <c r="I29" s="79" t="s">
        <v>222</v>
      </c>
      <c r="J29" s="79" t="s">
        <v>223</v>
      </c>
      <c r="K29" s="79" t="s">
        <v>224</v>
      </c>
      <c r="L29" s="79" t="s">
        <v>40</v>
      </c>
      <c r="M29" s="47"/>
      <c r="N29" s="47"/>
      <c r="R29" s="47"/>
      <c r="S29" s="47" t="s">
        <v>100</v>
      </c>
      <c r="T29" s="47" t="s">
        <v>101</v>
      </c>
      <c r="U29" s="47" t="s">
        <v>225</v>
      </c>
    </row>
    <row r="30" spans="1:22" ht="178.5" x14ac:dyDescent="0.2">
      <c r="A30" s="76">
        <v>45369</v>
      </c>
      <c r="B30" s="120">
        <f>IF(A30="","",IF(ISNUMBER(SEARCH("KCB",G30))=TRUE,Info!$J$10,Info!$J$11))</f>
        <v>90</v>
      </c>
      <c r="C30" s="76"/>
      <c r="D30" s="86">
        <v>45475</v>
      </c>
      <c r="E30" t="s">
        <v>88</v>
      </c>
      <c r="F30" s="79">
        <v>64849361</v>
      </c>
      <c r="G30" s="79" t="s">
        <v>226</v>
      </c>
      <c r="H30" s="79"/>
      <c r="I30" s="79" t="s">
        <v>37</v>
      </c>
      <c r="J30" s="79" t="s">
        <v>227</v>
      </c>
      <c r="K30" s="79" t="s">
        <v>228</v>
      </c>
      <c r="L30" s="79" t="s">
        <v>40</v>
      </c>
      <c r="M30" s="79" t="s">
        <v>229</v>
      </c>
      <c r="Q30" s="47" t="s">
        <v>230</v>
      </c>
      <c r="R30" s="87" t="s">
        <v>231</v>
      </c>
      <c r="S30" s="47" t="s">
        <v>232</v>
      </c>
      <c r="T30" s="47" t="s">
        <v>233</v>
      </c>
      <c r="U30" s="47" t="s">
        <v>234</v>
      </c>
      <c r="V30" s="70" t="s">
        <v>122</v>
      </c>
    </row>
    <row r="31" spans="1:22" ht="153" x14ac:dyDescent="0.2">
      <c r="A31" s="76">
        <v>45370</v>
      </c>
      <c r="B31" s="120">
        <f>IF(A31="","",IF(ISNUMBER(SEARCH("KCB",G31))=TRUE,Info!$J$10,Info!$J$11))</f>
        <v>90</v>
      </c>
      <c r="C31" s="76"/>
      <c r="D31" s="88">
        <v>45504</v>
      </c>
      <c r="E31" s="47" t="s">
        <v>40</v>
      </c>
      <c r="F31" s="79">
        <v>65853207</v>
      </c>
      <c r="G31" s="79" t="s">
        <v>235</v>
      </c>
      <c r="H31" s="79"/>
      <c r="I31" s="79" t="s">
        <v>26</v>
      </c>
      <c r="J31" s="79"/>
      <c r="K31" s="79" t="s">
        <v>236</v>
      </c>
      <c r="L31" t="s">
        <v>40</v>
      </c>
      <c r="Q31" s="47" t="s">
        <v>230</v>
      </c>
      <c r="R31" s="47" t="s">
        <v>237</v>
      </c>
      <c r="T31" s="47" t="s">
        <v>238</v>
      </c>
      <c r="U31" s="47" t="s">
        <v>239</v>
      </c>
      <c r="V31" s="70" t="s">
        <v>35</v>
      </c>
    </row>
    <row r="32" spans="1:22" ht="51" x14ac:dyDescent="0.2">
      <c r="A32" s="76">
        <v>45372</v>
      </c>
      <c r="B32" s="120">
        <f>IF(A32="","",IF(ISNUMBER(SEARCH("KCB",G32))=TRUE,Info!$J$10,Info!$J$11))</f>
        <v>90</v>
      </c>
      <c r="C32" s="76"/>
      <c r="D32" s="88">
        <v>45386</v>
      </c>
      <c r="E32" s="47" t="s">
        <v>40</v>
      </c>
      <c r="F32" s="79">
        <v>33530851</v>
      </c>
      <c r="G32" s="79" t="s">
        <v>25</v>
      </c>
      <c r="H32" s="79"/>
      <c r="I32" s="79" t="s">
        <v>37</v>
      </c>
      <c r="J32" s="79" t="s">
        <v>38</v>
      </c>
      <c r="K32" s="79" t="s">
        <v>240</v>
      </c>
      <c r="L32" t="s">
        <v>40</v>
      </c>
      <c r="N32" s="81" t="s">
        <v>241</v>
      </c>
      <c r="R32" s="64"/>
      <c r="S32" s="47" t="s">
        <v>93</v>
      </c>
      <c r="T32" s="47" t="s">
        <v>242</v>
      </c>
      <c r="U32" s="65" t="s">
        <v>243</v>
      </c>
    </row>
    <row r="33" spans="1:24" ht="76.5" x14ac:dyDescent="0.2">
      <c r="A33" s="76">
        <v>45372</v>
      </c>
      <c r="B33" s="120">
        <f>IF(A33="","",IF(ISNUMBER(SEARCH("KCB",G33))=TRUE,Info!$J$10,Info!$J$11))</f>
        <v>28</v>
      </c>
      <c r="C33" s="76"/>
      <c r="D33" s="88">
        <v>45387</v>
      </c>
      <c r="E33" s="47" t="s">
        <v>88</v>
      </c>
      <c r="F33" s="79">
        <v>66047127</v>
      </c>
      <c r="G33" s="79" t="s">
        <v>244</v>
      </c>
      <c r="H33" s="79"/>
      <c r="I33" s="79" t="s">
        <v>37</v>
      </c>
      <c r="J33" s="79" t="s">
        <v>38</v>
      </c>
      <c r="K33" s="79" t="s">
        <v>245</v>
      </c>
      <c r="L33" t="s">
        <v>40</v>
      </c>
      <c r="N33" s="81" t="s">
        <v>246</v>
      </c>
      <c r="O33" s="47" t="s">
        <v>247</v>
      </c>
      <c r="Q33" s="47" t="s">
        <v>248</v>
      </c>
      <c r="R33" s="64" t="s">
        <v>249</v>
      </c>
      <c r="S33" s="47" t="s">
        <v>93</v>
      </c>
      <c r="T33" s="65" t="s">
        <v>250</v>
      </c>
      <c r="U33" s="65" t="s">
        <v>251</v>
      </c>
    </row>
    <row r="34" spans="1:24" s="64" customFormat="1" ht="76.5" x14ac:dyDescent="0.2">
      <c r="A34" s="76">
        <v>45373</v>
      </c>
      <c r="B34" s="120">
        <f>IF(A34="","",IF(ISNUMBER(SEARCH("KCB",G34))=TRUE,Info!$J$10,Info!$J$11))</f>
        <v>90</v>
      </c>
      <c r="C34" s="76"/>
      <c r="D34" s="88">
        <v>45415</v>
      </c>
      <c r="E34" t="s">
        <v>88</v>
      </c>
      <c r="F34" s="79">
        <v>72399647</v>
      </c>
      <c r="G34" s="79" t="s">
        <v>252</v>
      </c>
      <c r="H34" s="79"/>
      <c r="I34" s="79" t="s">
        <v>37</v>
      </c>
      <c r="J34" s="79" t="s">
        <v>38</v>
      </c>
      <c r="K34" s="79" t="s">
        <v>253</v>
      </c>
      <c r="L34" t="s">
        <v>254</v>
      </c>
      <c r="N34" s="81" t="s">
        <v>41</v>
      </c>
      <c r="O34" s="47" t="s">
        <v>255</v>
      </c>
      <c r="P34" s="65"/>
      <c r="Q34" s="65" t="s">
        <v>256</v>
      </c>
      <c r="R34" s="65" t="s">
        <v>249</v>
      </c>
      <c r="S34" s="65"/>
      <c r="T34" s="65" t="s">
        <v>257</v>
      </c>
      <c r="U34" s="65" t="s">
        <v>46</v>
      </c>
      <c r="V34" s="70"/>
      <c r="X34" s="65"/>
    </row>
    <row r="35" spans="1:24" ht="76.5" x14ac:dyDescent="0.2">
      <c r="A35" s="76">
        <v>45376</v>
      </c>
      <c r="B35" s="120">
        <f>IF(A35="","",IF(ISNUMBER(SEARCH("KCB",G35))=TRUE,Info!$J$10,Info!$J$11))</f>
        <v>90</v>
      </c>
      <c r="C35" s="76"/>
      <c r="D35" s="76">
        <v>45415</v>
      </c>
      <c r="E35" s="79" t="s">
        <v>88</v>
      </c>
      <c r="F35" s="79">
        <v>42036618</v>
      </c>
      <c r="G35" s="79" t="s">
        <v>258</v>
      </c>
      <c r="H35" s="79"/>
      <c r="I35" s="79" t="s">
        <v>37</v>
      </c>
      <c r="J35" s="79" t="s">
        <v>38</v>
      </c>
      <c r="K35" s="79" t="s">
        <v>259</v>
      </c>
      <c r="L35" t="s">
        <v>254</v>
      </c>
      <c r="M35" s="79"/>
      <c r="N35" s="81" t="s">
        <v>41</v>
      </c>
      <c r="O35" s="47" t="s">
        <v>260</v>
      </c>
      <c r="Q35" s="65" t="s">
        <v>261</v>
      </c>
      <c r="R35" s="47" t="s">
        <v>249</v>
      </c>
      <c r="S35" s="65"/>
      <c r="T35" s="65" t="s">
        <v>257</v>
      </c>
      <c r="U35" s="47" t="s">
        <v>46</v>
      </c>
    </row>
    <row r="36" spans="1:24" ht="158.25" x14ac:dyDescent="0.2">
      <c r="A36" s="76">
        <v>45378</v>
      </c>
      <c r="B36" s="120">
        <f>IF(A36="","",IF(ISNUMBER(SEARCH("KCB",G36))=TRUE,Info!$J$10,Info!$J$11))</f>
        <v>28</v>
      </c>
      <c r="C36" s="76"/>
      <c r="D36" s="76">
        <v>45442</v>
      </c>
      <c r="E36" t="s">
        <v>40</v>
      </c>
      <c r="F36" s="79">
        <v>67281388</v>
      </c>
      <c r="G36" s="79" t="s">
        <v>262</v>
      </c>
      <c r="H36" s="79" t="s">
        <v>263</v>
      </c>
      <c r="I36" s="79" t="s">
        <v>264</v>
      </c>
      <c r="J36" s="79" t="s">
        <v>265</v>
      </c>
      <c r="K36" s="79" t="s">
        <v>266</v>
      </c>
      <c r="L36" t="s">
        <v>40</v>
      </c>
      <c r="Q36" s="47" t="s">
        <v>267</v>
      </c>
      <c r="R36" s="47" t="s">
        <v>268</v>
      </c>
      <c r="S36" s="65" t="s">
        <v>269</v>
      </c>
      <c r="T36" s="47" t="s">
        <v>270</v>
      </c>
      <c r="U36" s="47" t="s">
        <v>271</v>
      </c>
    </row>
    <row r="37" spans="1:24" ht="203.25" x14ac:dyDescent="0.2">
      <c r="A37" s="76">
        <v>45378</v>
      </c>
      <c r="B37" s="120">
        <f>IF(A37="","",IF(ISNUMBER(SEARCH("KCB",G37))=TRUE,Info!$J$10,Info!$J$11))</f>
        <v>28</v>
      </c>
      <c r="C37" s="76"/>
      <c r="D37" s="76">
        <v>45442</v>
      </c>
      <c r="E37" t="s">
        <v>40</v>
      </c>
      <c r="F37" s="79" t="s">
        <v>272</v>
      </c>
      <c r="G37" s="79" t="s">
        <v>262</v>
      </c>
      <c r="H37" s="79" t="s">
        <v>273</v>
      </c>
      <c r="I37" s="79" t="s">
        <v>264</v>
      </c>
      <c r="J37" s="79" t="s">
        <v>274</v>
      </c>
      <c r="K37" s="79" t="s">
        <v>275</v>
      </c>
      <c r="L37" t="s">
        <v>40</v>
      </c>
      <c r="Q37" s="47" t="s">
        <v>276</v>
      </c>
      <c r="R37" s="47" t="s">
        <v>277</v>
      </c>
      <c r="S37" s="65" t="s">
        <v>269</v>
      </c>
      <c r="T37" s="47" t="s">
        <v>270</v>
      </c>
      <c r="U37" s="47" t="s">
        <v>278</v>
      </c>
    </row>
    <row r="38" spans="1:24" ht="124.5" x14ac:dyDescent="0.2">
      <c r="A38" s="76">
        <v>45378</v>
      </c>
      <c r="B38" s="120">
        <f>IF(A38="","",IF(ISNUMBER(SEARCH("KCB",G38))=TRUE,Info!$J$10,Info!$J$11))</f>
        <v>28</v>
      </c>
      <c r="C38" s="76"/>
      <c r="D38" s="76">
        <v>45442</v>
      </c>
      <c r="E38" t="s">
        <v>40</v>
      </c>
      <c r="F38" s="79">
        <v>67281409</v>
      </c>
      <c r="G38" s="79" t="s">
        <v>262</v>
      </c>
      <c r="H38" s="79" t="s">
        <v>279</v>
      </c>
      <c r="I38" s="79" t="s">
        <v>264</v>
      </c>
      <c r="J38" s="79" t="s">
        <v>274</v>
      </c>
      <c r="K38" s="79" t="s">
        <v>280</v>
      </c>
      <c r="L38" t="s">
        <v>40</v>
      </c>
      <c r="Q38" s="47" t="s">
        <v>267</v>
      </c>
      <c r="R38" s="47" t="s">
        <v>268</v>
      </c>
      <c r="S38" s="65" t="s">
        <v>269</v>
      </c>
      <c r="T38" s="47" t="s">
        <v>270</v>
      </c>
      <c r="U38" s="47" t="s">
        <v>281</v>
      </c>
    </row>
    <row r="39" spans="1:24" ht="113.25" x14ac:dyDescent="0.2">
      <c r="A39" s="76">
        <v>45378</v>
      </c>
      <c r="B39" s="120">
        <f>IF(A39="","",IF(ISNUMBER(SEARCH("KCB",G39))=TRUE,Info!$J$10,Info!$J$11))</f>
        <v>28</v>
      </c>
      <c r="C39" s="76"/>
      <c r="D39" s="76">
        <v>45442</v>
      </c>
      <c r="E39" t="s">
        <v>40</v>
      </c>
      <c r="F39" s="79">
        <v>67281417</v>
      </c>
      <c r="G39" s="79" t="s">
        <v>262</v>
      </c>
      <c r="H39" s="79" t="s">
        <v>282</v>
      </c>
      <c r="I39" s="79" t="s">
        <v>264</v>
      </c>
      <c r="J39" s="79" t="s">
        <v>283</v>
      </c>
      <c r="K39" s="79" t="s">
        <v>284</v>
      </c>
      <c r="L39" t="s">
        <v>40</v>
      </c>
      <c r="Q39" s="47" t="s">
        <v>267</v>
      </c>
      <c r="R39" s="47" t="s">
        <v>268</v>
      </c>
      <c r="S39" s="65" t="s">
        <v>269</v>
      </c>
      <c r="T39" s="47" t="s">
        <v>270</v>
      </c>
      <c r="U39" s="47" t="s">
        <v>285</v>
      </c>
    </row>
    <row r="40" spans="1:24" ht="113.25" x14ac:dyDescent="0.2">
      <c r="A40" s="76">
        <v>45378</v>
      </c>
      <c r="B40" s="120">
        <f>IF(A40="","",IF(ISNUMBER(SEARCH("KCB",G40))=TRUE,Info!$J$10,Info!$J$11))</f>
        <v>28</v>
      </c>
      <c r="C40" s="76"/>
      <c r="D40" s="76">
        <v>45442</v>
      </c>
      <c r="E40" t="s">
        <v>40</v>
      </c>
      <c r="F40" s="79">
        <v>67281441</v>
      </c>
      <c r="G40" s="79" t="s">
        <v>262</v>
      </c>
      <c r="H40" s="79" t="s">
        <v>286</v>
      </c>
      <c r="I40" s="79" t="s">
        <v>264</v>
      </c>
      <c r="J40" s="79" t="s">
        <v>283</v>
      </c>
      <c r="K40" s="79" t="s">
        <v>284</v>
      </c>
      <c r="L40" t="s">
        <v>40</v>
      </c>
      <c r="Q40" s="47" t="s">
        <v>267</v>
      </c>
      <c r="R40" s="47" t="s">
        <v>268</v>
      </c>
      <c r="S40" s="65" t="s">
        <v>269</v>
      </c>
      <c r="T40" s="47" t="s">
        <v>270</v>
      </c>
      <c r="U40" s="47" t="s">
        <v>287</v>
      </c>
    </row>
    <row r="41" spans="1:24" ht="113.25" x14ac:dyDescent="0.2">
      <c r="A41" s="76">
        <v>45378</v>
      </c>
      <c r="B41" s="120">
        <f>IF(A41="","",IF(ISNUMBER(SEARCH("KCB",G41))=TRUE,Info!$J$10,Info!$J$11))</f>
        <v>28</v>
      </c>
      <c r="C41" s="76"/>
      <c r="D41" s="76">
        <v>45442</v>
      </c>
      <c r="E41" t="s">
        <v>40</v>
      </c>
      <c r="F41" s="79">
        <v>67281451</v>
      </c>
      <c r="G41" s="79" t="s">
        <v>262</v>
      </c>
      <c r="H41" s="79" t="s">
        <v>288</v>
      </c>
      <c r="I41" s="79" t="s">
        <v>264</v>
      </c>
      <c r="J41" s="79" t="s">
        <v>283</v>
      </c>
      <c r="K41" s="79" t="s">
        <v>284</v>
      </c>
      <c r="L41" t="s">
        <v>40</v>
      </c>
      <c r="Q41" s="47" t="s">
        <v>267</v>
      </c>
      <c r="R41" s="47" t="s">
        <v>289</v>
      </c>
      <c r="S41" s="65" t="s">
        <v>269</v>
      </c>
      <c r="T41" s="47" t="s">
        <v>270</v>
      </c>
      <c r="U41" s="47" t="s">
        <v>290</v>
      </c>
    </row>
    <row r="42" spans="1:24" ht="114.75" x14ac:dyDescent="0.2">
      <c r="A42" s="76">
        <v>45378</v>
      </c>
      <c r="B42" s="120">
        <f>IF(A42="","",IF(ISNUMBER(SEARCH("KCB",G42))=TRUE,Info!$J$10,Info!$J$11))</f>
        <v>28</v>
      </c>
      <c r="C42" s="86"/>
      <c r="D42" s="76">
        <v>45442</v>
      </c>
      <c r="E42" t="s">
        <v>40</v>
      </c>
      <c r="F42" s="79">
        <v>67281468</v>
      </c>
      <c r="G42" s="79" t="s">
        <v>262</v>
      </c>
      <c r="H42" s="79" t="s">
        <v>291</v>
      </c>
      <c r="I42" s="79" t="s">
        <v>264</v>
      </c>
      <c r="J42" s="79" t="s">
        <v>283</v>
      </c>
      <c r="K42" s="79" t="s">
        <v>284</v>
      </c>
      <c r="L42" t="s">
        <v>40</v>
      </c>
      <c r="Q42" s="47" t="s">
        <v>267</v>
      </c>
      <c r="R42" s="47" t="s">
        <v>292</v>
      </c>
      <c r="S42" s="65" t="s">
        <v>269</v>
      </c>
      <c r="T42" s="47" t="s">
        <v>270</v>
      </c>
      <c r="U42" s="47" t="s">
        <v>293</v>
      </c>
    </row>
    <row r="43" spans="1:24" ht="114.75" x14ac:dyDescent="0.2">
      <c r="A43" s="76">
        <v>45378</v>
      </c>
      <c r="B43" s="120">
        <f>IF(A43="","",IF(ISNUMBER(SEARCH("KCB",G43))=TRUE,Info!$J$10,Info!$J$11))</f>
        <v>28</v>
      </c>
      <c r="C43" s="86"/>
      <c r="D43" s="76">
        <v>45442</v>
      </c>
      <c r="E43" t="s">
        <v>40</v>
      </c>
      <c r="F43" s="79">
        <v>67281476</v>
      </c>
      <c r="G43" s="79" t="s">
        <v>262</v>
      </c>
      <c r="H43" s="79" t="s">
        <v>294</v>
      </c>
      <c r="I43" s="79" t="s">
        <v>264</v>
      </c>
      <c r="J43" s="79" t="s">
        <v>283</v>
      </c>
      <c r="K43" s="79" t="s">
        <v>284</v>
      </c>
      <c r="L43" t="s">
        <v>40</v>
      </c>
      <c r="Q43" s="47" t="s">
        <v>267</v>
      </c>
      <c r="R43" s="47" t="s">
        <v>292</v>
      </c>
      <c r="S43" s="65" t="s">
        <v>269</v>
      </c>
      <c r="T43" s="47" t="s">
        <v>270</v>
      </c>
      <c r="U43" s="47" t="s">
        <v>295</v>
      </c>
    </row>
    <row r="44" spans="1:24" ht="114.75" x14ac:dyDescent="0.2">
      <c r="A44" s="76">
        <v>45378</v>
      </c>
      <c r="B44" s="120">
        <f>IF(A44="","",IF(ISNUMBER(SEARCH("KCB",G44))=TRUE,Info!$J$10,Info!$J$11))</f>
        <v>28</v>
      </c>
      <c r="C44" s="86"/>
      <c r="D44" s="76">
        <v>45442</v>
      </c>
      <c r="E44" t="s">
        <v>40</v>
      </c>
      <c r="F44" s="79">
        <v>67281484</v>
      </c>
      <c r="G44" s="79" t="s">
        <v>262</v>
      </c>
      <c r="H44" s="79" t="s">
        <v>296</v>
      </c>
      <c r="I44" s="79" t="s">
        <v>264</v>
      </c>
      <c r="J44" s="47" t="s">
        <v>297</v>
      </c>
      <c r="K44" s="79" t="s">
        <v>284</v>
      </c>
      <c r="L44" t="s">
        <v>40</v>
      </c>
      <c r="Q44" s="47" t="s">
        <v>267</v>
      </c>
      <c r="R44" s="47" t="s">
        <v>292</v>
      </c>
      <c r="S44" s="65" t="s">
        <v>269</v>
      </c>
      <c r="T44" s="47" t="s">
        <v>270</v>
      </c>
      <c r="U44" s="47" t="s">
        <v>298</v>
      </c>
    </row>
    <row r="45" spans="1:24" ht="169.5" x14ac:dyDescent="0.2">
      <c r="A45" s="76">
        <v>45378</v>
      </c>
      <c r="B45" s="120">
        <f>IF(A45="","",IF(ISNUMBER(SEARCH("KCB",G45))=TRUE,Info!$J$10,Info!$J$11))</f>
        <v>28</v>
      </c>
      <c r="C45" s="86"/>
      <c r="D45" s="76">
        <v>45442</v>
      </c>
      <c r="E45" t="s">
        <v>40</v>
      </c>
      <c r="F45" s="79">
        <v>67392918</v>
      </c>
      <c r="G45" s="79" t="s">
        <v>262</v>
      </c>
      <c r="H45" s="79" t="s">
        <v>299</v>
      </c>
      <c r="I45" s="79" t="s">
        <v>264</v>
      </c>
      <c r="J45" s="47" t="s">
        <v>300</v>
      </c>
      <c r="K45" s="79" t="s">
        <v>301</v>
      </c>
      <c r="L45" t="s">
        <v>40</v>
      </c>
      <c r="N45" s="47"/>
      <c r="Q45" s="47" t="s">
        <v>267</v>
      </c>
      <c r="R45" s="47" t="s">
        <v>292</v>
      </c>
      <c r="S45" s="65" t="s">
        <v>269</v>
      </c>
      <c r="T45" s="47" t="s">
        <v>270</v>
      </c>
      <c r="U45" s="47" t="s">
        <v>302</v>
      </c>
    </row>
    <row r="46" spans="1:24" ht="158.25" x14ac:dyDescent="0.2">
      <c r="A46" s="76">
        <v>45378</v>
      </c>
      <c r="B46" s="120">
        <f>IF(A46="","",IF(ISNUMBER(SEARCH("KCB",G46))=TRUE,Info!$J$10,Info!$J$11))</f>
        <v>28</v>
      </c>
      <c r="C46" s="86"/>
      <c r="D46" s="76">
        <v>45442</v>
      </c>
      <c r="E46" t="s">
        <v>40</v>
      </c>
      <c r="F46" s="79">
        <v>67368897</v>
      </c>
      <c r="G46" s="79" t="s">
        <v>262</v>
      </c>
      <c r="H46" s="79" t="s">
        <v>303</v>
      </c>
      <c r="I46" s="79" t="s">
        <v>264</v>
      </c>
      <c r="J46" s="79" t="s">
        <v>304</v>
      </c>
      <c r="K46" s="79" t="s">
        <v>305</v>
      </c>
      <c r="L46" t="s">
        <v>40</v>
      </c>
      <c r="Q46" s="47" t="s">
        <v>267</v>
      </c>
      <c r="R46" s="47" t="s">
        <v>292</v>
      </c>
      <c r="S46" s="65" t="s">
        <v>269</v>
      </c>
      <c r="T46" s="47" t="s">
        <v>270</v>
      </c>
      <c r="U46" s="47" t="s">
        <v>306</v>
      </c>
    </row>
    <row r="47" spans="1:24" ht="51" x14ac:dyDescent="0.2">
      <c r="A47" s="76">
        <v>45384</v>
      </c>
      <c r="B47" s="120">
        <f>IF(A47="","",IF(ISNUMBER(SEARCH("KCB",G47))=TRUE,Info!$J$10,Info!$J$11))</f>
        <v>90</v>
      </c>
      <c r="C47" s="86"/>
      <c r="D47" s="76">
        <v>45411</v>
      </c>
      <c r="E47" s="79" t="s">
        <v>88</v>
      </c>
      <c r="F47" s="79">
        <v>39620397</v>
      </c>
      <c r="G47" s="79" t="s">
        <v>307</v>
      </c>
      <c r="H47" s="79"/>
      <c r="I47" s="79" t="s">
        <v>37</v>
      </c>
      <c r="J47" s="79" t="s">
        <v>38</v>
      </c>
      <c r="K47" s="47" t="s">
        <v>308</v>
      </c>
      <c r="L47" t="s">
        <v>88</v>
      </c>
      <c r="N47" s="47" t="s">
        <v>309</v>
      </c>
      <c r="R47" s="47"/>
      <c r="S47" s="65" t="s">
        <v>269</v>
      </c>
      <c r="T47" s="47" t="s">
        <v>310</v>
      </c>
      <c r="U47" s="47" t="s">
        <v>243</v>
      </c>
    </row>
    <row r="48" spans="1:24" ht="51" x14ac:dyDescent="0.2">
      <c r="A48" s="86">
        <v>45386</v>
      </c>
      <c r="B48" s="120">
        <f>IF(A48="","",IF(ISNUMBER(SEARCH("KCB",G48))=TRUE,Info!$J$10,Info!$J$11))</f>
        <v>90</v>
      </c>
      <c r="C48" s="86"/>
      <c r="D48" s="76">
        <v>45411</v>
      </c>
      <c r="E48" t="s">
        <v>88</v>
      </c>
      <c r="F48" s="64">
        <v>39919356</v>
      </c>
      <c r="G48" s="79" t="s">
        <v>311</v>
      </c>
      <c r="H48" s="65"/>
      <c r="I48" s="79" t="s">
        <v>37</v>
      </c>
      <c r="J48" s="79" t="s">
        <v>38</v>
      </c>
      <c r="K48" s="47" t="s">
        <v>312</v>
      </c>
      <c r="L48" t="s">
        <v>88</v>
      </c>
      <c r="N48" s="47" t="s">
        <v>309</v>
      </c>
      <c r="S48" s="65" t="s">
        <v>269</v>
      </c>
      <c r="T48" s="47" t="s">
        <v>310</v>
      </c>
      <c r="U48" s="47" t="s">
        <v>243</v>
      </c>
    </row>
    <row r="49" spans="1:22" ht="38.25" x14ac:dyDescent="0.2">
      <c r="A49" s="86">
        <v>45387</v>
      </c>
      <c r="B49" s="120">
        <f>IF(A49="","",IF(ISNUMBER(SEARCH("KCB",G49))=TRUE,Info!$J$10,Info!$J$11))</f>
        <v>90</v>
      </c>
      <c r="C49" s="86"/>
      <c r="D49" s="76">
        <v>45390</v>
      </c>
      <c r="E49" s="37" t="s">
        <v>88</v>
      </c>
      <c r="F49" s="64">
        <v>65852925</v>
      </c>
      <c r="G49" s="79" t="s">
        <v>313</v>
      </c>
      <c r="H49" s="65"/>
      <c r="I49" s="79" t="s">
        <v>170</v>
      </c>
      <c r="J49" s="79" t="s">
        <v>314</v>
      </c>
      <c r="K49" s="47" t="s">
        <v>315</v>
      </c>
      <c r="L49" t="s">
        <v>88</v>
      </c>
      <c r="T49" s="47" t="s">
        <v>316</v>
      </c>
      <c r="U49" s="47" t="s">
        <v>174</v>
      </c>
    </row>
    <row r="50" spans="1:22" ht="89.25" x14ac:dyDescent="0.2">
      <c r="A50" s="86">
        <v>45392</v>
      </c>
      <c r="B50" s="120">
        <f>IF(A50="","",IF(ISNUMBER(SEARCH("KCB",G50))=TRUE,Info!$J$10,Info!$J$11))</f>
        <v>90</v>
      </c>
      <c r="C50" s="86"/>
      <c r="D50" s="76">
        <v>45482</v>
      </c>
      <c r="E50" t="s">
        <v>40</v>
      </c>
      <c r="F50" s="64">
        <v>66601052</v>
      </c>
      <c r="G50" s="79" t="s">
        <v>115</v>
      </c>
      <c r="H50" s="65"/>
      <c r="I50" s="79" t="s">
        <v>317</v>
      </c>
      <c r="J50" s="79" t="s">
        <v>318</v>
      </c>
      <c r="K50" s="47" t="s">
        <v>319</v>
      </c>
      <c r="L50" t="s">
        <v>40</v>
      </c>
      <c r="Q50" s="47" t="s">
        <v>320</v>
      </c>
      <c r="R50" t="s">
        <v>321</v>
      </c>
      <c r="S50" s="47" t="s">
        <v>322</v>
      </c>
      <c r="T50" s="47" t="s">
        <v>323</v>
      </c>
      <c r="U50" s="47" t="s">
        <v>324</v>
      </c>
    </row>
    <row r="51" spans="1:22" ht="38.25" x14ac:dyDescent="0.2">
      <c r="A51" s="86">
        <v>45393</v>
      </c>
      <c r="C51" s="86"/>
      <c r="D51" s="76">
        <v>45400</v>
      </c>
      <c r="E51" t="s">
        <v>88</v>
      </c>
      <c r="F51" s="64">
        <v>41939938</v>
      </c>
      <c r="G51" s="79" t="s">
        <v>325</v>
      </c>
      <c r="H51" s="65"/>
      <c r="I51" s="79" t="s">
        <v>97</v>
      </c>
      <c r="J51" s="79" t="s">
        <v>326</v>
      </c>
      <c r="K51" s="47" t="s">
        <v>327</v>
      </c>
      <c r="L51" t="s">
        <v>88</v>
      </c>
      <c r="T51" s="47" t="s">
        <v>316</v>
      </c>
      <c r="U51" s="47" t="s">
        <v>328</v>
      </c>
    </row>
    <row r="52" spans="1:22" ht="51" x14ac:dyDescent="0.2">
      <c r="A52" s="86">
        <v>45394</v>
      </c>
      <c r="B52" s="120">
        <f>IF(A52="","",IF(ISNUMBER(SEARCH("KCB",G52))=TRUE,Info!$J$10,Info!$J$11))</f>
        <v>90</v>
      </c>
      <c r="C52" s="86"/>
      <c r="D52" s="76">
        <v>45411</v>
      </c>
      <c r="E52" t="s">
        <v>88</v>
      </c>
      <c r="F52" s="64">
        <v>66019476</v>
      </c>
      <c r="G52" s="79" t="s">
        <v>329</v>
      </c>
      <c r="H52" s="65"/>
      <c r="I52" s="79" t="s">
        <v>37</v>
      </c>
      <c r="J52" s="79" t="s">
        <v>38</v>
      </c>
      <c r="K52" s="47" t="s">
        <v>330</v>
      </c>
      <c r="L52" t="s">
        <v>88</v>
      </c>
      <c r="N52" s="47" t="s">
        <v>309</v>
      </c>
      <c r="S52" s="47" t="s">
        <v>331</v>
      </c>
      <c r="T52" s="47" t="s">
        <v>310</v>
      </c>
      <c r="U52" s="47" t="s">
        <v>332</v>
      </c>
    </row>
    <row r="53" spans="1:22" ht="63.75" x14ac:dyDescent="0.2">
      <c r="A53" s="86">
        <v>45394</v>
      </c>
      <c r="B53" s="120">
        <f>IF(A53="","",IF(ISNUMBER(SEARCH("KCB",G53))=TRUE,Info!$J$10,Info!$J$11))</f>
        <v>90</v>
      </c>
      <c r="C53" s="86"/>
      <c r="D53" s="76">
        <v>45443</v>
      </c>
      <c r="E53" t="s">
        <v>88</v>
      </c>
      <c r="F53" s="64">
        <v>41874206</v>
      </c>
      <c r="G53" s="79" t="s">
        <v>86</v>
      </c>
      <c r="H53" s="65"/>
      <c r="I53" s="79" t="s">
        <v>37</v>
      </c>
      <c r="J53" s="79" t="s">
        <v>38</v>
      </c>
      <c r="K53" s="47" t="s">
        <v>333</v>
      </c>
      <c r="L53" t="s">
        <v>88</v>
      </c>
      <c r="N53" s="47" t="s">
        <v>334</v>
      </c>
      <c r="O53" s="47" t="s">
        <v>335</v>
      </c>
      <c r="Q53" s="47" t="s">
        <v>336</v>
      </c>
      <c r="R53" t="s">
        <v>249</v>
      </c>
      <c r="S53" s="47" t="s">
        <v>337</v>
      </c>
      <c r="T53" s="47" t="s">
        <v>338</v>
      </c>
      <c r="U53" s="47" t="s">
        <v>339</v>
      </c>
    </row>
    <row r="54" spans="1:22" ht="102" x14ac:dyDescent="0.2">
      <c r="A54" s="86">
        <v>45394</v>
      </c>
      <c r="B54" s="120">
        <f>IF(A54="","",IF(ISNUMBER(SEARCH("KCB",G54))=TRUE,Info!$J$10,Info!$J$11))</f>
        <v>28</v>
      </c>
      <c r="C54" s="86"/>
      <c r="D54" s="76">
        <v>45481</v>
      </c>
      <c r="E54" t="s">
        <v>88</v>
      </c>
      <c r="F54" s="64">
        <v>65758867</v>
      </c>
      <c r="G54" s="47" t="s">
        <v>340</v>
      </c>
      <c r="I54" s="47" t="s">
        <v>341</v>
      </c>
      <c r="J54" s="47" t="s">
        <v>342</v>
      </c>
      <c r="K54" s="47" t="s">
        <v>343</v>
      </c>
      <c r="L54" t="s">
        <v>88</v>
      </c>
      <c r="Q54" s="47" t="s">
        <v>344</v>
      </c>
      <c r="R54" s="47" t="s">
        <v>345</v>
      </c>
      <c r="S54" s="47" t="s">
        <v>346</v>
      </c>
      <c r="T54" s="47" t="s">
        <v>347</v>
      </c>
      <c r="U54" s="47" t="s">
        <v>348</v>
      </c>
      <c r="V54" s="70" t="s">
        <v>35</v>
      </c>
    </row>
    <row r="55" spans="1:22" ht="76.5" x14ac:dyDescent="0.2">
      <c r="A55" s="86">
        <v>45394</v>
      </c>
      <c r="B55" s="120">
        <f>IF(A55="","",IF(ISNUMBER(SEARCH("KCB",G55))=TRUE,Info!$J$10,Info!$J$11))</f>
        <v>28</v>
      </c>
      <c r="C55" s="86"/>
      <c r="D55" s="76">
        <v>45463</v>
      </c>
      <c r="E55" t="s">
        <v>88</v>
      </c>
      <c r="F55" s="64">
        <v>72672447</v>
      </c>
      <c r="G55" s="47" t="s">
        <v>349</v>
      </c>
      <c r="I55" s="65" t="s">
        <v>350</v>
      </c>
      <c r="J55" s="106" t="s">
        <v>351</v>
      </c>
      <c r="K55" s="65" t="s">
        <v>352</v>
      </c>
      <c r="L55" t="s">
        <v>88</v>
      </c>
      <c r="Q55" s="47" t="s">
        <v>344</v>
      </c>
      <c r="R55" s="47" t="s">
        <v>353</v>
      </c>
      <c r="S55" s="47" t="s">
        <v>346</v>
      </c>
      <c r="T55" s="47" t="s">
        <v>354</v>
      </c>
      <c r="U55" s="47" t="s">
        <v>355</v>
      </c>
    </row>
    <row r="56" spans="1:22" ht="76.5" x14ac:dyDescent="0.2">
      <c r="A56" s="86">
        <v>45394</v>
      </c>
      <c r="B56" s="120">
        <f>IF(A56="","",IF(ISNUMBER(SEARCH("KCB",G56))=TRUE,Info!$J$10,Info!$J$11))</f>
        <v>28</v>
      </c>
      <c r="C56" s="86"/>
      <c r="D56" s="76">
        <v>45596</v>
      </c>
      <c r="E56" t="s">
        <v>88</v>
      </c>
      <c r="F56" s="64">
        <v>72672439</v>
      </c>
      <c r="G56" s="47" t="s">
        <v>356</v>
      </c>
      <c r="I56" s="47" t="s">
        <v>37</v>
      </c>
      <c r="J56" s="47" t="s">
        <v>357</v>
      </c>
      <c r="K56" s="47" t="s">
        <v>358</v>
      </c>
      <c r="L56" t="s">
        <v>88</v>
      </c>
      <c r="M56" s="47" t="s">
        <v>359</v>
      </c>
      <c r="N56" s="47"/>
      <c r="Q56" s="47" t="s">
        <v>360</v>
      </c>
      <c r="R56" s="47" t="s">
        <v>361</v>
      </c>
      <c r="T56" s="47" t="s">
        <v>109</v>
      </c>
      <c r="U56" s="47" t="s">
        <v>362</v>
      </c>
    </row>
    <row r="57" spans="1:22" ht="76.5" x14ac:dyDescent="0.2">
      <c r="A57" s="86">
        <v>45394</v>
      </c>
      <c r="B57" s="120">
        <f>IF(A57="","",IF(ISNUMBER(SEARCH("KCB",G57))=TRUE,Info!$J$10,Info!$J$11))</f>
        <v>90</v>
      </c>
      <c r="C57" s="86"/>
      <c r="D57" s="76">
        <v>45481</v>
      </c>
      <c r="E57" t="s">
        <v>88</v>
      </c>
      <c r="F57" s="64">
        <v>66041016</v>
      </c>
      <c r="G57" s="47" t="s">
        <v>363</v>
      </c>
      <c r="I57" s="47" t="s">
        <v>26</v>
      </c>
      <c r="J57" s="47" t="s">
        <v>216</v>
      </c>
      <c r="K57" s="47" t="s">
        <v>364</v>
      </c>
      <c r="L57" t="s">
        <v>88</v>
      </c>
      <c r="N57" s="47"/>
      <c r="Q57" s="47" t="s">
        <v>344</v>
      </c>
      <c r="R57" s="47" t="s">
        <v>365</v>
      </c>
      <c r="S57" s="47" t="s">
        <v>366</v>
      </c>
      <c r="T57" s="47" t="s">
        <v>367</v>
      </c>
      <c r="U57" s="47" t="s">
        <v>368</v>
      </c>
      <c r="V57" s="65" t="s">
        <v>35</v>
      </c>
    </row>
    <row r="58" spans="1:22" ht="318.75" x14ac:dyDescent="0.2">
      <c r="A58" s="86">
        <v>45394</v>
      </c>
      <c r="B58" s="120">
        <f>IF(A58="","",IF(ISNUMBER(SEARCH("KCB",G58))=TRUE,Info!$J$10,Info!$J$11))</f>
        <v>90</v>
      </c>
      <c r="C58" s="94"/>
      <c r="D58" s="76">
        <v>45537</v>
      </c>
      <c r="E58" t="s">
        <v>88</v>
      </c>
      <c r="F58" s="64">
        <v>66722305</v>
      </c>
      <c r="G58" s="79" t="s">
        <v>25</v>
      </c>
      <c r="H58" s="65"/>
      <c r="I58" s="47" t="s">
        <v>26</v>
      </c>
      <c r="J58" s="47" t="s">
        <v>27</v>
      </c>
      <c r="K58" s="47" t="s">
        <v>369</v>
      </c>
      <c r="L58" t="s">
        <v>88</v>
      </c>
      <c r="M58" s="47" t="s">
        <v>370</v>
      </c>
      <c r="N58" s="47"/>
      <c r="Q58" s="47" t="s">
        <v>371</v>
      </c>
      <c r="R58" s="47" t="s">
        <v>372</v>
      </c>
      <c r="S58" s="47" t="s">
        <v>373</v>
      </c>
      <c r="T58" s="47" t="s">
        <v>374</v>
      </c>
      <c r="U58" s="47" t="s">
        <v>375</v>
      </c>
      <c r="V58" s="70" t="s">
        <v>122</v>
      </c>
    </row>
    <row r="59" spans="1:22" ht="127.5" x14ac:dyDescent="0.2">
      <c r="A59" s="86">
        <v>45397</v>
      </c>
      <c r="C59" s="86"/>
      <c r="D59" s="76">
        <v>45510</v>
      </c>
      <c r="E59" t="s">
        <v>24</v>
      </c>
      <c r="F59" s="64">
        <v>66259875</v>
      </c>
      <c r="G59" s="79" t="s">
        <v>376</v>
      </c>
      <c r="H59" s="65"/>
      <c r="I59" s="47" t="s">
        <v>377</v>
      </c>
      <c r="J59" s="47" t="s">
        <v>378</v>
      </c>
      <c r="K59" s="47" t="s">
        <v>379</v>
      </c>
      <c r="L59" t="s">
        <v>40</v>
      </c>
      <c r="M59" s="47"/>
      <c r="N59" s="47"/>
      <c r="Q59" s="47" t="s">
        <v>380</v>
      </c>
      <c r="R59" s="47" t="s">
        <v>381</v>
      </c>
      <c r="S59" s="47" t="s">
        <v>382</v>
      </c>
      <c r="T59" s="47" t="s">
        <v>383</v>
      </c>
      <c r="U59" s="47" t="s">
        <v>384</v>
      </c>
      <c r="V59" s="70" t="s">
        <v>122</v>
      </c>
    </row>
    <row r="60" spans="1:22" ht="51" x14ac:dyDescent="0.2">
      <c r="A60" s="86">
        <v>45397</v>
      </c>
      <c r="B60" s="120">
        <f>IF(A60="","",IF(ISNUMBER(SEARCH("KCB",G60))=TRUE,Info!$J$10,Info!$J$11))</f>
        <v>90</v>
      </c>
      <c r="C60" s="86"/>
      <c r="D60" s="76">
        <v>45411</v>
      </c>
      <c r="E60" t="s">
        <v>88</v>
      </c>
      <c r="F60" s="64">
        <v>41939874</v>
      </c>
      <c r="G60" s="79" t="s">
        <v>385</v>
      </c>
      <c r="H60" s="65"/>
      <c r="I60" s="79" t="s">
        <v>37</v>
      </c>
      <c r="J60" s="79" t="s">
        <v>38</v>
      </c>
      <c r="K60" s="47" t="s">
        <v>386</v>
      </c>
      <c r="L60" t="s">
        <v>88</v>
      </c>
      <c r="N60" s="47" t="s">
        <v>309</v>
      </c>
      <c r="R60" s="47"/>
      <c r="S60" s="47" t="s">
        <v>331</v>
      </c>
      <c r="T60" s="47" t="s">
        <v>310</v>
      </c>
      <c r="U60" s="47" t="s">
        <v>243</v>
      </c>
    </row>
    <row r="61" spans="1:22" ht="140.25" x14ac:dyDescent="0.2">
      <c r="A61" s="86">
        <v>45397</v>
      </c>
      <c r="B61" s="120">
        <f>IF(A61="","",IF(ISNUMBER(SEARCH("KCB",G61))=TRUE,Info!$J$10,Info!$J$11))</f>
        <v>28</v>
      </c>
      <c r="C61" s="86"/>
      <c r="D61" s="88" t="s">
        <v>202</v>
      </c>
      <c r="E61" t="s">
        <v>202</v>
      </c>
      <c r="F61" s="65">
        <v>66045340</v>
      </c>
      <c r="G61" s="79" t="s">
        <v>203</v>
      </c>
      <c r="H61" s="65" t="s">
        <v>387</v>
      </c>
      <c r="I61" s="79" t="s">
        <v>37</v>
      </c>
      <c r="J61" s="79" t="s">
        <v>205</v>
      </c>
      <c r="K61" s="47" t="s">
        <v>388</v>
      </c>
      <c r="L61" t="s">
        <v>40</v>
      </c>
      <c r="Q61" s="47" t="s">
        <v>389</v>
      </c>
      <c r="R61" s="47" t="s">
        <v>390</v>
      </c>
      <c r="T61" s="47" t="s">
        <v>202</v>
      </c>
      <c r="U61" s="47" t="s">
        <v>214</v>
      </c>
    </row>
    <row r="62" spans="1:22" ht="153" x14ac:dyDescent="0.2">
      <c r="A62" s="86">
        <v>45397</v>
      </c>
      <c r="B62" s="120">
        <f>IF(A62="","",IF(ISNUMBER(SEARCH("KCB",G62))=TRUE,Info!$J$10,Info!$J$11))</f>
        <v>28</v>
      </c>
      <c r="C62" s="86"/>
      <c r="D62" s="76" t="s">
        <v>202</v>
      </c>
      <c r="E62" s="76" t="s">
        <v>202</v>
      </c>
      <c r="F62" s="64">
        <v>32872647</v>
      </c>
      <c r="G62" s="79" t="s">
        <v>203</v>
      </c>
      <c r="H62" s="65" t="s">
        <v>391</v>
      </c>
      <c r="I62" s="79" t="s">
        <v>26</v>
      </c>
      <c r="J62" s="79" t="s">
        <v>392</v>
      </c>
      <c r="K62" s="47" t="s">
        <v>393</v>
      </c>
      <c r="L62" t="s">
        <v>40</v>
      </c>
      <c r="M62" s="47"/>
      <c r="Q62" s="47" t="s">
        <v>389</v>
      </c>
      <c r="R62" s="47" t="s">
        <v>394</v>
      </c>
      <c r="T62" s="47" t="s">
        <v>202</v>
      </c>
      <c r="U62" s="47" t="s">
        <v>214</v>
      </c>
    </row>
    <row r="63" spans="1:22" ht="178.5" x14ac:dyDescent="0.2">
      <c r="A63" s="86">
        <v>45397</v>
      </c>
      <c r="B63" s="120">
        <f>IF(A63="","",IF(ISNUMBER(SEARCH("KCB",G63))=TRUE,Info!$J$10,Info!$J$11))</f>
        <v>28</v>
      </c>
      <c r="C63" s="86"/>
      <c r="D63" s="76" t="s">
        <v>202</v>
      </c>
      <c r="E63" s="76" t="s">
        <v>202</v>
      </c>
      <c r="F63" s="64">
        <v>66597508</v>
      </c>
      <c r="G63" s="79" t="s">
        <v>203</v>
      </c>
      <c r="H63" s="65" t="s">
        <v>395</v>
      </c>
      <c r="I63" s="79" t="s">
        <v>37</v>
      </c>
      <c r="J63" s="79" t="s">
        <v>205</v>
      </c>
      <c r="K63" s="47" t="s">
        <v>396</v>
      </c>
      <c r="L63" t="s">
        <v>40</v>
      </c>
      <c r="M63" s="47"/>
      <c r="N63" s="47"/>
      <c r="Q63" s="47" t="s">
        <v>389</v>
      </c>
      <c r="R63" s="47" t="s">
        <v>397</v>
      </c>
      <c r="T63" s="47" t="s">
        <v>202</v>
      </c>
      <c r="U63" s="47" t="s">
        <v>214</v>
      </c>
    </row>
    <row r="64" spans="1:22" ht="191.25" x14ac:dyDescent="0.2">
      <c r="A64" s="86">
        <v>45400</v>
      </c>
      <c r="B64" s="120">
        <f>IF(A64="","",IF(ISNUMBER(SEARCH("KCB",G64))=TRUE,Info!$J$10,Info!$J$11))</f>
        <v>90</v>
      </c>
      <c r="C64" s="88"/>
      <c r="D64" s="76">
        <v>45513</v>
      </c>
      <c r="E64" t="s">
        <v>24</v>
      </c>
      <c r="F64" s="64">
        <v>41856446</v>
      </c>
      <c r="G64" s="79" t="s">
        <v>398</v>
      </c>
      <c r="H64" s="65"/>
      <c r="I64" s="79" t="s">
        <v>37</v>
      </c>
      <c r="J64" s="79" t="s">
        <v>38</v>
      </c>
      <c r="K64" s="47" t="s">
        <v>399</v>
      </c>
      <c r="L64" t="s">
        <v>88</v>
      </c>
      <c r="M64" s="47"/>
      <c r="O64" s="47" t="s">
        <v>400</v>
      </c>
      <c r="Q64" s="47" t="s">
        <v>401</v>
      </c>
      <c r="R64" s="47" t="s">
        <v>402</v>
      </c>
      <c r="S64" s="47" t="s">
        <v>403</v>
      </c>
      <c r="T64" s="47" t="s">
        <v>404</v>
      </c>
      <c r="U64" s="47" t="s">
        <v>405</v>
      </c>
    </row>
    <row r="65" spans="1:21" ht="102" x14ac:dyDescent="0.2">
      <c r="A65" s="86">
        <v>45404</v>
      </c>
      <c r="C65" s="86"/>
      <c r="D65" s="76">
        <v>45596</v>
      </c>
      <c r="E65" t="s">
        <v>24</v>
      </c>
      <c r="F65" s="64">
        <v>6248664</v>
      </c>
      <c r="G65" s="79" t="s">
        <v>406</v>
      </c>
      <c r="H65" s="65"/>
      <c r="I65" s="79" t="s">
        <v>407</v>
      </c>
      <c r="J65" s="79" t="s">
        <v>408</v>
      </c>
      <c r="K65" s="47" t="s">
        <v>409</v>
      </c>
      <c r="L65" t="s">
        <v>40</v>
      </c>
      <c r="M65" s="47" t="s">
        <v>410</v>
      </c>
      <c r="Q65" s="47" t="s">
        <v>411</v>
      </c>
      <c r="R65" s="47" t="s">
        <v>412</v>
      </c>
      <c r="S65" s="47" t="s">
        <v>100</v>
      </c>
      <c r="T65" s="47" t="s">
        <v>413</v>
      </c>
      <c r="U65" s="47" t="s">
        <v>414</v>
      </c>
    </row>
    <row r="66" spans="1:21" ht="127.5" x14ac:dyDescent="0.2">
      <c r="A66" s="76">
        <v>45405</v>
      </c>
      <c r="B66" s="120">
        <f>IF(A66="","",IF(ISNUMBER(SEARCH("KCB",G66))=TRUE,Info!$J$10,Info!$J$11))</f>
        <v>90</v>
      </c>
      <c r="C66" s="76"/>
      <c r="D66" s="76">
        <v>45537</v>
      </c>
      <c r="E66" t="s">
        <v>88</v>
      </c>
      <c r="F66" s="64">
        <v>32769236</v>
      </c>
      <c r="G66" s="47" t="s">
        <v>415</v>
      </c>
      <c r="I66" s="47" t="s">
        <v>170</v>
      </c>
      <c r="K66" s="47" t="s">
        <v>416</v>
      </c>
      <c r="L66" t="s">
        <v>88</v>
      </c>
      <c r="M66" s="47"/>
      <c r="Q66" s="47" t="s">
        <v>417</v>
      </c>
      <c r="R66" s="47" t="s">
        <v>418</v>
      </c>
      <c r="S66" s="47" t="s">
        <v>419</v>
      </c>
      <c r="T66" s="47" t="s">
        <v>109</v>
      </c>
      <c r="U66" s="47" t="s">
        <v>420</v>
      </c>
    </row>
    <row r="67" spans="1:21" ht="38.25" x14ac:dyDescent="0.2">
      <c r="A67" s="76">
        <v>45405</v>
      </c>
      <c r="B67" s="120">
        <f>IF(A67="","",IF(ISNUMBER(SEARCH("KCB",G67))=TRUE,Info!$J$10,Info!$J$11))</f>
        <v>90</v>
      </c>
      <c r="C67" s="76"/>
      <c r="D67" s="76">
        <v>45405</v>
      </c>
      <c r="E67" t="s">
        <v>88</v>
      </c>
      <c r="F67" s="64">
        <v>65463946</v>
      </c>
      <c r="G67" s="47" t="s">
        <v>421</v>
      </c>
      <c r="I67" s="47" t="s">
        <v>422</v>
      </c>
      <c r="J67" s="47" t="s">
        <v>423</v>
      </c>
      <c r="K67" s="47" t="s">
        <v>424</v>
      </c>
      <c r="L67" t="s">
        <v>88</v>
      </c>
      <c r="M67" s="47"/>
      <c r="N67" s="47"/>
      <c r="R67" s="47"/>
      <c r="T67" s="47" t="s">
        <v>101</v>
      </c>
      <c r="U67" s="47" t="s">
        <v>425</v>
      </c>
    </row>
    <row r="68" spans="1:21" ht="38.25" x14ac:dyDescent="0.2">
      <c r="A68" s="76">
        <v>45406</v>
      </c>
      <c r="B68" s="120">
        <f>IF(A68="","",IF(ISNUMBER(SEARCH("KCB",G68))=TRUE,Info!$J$10,Info!$J$11))</f>
        <v>90</v>
      </c>
      <c r="C68" s="76"/>
      <c r="D68" s="76">
        <v>45407</v>
      </c>
      <c r="E68" t="s">
        <v>40</v>
      </c>
      <c r="F68" s="64">
        <v>33338315</v>
      </c>
      <c r="G68" s="79" t="s">
        <v>426</v>
      </c>
      <c r="H68" s="79"/>
      <c r="I68" s="79" t="s">
        <v>427</v>
      </c>
      <c r="J68" s="79"/>
      <c r="K68" s="47" t="s">
        <v>428</v>
      </c>
      <c r="L68" t="s">
        <v>40</v>
      </c>
      <c r="R68" s="47"/>
      <c r="S68" s="47" t="s">
        <v>100</v>
      </c>
      <c r="T68" s="47" t="s">
        <v>101</v>
      </c>
      <c r="U68" s="47" t="s">
        <v>429</v>
      </c>
    </row>
    <row r="69" spans="1:21" ht="38.25" x14ac:dyDescent="0.2">
      <c r="A69" s="76">
        <v>45413</v>
      </c>
      <c r="B69" s="120">
        <f>IF(A69="","",IF(ISNUMBER(SEARCH("KCB",G69))=TRUE,Info!$J$10,Info!$J$11))</f>
        <v>28</v>
      </c>
      <c r="C69" s="76"/>
      <c r="D69" s="76">
        <v>45415</v>
      </c>
      <c r="E69" t="s">
        <v>88</v>
      </c>
      <c r="F69" s="64">
        <v>65554178</v>
      </c>
      <c r="G69" s="79" t="s">
        <v>430</v>
      </c>
      <c r="H69" s="65" t="s">
        <v>431</v>
      </c>
      <c r="I69" s="79" t="s">
        <v>432</v>
      </c>
      <c r="J69" s="79" t="s">
        <v>433</v>
      </c>
      <c r="K69" s="47" t="s">
        <v>434</v>
      </c>
      <c r="L69" t="s">
        <v>88</v>
      </c>
      <c r="T69" s="47" t="s">
        <v>435</v>
      </c>
      <c r="U69" s="47" t="s">
        <v>436</v>
      </c>
    </row>
    <row r="70" spans="1:21" ht="38.25" x14ac:dyDescent="0.2">
      <c r="A70" s="76">
        <v>45414</v>
      </c>
      <c r="B70" s="120">
        <f>IF(A70="","",IF(ISNUMBER(SEARCH("KCB",G70))=TRUE,Info!$J$10,Info!$J$11))</f>
        <v>28</v>
      </c>
      <c r="C70" s="76"/>
      <c r="D70" s="76">
        <v>45548</v>
      </c>
      <c r="E70" t="s">
        <v>88</v>
      </c>
      <c r="F70" s="64">
        <v>72299566</v>
      </c>
      <c r="G70" s="79" t="s">
        <v>437</v>
      </c>
      <c r="H70" s="65"/>
      <c r="I70" s="79" t="s">
        <v>432</v>
      </c>
      <c r="J70" s="79" t="s">
        <v>433</v>
      </c>
      <c r="K70" s="47" t="s">
        <v>438</v>
      </c>
      <c r="L70" t="s">
        <v>88</v>
      </c>
      <c r="T70" s="47" t="s">
        <v>435</v>
      </c>
      <c r="U70" s="47" t="s">
        <v>436</v>
      </c>
    </row>
    <row r="71" spans="1:21" ht="89.25" x14ac:dyDescent="0.2">
      <c r="A71" s="76">
        <v>45418</v>
      </c>
      <c r="B71" s="120">
        <f>IF(A71="","",IF(ISNUMBER(SEARCH("KCB",G71))=TRUE,Info!$J$10,Info!$J$11))</f>
        <v>28</v>
      </c>
      <c r="C71" s="76"/>
      <c r="D71" s="86">
        <v>45510</v>
      </c>
      <c r="E71" t="s">
        <v>40</v>
      </c>
      <c r="F71" s="64">
        <v>36415945</v>
      </c>
      <c r="G71" s="79" t="s">
        <v>439</v>
      </c>
      <c r="H71" s="65"/>
      <c r="I71" s="79" t="s">
        <v>440</v>
      </c>
      <c r="J71" s="79" t="s">
        <v>441</v>
      </c>
      <c r="K71" s="47" t="s">
        <v>442</v>
      </c>
      <c r="L71" t="s">
        <v>40</v>
      </c>
      <c r="Q71" s="47" t="s">
        <v>443</v>
      </c>
      <c r="R71" s="47" t="s">
        <v>444</v>
      </c>
      <c r="S71" s="47" t="s">
        <v>445</v>
      </c>
      <c r="T71" s="47" t="s">
        <v>446</v>
      </c>
      <c r="U71" s="47" t="s">
        <v>447</v>
      </c>
    </row>
    <row r="72" spans="1:21" ht="51" x14ac:dyDescent="0.2">
      <c r="A72" s="76">
        <v>45419</v>
      </c>
      <c r="B72" s="120">
        <f>IF(A72="","",IF(ISNUMBER(SEARCH("KCB",G72))=TRUE,Info!$J$10,Info!$J$11))</f>
        <v>90</v>
      </c>
      <c r="C72" s="76"/>
      <c r="D72" s="86">
        <v>45439</v>
      </c>
      <c r="E72" t="s">
        <v>88</v>
      </c>
      <c r="F72" s="64">
        <v>42067465</v>
      </c>
      <c r="G72" s="79" t="s">
        <v>448</v>
      </c>
      <c r="H72" s="65"/>
      <c r="I72" s="79" t="s">
        <v>37</v>
      </c>
      <c r="J72" s="79" t="s">
        <v>38</v>
      </c>
      <c r="K72" s="47" t="s">
        <v>449</v>
      </c>
      <c r="L72" t="s">
        <v>40</v>
      </c>
      <c r="N72" s="47" t="s">
        <v>450</v>
      </c>
      <c r="S72" s="47" t="s">
        <v>451</v>
      </c>
      <c r="T72" s="47" t="s">
        <v>452</v>
      </c>
      <c r="U72" s="47" t="s">
        <v>243</v>
      </c>
    </row>
    <row r="73" spans="1:21" ht="140.25" x14ac:dyDescent="0.2">
      <c r="A73" s="76">
        <v>45420</v>
      </c>
      <c r="B73" s="120">
        <f>IF(A73="","",IF(ISNUMBER(SEARCH("KCB",I73))=TRUE,Info!$J$10,Info!$J$11))</f>
        <v>28</v>
      </c>
      <c r="C73" s="76"/>
      <c r="D73" s="88">
        <v>45551</v>
      </c>
      <c r="E73" s="47" t="s">
        <v>40</v>
      </c>
      <c r="F73" s="64">
        <v>42402331</v>
      </c>
      <c r="G73" s="47" t="s">
        <v>453</v>
      </c>
      <c r="H73" s="65"/>
      <c r="I73" s="79" t="s">
        <v>407</v>
      </c>
      <c r="J73" s="79"/>
      <c r="K73" s="47" t="s">
        <v>454</v>
      </c>
      <c r="L73" t="s">
        <v>40</v>
      </c>
      <c r="Q73" s="47" t="s">
        <v>455</v>
      </c>
      <c r="R73" s="47" t="s">
        <v>456</v>
      </c>
      <c r="S73" s="47" t="s">
        <v>457</v>
      </c>
      <c r="T73" s="47" t="s">
        <v>458</v>
      </c>
      <c r="U73" s="47" t="s">
        <v>459</v>
      </c>
    </row>
    <row r="74" spans="1:21" ht="89.25" x14ac:dyDescent="0.2">
      <c r="A74" s="76">
        <v>45420</v>
      </c>
      <c r="B74" s="120">
        <f>IF(A74="","",IF(ISNUMBER(SEARCH("KCB",G74))=TRUE,Info!$J$10,Info!$J$11))</f>
        <v>90</v>
      </c>
      <c r="C74" s="76"/>
      <c r="D74" s="88">
        <v>45443</v>
      </c>
      <c r="E74" t="s">
        <v>88</v>
      </c>
      <c r="F74" s="64">
        <v>66722348</v>
      </c>
      <c r="G74" s="79" t="s">
        <v>460</v>
      </c>
      <c r="H74" s="65"/>
      <c r="I74" s="79" t="s">
        <v>37</v>
      </c>
      <c r="J74" s="79" t="s">
        <v>38</v>
      </c>
      <c r="K74" s="47" t="s">
        <v>461</v>
      </c>
      <c r="L74" t="s">
        <v>40</v>
      </c>
      <c r="M74" s="47"/>
      <c r="N74" s="47" t="s">
        <v>462</v>
      </c>
      <c r="O74" s="47" t="s">
        <v>463</v>
      </c>
      <c r="Q74" s="47" t="s">
        <v>464</v>
      </c>
      <c r="R74" s="47"/>
      <c r="S74" s="47" t="s">
        <v>465</v>
      </c>
      <c r="T74" s="47" t="s">
        <v>466</v>
      </c>
      <c r="U74" s="47" t="s">
        <v>46</v>
      </c>
    </row>
    <row r="75" spans="1:21" ht="102" x14ac:dyDescent="0.2">
      <c r="A75" s="76">
        <v>45433</v>
      </c>
      <c r="B75" s="120">
        <f>IF(A75="","",IF(ISNUMBER(SEARCH("KCB",G75))=TRUE,Info!$J$10,Info!$J$11))</f>
        <v>90</v>
      </c>
      <c r="C75" s="76"/>
      <c r="D75" s="76">
        <v>45548</v>
      </c>
      <c r="E75" t="s">
        <v>24</v>
      </c>
      <c r="F75" s="64">
        <v>66723051</v>
      </c>
      <c r="G75" s="47" t="s">
        <v>467</v>
      </c>
      <c r="I75" s="79" t="s">
        <v>37</v>
      </c>
      <c r="J75" s="47" t="s">
        <v>357</v>
      </c>
      <c r="K75" s="47" t="s">
        <v>468</v>
      </c>
      <c r="L75" t="s">
        <v>40</v>
      </c>
      <c r="M75" s="89"/>
      <c r="R75" s="47"/>
      <c r="S75" s="47" t="s">
        <v>469</v>
      </c>
      <c r="T75" s="47" t="s">
        <v>470</v>
      </c>
      <c r="U75" s="47" t="s">
        <v>471</v>
      </c>
    </row>
    <row r="76" spans="1:21" ht="102" x14ac:dyDescent="0.2">
      <c r="A76" s="76">
        <v>45433</v>
      </c>
      <c r="B76" s="120">
        <f>IF(A76="","",IF(ISNUMBER(SEARCH("KCB",G76))=TRUE,Info!$J$10,Info!$J$11))</f>
        <v>28</v>
      </c>
      <c r="C76" s="76"/>
      <c r="D76" s="88">
        <v>45463</v>
      </c>
      <c r="E76" t="s">
        <v>40</v>
      </c>
      <c r="F76" s="64">
        <v>6248551</v>
      </c>
      <c r="G76" s="47" t="s">
        <v>472</v>
      </c>
      <c r="H76" s="64">
        <v>587</v>
      </c>
      <c r="I76" s="47" t="s">
        <v>473</v>
      </c>
      <c r="J76" s="47" t="s">
        <v>474</v>
      </c>
      <c r="K76" s="47" t="s">
        <v>475</v>
      </c>
      <c r="L76" t="s">
        <v>88</v>
      </c>
      <c r="N76" s="47"/>
      <c r="Q76" s="47" t="s">
        <v>476</v>
      </c>
      <c r="R76" s="47" t="s">
        <v>477</v>
      </c>
      <c r="T76" s="47" t="s">
        <v>478</v>
      </c>
      <c r="U76" s="47" t="s">
        <v>479</v>
      </c>
    </row>
    <row r="77" spans="1:21" ht="102" x14ac:dyDescent="0.2">
      <c r="A77" s="76">
        <v>45433</v>
      </c>
      <c r="B77" s="120">
        <f>IF(A77="","",IF(ISNUMBER(SEARCH("KCB",G77))=TRUE,Info!$J$10,Info!$J$11))</f>
        <v>28</v>
      </c>
      <c r="C77" s="76"/>
      <c r="D77" s="88">
        <v>45463</v>
      </c>
      <c r="E77" t="s">
        <v>40</v>
      </c>
      <c r="F77" s="64">
        <v>6248568</v>
      </c>
      <c r="G77" s="47" t="s">
        <v>472</v>
      </c>
      <c r="H77" s="64">
        <v>616</v>
      </c>
      <c r="I77" s="47" t="s">
        <v>473</v>
      </c>
      <c r="J77" s="47" t="s">
        <v>480</v>
      </c>
      <c r="K77" s="47" t="s">
        <v>475</v>
      </c>
      <c r="L77" t="s">
        <v>88</v>
      </c>
      <c r="M77" s="65"/>
      <c r="N77" s="47"/>
      <c r="Q77" s="47" t="s">
        <v>481</v>
      </c>
      <c r="R77" s="47" t="s">
        <v>482</v>
      </c>
      <c r="T77" s="47" t="s">
        <v>478</v>
      </c>
      <c r="U77" s="47" t="s">
        <v>483</v>
      </c>
    </row>
    <row r="78" spans="1:21" ht="102" x14ac:dyDescent="0.2">
      <c r="A78" s="76">
        <v>45433</v>
      </c>
      <c r="B78" s="120">
        <f>IF(A78="","",IF(ISNUMBER(SEARCH("KCB",G78))=TRUE,Info!$J$10,Info!$J$11))</f>
        <v>28</v>
      </c>
      <c r="C78" s="76"/>
      <c r="D78" s="88">
        <v>45463</v>
      </c>
      <c r="E78" t="s">
        <v>40</v>
      </c>
      <c r="F78" s="64">
        <v>6248576</v>
      </c>
      <c r="G78" s="47" t="s">
        <v>472</v>
      </c>
      <c r="H78" s="64">
        <v>620</v>
      </c>
      <c r="I78" s="47" t="s">
        <v>473</v>
      </c>
      <c r="J78" s="47" t="s">
        <v>484</v>
      </c>
      <c r="K78" s="47" t="s">
        <v>475</v>
      </c>
      <c r="L78" t="s">
        <v>88</v>
      </c>
      <c r="M78" s="47"/>
      <c r="N78" s="47"/>
      <c r="Q78" s="47" t="s">
        <v>485</v>
      </c>
      <c r="R78" s="47" t="s">
        <v>486</v>
      </c>
      <c r="T78" s="47" t="s">
        <v>478</v>
      </c>
      <c r="U78" s="47" t="s">
        <v>487</v>
      </c>
    </row>
    <row r="79" spans="1:21" ht="89.25" x14ac:dyDescent="0.2">
      <c r="A79" s="76">
        <v>45433</v>
      </c>
      <c r="B79" s="120">
        <f>IF(A79="","",IF(ISNUMBER(SEARCH("KCB",G79))=TRUE,Info!$J$10,Info!$J$11))</f>
        <v>28</v>
      </c>
      <c r="C79" s="76"/>
      <c r="D79" s="88">
        <v>45463</v>
      </c>
      <c r="E79" t="s">
        <v>40</v>
      </c>
      <c r="F79" s="64">
        <v>6248584</v>
      </c>
      <c r="G79" s="47" t="s">
        <v>472</v>
      </c>
      <c r="H79" s="64">
        <v>622</v>
      </c>
      <c r="I79" s="47" t="s">
        <v>473</v>
      </c>
      <c r="J79" s="47" t="s">
        <v>484</v>
      </c>
      <c r="K79" s="47" t="s">
        <v>475</v>
      </c>
      <c r="L79" t="s">
        <v>88</v>
      </c>
      <c r="N79" s="47"/>
      <c r="Q79" s="47" t="s">
        <v>488</v>
      </c>
      <c r="R79" s="47" t="s">
        <v>489</v>
      </c>
      <c r="T79" s="47" t="s">
        <v>490</v>
      </c>
      <c r="U79" s="47" t="s">
        <v>491</v>
      </c>
    </row>
    <row r="80" spans="1:21" ht="89.25" x14ac:dyDescent="0.2">
      <c r="A80" s="76">
        <v>45433</v>
      </c>
      <c r="B80" s="120">
        <f>IF(A80="","",IF(ISNUMBER(SEARCH("KCB",G80))=TRUE,Info!$J$10,Info!$J$11))</f>
        <v>28</v>
      </c>
      <c r="C80" s="76"/>
      <c r="D80" s="88">
        <v>45463</v>
      </c>
      <c r="E80" t="s">
        <v>40</v>
      </c>
      <c r="F80" s="64">
        <v>6248592</v>
      </c>
      <c r="G80" s="47" t="s">
        <v>472</v>
      </c>
      <c r="H80" s="64">
        <v>623</v>
      </c>
      <c r="I80" s="47" t="s">
        <v>473</v>
      </c>
      <c r="J80" s="47" t="s">
        <v>492</v>
      </c>
      <c r="K80" s="47" t="s">
        <v>475</v>
      </c>
      <c r="L80" t="s">
        <v>88</v>
      </c>
      <c r="N80" s="47"/>
      <c r="Q80" s="47" t="s">
        <v>493</v>
      </c>
      <c r="R80" s="47" t="s">
        <v>494</v>
      </c>
      <c r="T80" s="47" t="s">
        <v>490</v>
      </c>
      <c r="U80" s="47" t="s">
        <v>495</v>
      </c>
    </row>
    <row r="81" spans="1:22" ht="76.5" x14ac:dyDescent="0.2">
      <c r="A81" s="76" t="s">
        <v>496</v>
      </c>
      <c r="B81" s="120">
        <f>IF(A81="","",IF(ISNUMBER(SEARCH("KCB",G81))=TRUE,Info!$J$10,Info!$J$11))</f>
        <v>28</v>
      </c>
      <c r="C81" s="76"/>
      <c r="D81" s="76" t="s">
        <v>202</v>
      </c>
      <c r="E81" t="s">
        <v>202</v>
      </c>
      <c r="F81" s="64">
        <v>4630624</v>
      </c>
      <c r="G81" s="79" t="s">
        <v>406</v>
      </c>
      <c r="I81" s="47" t="s">
        <v>497</v>
      </c>
      <c r="J81" s="47" t="s">
        <v>498</v>
      </c>
      <c r="K81" s="47" t="s">
        <v>499</v>
      </c>
      <c r="Q81" s="47" t="s">
        <v>500</v>
      </c>
      <c r="R81" s="47" t="s">
        <v>501</v>
      </c>
      <c r="T81" s="47" t="s">
        <v>502</v>
      </c>
    </row>
    <row r="82" spans="1:22" ht="102" x14ac:dyDescent="0.2">
      <c r="A82" s="76">
        <v>45435</v>
      </c>
      <c r="B82" s="120">
        <f>IF(A82="","",IF(ISNUMBER(SEARCH("KCB",G82))=TRUE,Info!$J$10,Info!$J$11))</f>
        <v>28</v>
      </c>
      <c r="C82" s="76"/>
      <c r="D82" s="76" t="s">
        <v>202</v>
      </c>
      <c r="E82" t="s">
        <v>202</v>
      </c>
      <c r="F82" s="64">
        <v>4630616</v>
      </c>
      <c r="G82" s="79" t="s">
        <v>406</v>
      </c>
      <c r="I82" s="47" t="s">
        <v>503</v>
      </c>
      <c r="J82" s="47" t="s">
        <v>504</v>
      </c>
      <c r="K82" s="47" t="s">
        <v>505</v>
      </c>
      <c r="L82" t="s">
        <v>40</v>
      </c>
      <c r="M82" s="65"/>
      <c r="N82" s="47"/>
      <c r="Q82" s="47" t="s">
        <v>506</v>
      </c>
      <c r="R82" s="47" t="s">
        <v>507</v>
      </c>
    </row>
    <row r="83" spans="1:22" ht="140.25" x14ac:dyDescent="0.2">
      <c r="A83" s="76">
        <v>45436</v>
      </c>
      <c r="B83" s="120">
        <f>IF(A83="","",IF(ISNUMBER(SEARCH("KCB",G83))=TRUE,Info!$J$10,Info!$J$11))</f>
        <v>90</v>
      </c>
      <c r="C83" s="76"/>
      <c r="D83" s="76">
        <v>45596</v>
      </c>
      <c r="E83" t="s">
        <v>24</v>
      </c>
      <c r="F83" s="64">
        <v>32767812</v>
      </c>
      <c r="G83" s="79" t="s">
        <v>508</v>
      </c>
      <c r="H83" s="65"/>
      <c r="I83" s="79" t="s">
        <v>509</v>
      </c>
      <c r="J83" s="79" t="s">
        <v>510</v>
      </c>
      <c r="K83" s="47" t="s">
        <v>511</v>
      </c>
      <c r="L83" t="s">
        <v>40</v>
      </c>
      <c r="Q83" s="47" t="s">
        <v>512</v>
      </c>
      <c r="R83" s="47" t="s">
        <v>513</v>
      </c>
      <c r="S83" s="47" t="s">
        <v>514</v>
      </c>
      <c r="T83" s="47" t="s">
        <v>515</v>
      </c>
      <c r="U83" s="47" t="s">
        <v>516</v>
      </c>
    </row>
    <row r="84" spans="1:22" ht="102" x14ac:dyDescent="0.2">
      <c r="A84" s="76">
        <v>45439</v>
      </c>
      <c r="B84" s="120">
        <f>IF(A84="","",IF(ISNUMBER(SEARCH("KCB",G84))=TRUE,Info!$J$10,Info!$J$11))</f>
        <v>28</v>
      </c>
      <c r="C84" s="76"/>
      <c r="D84" s="76" t="s">
        <v>202</v>
      </c>
      <c r="E84" t="s">
        <v>202</v>
      </c>
      <c r="F84" s="64">
        <v>4630608</v>
      </c>
      <c r="G84" s="79" t="s">
        <v>517</v>
      </c>
      <c r="H84" s="65"/>
      <c r="I84" s="79" t="s">
        <v>264</v>
      </c>
      <c r="J84" s="154" t="s">
        <v>518</v>
      </c>
      <c r="K84" s="47" t="s">
        <v>519</v>
      </c>
      <c r="L84" t="s">
        <v>40</v>
      </c>
      <c r="N84" s="47"/>
      <c r="Q84" s="47" t="s">
        <v>520</v>
      </c>
    </row>
    <row r="85" spans="1:22" ht="63.75" x14ac:dyDescent="0.2">
      <c r="A85" s="76">
        <v>45441</v>
      </c>
      <c r="B85" s="120">
        <f>IF(A85="","",IF(ISNUMBER(SEARCH("KCB",G85))=TRUE,Info!$J$10,Info!$J$11))</f>
        <v>28</v>
      </c>
      <c r="C85" s="76"/>
      <c r="D85" s="76">
        <v>45503</v>
      </c>
      <c r="E85" t="s">
        <v>24</v>
      </c>
      <c r="F85" s="64">
        <v>67115515</v>
      </c>
      <c r="G85" s="79" t="s">
        <v>521</v>
      </c>
      <c r="H85" s="65"/>
      <c r="I85" s="79" t="s">
        <v>37</v>
      </c>
      <c r="J85" s="79" t="s">
        <v>227</v>
      </c>
      <c r="K85" s="47" t="s">
        <v>522</v>
      </c>
      <c r="L85" t="s">
        <v>40</v>
      </c>
      <c r="Q85" s="47" t="s">
        <v>523</v>
      </c>
      <c r="R85" t="s">
        <v>524</v>
      </c>
      <c r="S85" s="47" t="s">
        <v>525</v>
      </c>
      <c r="T85" s="47" t="s">
        <v>109</v>
      </c>
      <c r="U85" s="47" t="s">
        <v>526</v>
      </c>
      <c r="V85" s="70" t="s">
        <v>35</v>
      </c>
    </row>
    <row r="86" spans="1:22" s="66" customFormat="1" ht="102" x14ac:dyDescent="0.2">
      <c r="A86" s="76">
        <v>45441</v>
      </c>
      <c r="B86" s="120">
        <f>IF(A86="","",IF(ISNUMBER(SEARCH("KCB",G86))=TRUE,Info!$J$10,Info!$J$11))</f>
        <v>90</v>
      </c>
      <c r="C86" s="76"/>
      <c r="D86" s="76">
        <v>45527</v>
      </c>
      <c r="E86" t="s">
        <v>527</v>
      </c>
      <c r="F86" s="90">
        <v>67006802</v>
      </c>
      <c r="G86" s="79" t="s">
        <v>508</v>
      </c>
      <c r="H86" s="65"/>
      <c r="I86" s="79" t="s">
        <v>37</v>
      </c>
      <c r="J86" s="79" t="s">
        <v>227</v>
      </c>
      <c r="K86" s="47" t="s">
        <v>528</v>
      </c>
      <c r="L86" t="s">
        <v>40</v>
      </c>
      <c r="O86" s="47"/>
      <c r="P86" s="89"/>
      <c r="Q86" s="47" t="s">
        <v>523</v>
      </c>
      <c r="R86" s="89" t="s">
        <v>529</v>
      </c>
      <c r="S86" s="47" t="s">
        <v>525</v>
      </c>
      <c r="T86" s="47" t="s">
        <v>530</v>
      </c>
      <c r="U86" s="47" t="s">
        <v>531</v>
      </c>
      <c r="V86" s="70" t="s">
        <v>532</v>
      </c>
    </row>
    <row r="87" spans="1:22" ht="63.75" x14ac:dyDescent="0.2">
      <c r="A87" s="76">
        <v>45440</v>
      </c>
      <c r="B87" s="120">
        <f>IF(A87="","",IF(ISNUMBER(SEARCH("KCB",G87))=TRUE,Info!$J$10,Info!$J$11))</f>
        <v>90</v>
      </c>
      <c r="C87" s="76"/>
      <c r="D87" s="76">
        <v>45503</v>
      </c>
      <c r="E87" t="s">
        <v>24</v>
      </c>
      <c r="F87" s="64">
        <v>67006757</v>
      </c>
      <c r="G87" s="79" t="s">
        <v>508</v>
      </c>
      <c r="H87" s="65"/>
      <c r="I87" s="79" t="s">
        <v>533</v>
      </c>
      <c r="J87" s="79"/>
      <c r="K87" s="47" t="s">
        <v>534</v>
      </c>
      <c r="L87" t="s">
        <v>40</v>
      </c>
      <c r="Q87" s="47" t="s">
        <v>523</v>
      </c>
      <c r="R87" s="47" t="s">
        <v>524</v>
      </c>
      <c r="S87" s="47" t="s">
        <v>100</v>
      </c>
      <c r="T87" s="47" t="s">
        <v>109</v>
      </c>
      <c r="U87" s="47" t="s">
        <v>535</v>
      </c>
      <c r="V87" s="70" t="s">
        <v>35</v>
      </c>
    </row>
    <row r="88" spans="1:22" ht="204" x14ac:dyDescent="0.2">
      <c r="A88" s="76">
        <v>45442</v>
      </c>
      <c r="B88" s="120">
        <f>IF(A88="","",IF(ISNUMBER(SEARCH("KCB",G88))=TRUE,Info!$J$10,Info!$J$11))</f>
        <v>28</v>
      </c>
      <c r="C88" s="76"/>
      <c r="D88" s="76" t="s">
        <v>202</v>
      </c>
      <c r="E88" t="s">
        <v>202</v>
      </c>
      <c r="F88" s="64">
        <v>4630595</v>
      </c>
      <c r="G88" s="79" t="s">
        <v>406</v>
      </c>
      <c r="H88" s="65"/>
      <c r="I88" s="79" t="s">
        <v>536</v>
      </c>
      <c r="J88" s="79" t="s">
        <v>537</v>
      </c>
      <c r="K88" s="47" t="s">
        <v>538</v>
      </c>
      <c r="L88" t="s">
        <v>40</v>
      </c>
      <c r="M88" s="47" t="s">
        <v>539</v>
      </c>
      <c r="P88" s="91"/>
      <c r="Q88" s="47" t="s">
        <v>540</v>
      </c>
      <c r="R88" s="47" t="s">
        <v>541</v>
      </c>
      <c r="S88" s="47" t="s">
        <v>525</v>
      </c>
      <c r="T88" s="47" t="s">
        <v>542</v>
      </c>
    </row>
    <row r="89" spans="1:22" ht="76.5" x14ac:dyDescent="0.2">
      <c r="A89" s="76">
        <v>45447</v>
      </c>
      <c r="B89" s="120">
        <f>IF(A89="","",IF(ISNUMBER(SEARCH("KCB",G89))=TRUE,Info!$J$10,Info!$J$11))</f>
        <v>90</v>
      </c>
      <c r="C89" s="76"/>
      <c r="D89" s="76">
        <v>45503</v>
      </c>
      <c r="E89" t="s">
        <v>24</v>
      </c>
      <c r="F89" s="64">
        <v>66044874</v>
      </c>
      <c r="G89" s="79" t="s">
        <v>543</v>
      </c>
      <c r="H89" s="65"/>
      <c r="I89" s="79" t="s">
        <v>26</v>
      </c>
      <c r="J89" s="79" t="s">
        <v>216</v>
      </c>
      <c r="K89" s="47" t="s">
        <v>544</v>
      </c>
      <c r="L89" t="s">
        <v>40</v>
      </c>
      <c r="Q89" s="47" t="s">
        <v>545</v>
      </c>
      <c r="R89" s="47" t="s">
        <v>546</v>
      </c>
      <c r="S89" s="47" t="s">
        <v>100</v>
      </c>
      <c r="T89" s="47" t="s">
        <v>109</v>
      </c>
      <c r="U89" s="47" t="s">
        <v>535</v>
      </c>
    </row>
    <row r="90" spans="1:22" ht="102" x14ac:dyDescent="0.2">
      <c r="A90" s="76">
        <v>45448</v>
      </c>
      <c r="B90" s="120">
        <f>IF(A90="","",IF(ISNUMBER(SEARCH("KCB",G90))=TRUE,Info!$J$10,Info!$J$11))</f>
        <v>90</v>
      </c>
      <c r="C90" s="76"/>
      <c r="D90" s="76">
        <v>45460</v>
      </c>
      <c r="E90" t="s">
        <v>40</v>
      </c>
      <c r="F90" s="64">
        <v>72390933</v>
      </c>
      <c r="G90" s="79" t="s">
        <v>547</v>
      </c>
      <c r="H90" s="65"/>
      <c r="I90" s="79" t="s">
        <v>37</v>
      </c>
      <c r="J90" s="79" t="s">
        <v>38</v>
      </c>
      <c r="K90" s="47" t="s">
        <v>548</v>
      </c>
      <c r="L90" t="s">
        <v>40</v>
      </c>
      <c r="N90" s="47" t="s">
        <v>450</v>
      </c>
      <c r="S90" s="47" t="s">
        <v>93</v>
      </c>
      <c r="T90" s="47" t="s">
        <v>549</v>
      </c>
      <c r="U90" s="47" t="s">
        <v>550</v>
      </c>
    </row>
    <row r="91" spans="1:22" ht="102" x14ac:dyDescent="0.2">
      <c r="A91" s="76">
        <v>45449</v>
      </c>
      <c r="B91" s="120">
        <f>IF(A91="","",IF(ISNUMBER(SEARCH("KCB",G91))=TRUE,Info!$J$10,Info!$J$11))</f>
        <v>90</v>
      </c>
      <c r="C91" s="76"/>
      <c r="D91" s="76">
        <v>45460</v>
      </c>
      <c r="E91" t="s">
        <v>40</v>
      </c>
      <c r="F91" s="64">
        <v>67115566</v>
      </c>
      <c r="G91" s="79" t="s">
        <v>551</v>
      </c>
      <c r="H91" s="65"/>
      <c r="I91" s="79" t="s">
        <v>37</v>
      </c>
      <c r="J91" s="79" t="s">
        <v>38</v>
      </c>
      <c r="K91" s="47" t="s">
        <v>552</v>
      </c>
      <c r="L91" t="s">
        <v>40</v>
      </c>
      <c r="N91" s="47" t="s">
        <v>450</v>
      </c>
      <c r="S91" s="47" t="s">
        <v>93</v>
      </c>
      <c r="T91" s="47" t="s">
        <v>549</v>
      </c>
      <c r="U91" s="47" t="s">
        <v>550</v>
      </c>
    </row>
    <row r="92" spans="1:22" ht="51" x14ac:dyDescent="0.2">
      <c r="A92" s="76">
        <v>45450</v>
      </c>
      <c r="B92" s="120">
        <f>IF(A92="","",IF(ISNUMBER(SEARCH("KCB",G92))=TRUE,Info!$J$10,Info!$J$11))</f>
        <v>90</v>
      </c>
      <c r="C92" s="76"/>
      <c r="D92" s="76">
        <v>45456</v>
      </c>
      <c r="E92" t="s">
        <v>40</v>
      </c>
      <c r="F92" s="64">
        <v>40016816</v>
      </c>
      <c r="G92" s="79" t="s">
        <v>36</v>
      </c>
      <c r="H92" s="65"/>
      <c r="I92" s="79" t="s">
        <v>553</v>
      </c>
      <c r="J92" s="79"/>
      <c r="K92" s="47" t="s">
        <v>554</v>
      </c>
      <c r="L92" t="s">
        <v>40</v>
      </c>
      <c r="R92" s="47"/>
      <c r="S92" s="47" t="s">
        <v>93</v>
      </c>
      <c r="T92" s="47" t="s">
        <v>101</v>
      </c>
      <c r="U92" s="47" t="s">
        <v>555</v>
      </c>
    </row>
    <row r="93" spans="1:22" ht="38.25" x14ac:dyDescent="0.2">
      <c r="A93" s="76">
        <v>45454</v>
      </c>
      <c r="B93" s="120">
        <f>IF(A93="","",IF(ISNUMBER(SEARCH("KCB",G93))=TRUE,Info!$J$10,Info!$J$11))</f>
        <v>28</v>
      </c>
      <c r="C93" s="76"/>
      <c r="D93" s="76">
        <v>45456</v>
      </c>
      <c r="E93" t="s">
        <v>40</v>
      </c>
      <c r="F93" s="64">
        <v>66812706</v>
      </c>
      <c r="G93" s="79" t="s">
        <v>556</v>
      </c>
      <c r="H93" s="65"/>
      <c r="I93" s="79" t="s">
        <v>557</v>
      </c>
      <c r="J93" s="79"/>
      <c r="K93" s="47" t="s">
        <v>558</v>
      </c>
      <c r="L93" t="s">
        <v>40</v>
      </c>
      <c r="R93" s="47"/>
      <c r="S93" s="47" t="s">
        <v>100</v>
      </c>
      <c r="T93" s="47" t="s">
        <v>101</v>
      </c>
      <c r="U93" s="47" t="s">
        <v>559</v>
      </c>
    </row>
    <row r="94" spans="1:22" ht="191.25" x14ac:dyDescent="0.2">
      <c r="A94" s="76">
        <v>45455</v>
      </c>
      <c r="B94" s="120">
        <f>IF(A94="","",IF(ISNUMBER(SEARCH("KCB",G94))=TRUE,Info!$J$10,Info!$J$11))</f>
        <v>28</v>
      </c>
      <c r="C94" s="76"/>
      <c r="D94" s="76">
        <v>45551</v>
      </c>
      <c r="E94" t="s">
        <v>40</v>
      </c>
      <c r="F94" s="64">
        <v>66551358</v>
      </c>
      <c r="G94" s="47" t="s">
        <v>560</v>
      </c>
      <c r="H94" s="64" t="s">
        <v>561</v>
      </c>
      <c r="I94" s="47" t="s">
        <v>26</v>
      </c>
      <c r="J94" s="47" t="s">
        <v>562</v>
      </c>
      <c r="K94" s="47" t="s">
        <v>563</v>
      </c>
      <c r="L94" t="s">
        <v>40</v>
      </c>
      <c r="M94" s="47"/>
      <c r="Q94" s="47" t="s">
        <v>564</v>
      </c>
      <c r="R94" s="47" t="s">
        <v>565</v>
      </c>
      <c r="T94" s="47" t="s">
        <v>566</v>
      </c>
      <c r="U94" s="47" t="s">
        <v>567</v>
      </c>
    </row>
    <row r="95" spans="1:22" ht="63.75" x14ac:dyDescent="0.2">
      <c r="A95" s="76">
        <v>45460</v>
      </c>
      <c r="B95" s="120">
        <f>IF(A95="","",IF(ISNUMBER(SEARCH("KCB",G95))=TRUE,Info!$J$10,Info!$J$11))</f>
        <v>90</v>
      </c>
      <c r="C95" s="76"/>
      <c r="D95" s="76">
        <v>45495</v>
      </c>
      <c r="E95" t="s">
        <v>40</v>
      </c>
      <c r="F95" s="64">
        <v>72396851</v>
      </c>
      <c r="G95" s="47" t="s">
        <v>568</v>
      </c>
      <c r="I95" s="47" t="s">
        <v>37</v>
      </c>
      <c r="J95" s="47" t="s">
        <v>38</v>
      </c>
      <c r="K95" s="47" t="s">
        <v>569</v>
      </c>
      <c r="L95" t="s">
        <v>40</v>
      </c>
      <c r="N95" s="47" t="s">
        <v>570</v>
      </c>
      <c r="Q95" s="89"/>
      <c r="R95" s="47"/>
      <c r="S95" s="89" t="s">
        <v>93</v>
      </c>
      <c r="T95" s="47" t="s">
        <v>571</v>
      </c>
      <c r="U95" s="47" t="s">
        <v>572</v>
      </c>
    </row>
    <row r="96" spans="1:22" ht="216.75" x14ac:dyDescent="0.2">
      <c r="A96" s="76">
        <v>45461</v>
      </c>
      <c r="B96" s="120">
        <f>IF(A96="","",IF(ISNUMBER(SEARCH("KCB",G96))=TRUE,Info!$J$10,Info!$J$11))</f>
        <v>28</v>
      </c>
      <c r="C96" s="76"/>
      <c r="D96" s="76">
        <v>45593</v>
      </c>
      <c r="E96" t="s">
        <v>24</v>
      </c>
      <c r="F96" s="64">
        <v>66741987</v>
      </c>
      <c r="G96" s="47" t="s">
        <v>430</v>
      </c>
      <c r="I96" s="47" t="s">
        <v>573</v>
      </c>
      <c r="J96" s="47" t="s">
        <v>574</v>
      </c>
      <c r="K96" s="47" t="s">
        <v>575</v>
      </c>
      <c r="L96" t="s">
        <v>88</v>
      </c>
      <c r="N96" s="47"/>
      <c r="Q96" s="89" t="s">
        <v>576</v>
      </c>
      <c r="R96" s="47" t="s">
        <v>577</v>
      </c>
      <c r="S96" s="89" t="s">
        <v>578</v>
      </c>
      <c r="T96" s="47" t="s">
        <v>579</v>
      </c>
      <c r="U96" s="47" t="s">
        <v>580</v>
      </c>
    </row>
    <row r="97" spans="1:22" ht="178.5" x14ac:dyDescent="0.2">
      <c r="A97" s="76">
        <v>45461</v>
      </c>
      <c r="B97" s="120">
        <f>IF(A97="","",IF(ISNUMBER(SEARCH("KCB",G97))=TRUE,Info!$J$10,Info!$J$11))</f>
        <v>90</v>
      </c>
      <c r="C97" s="76"/>
      <c r="D97" s="76">
        <v>45569</v>
      </c>
      <c r="E97" t="s">
        <v>88</v>
      </c>
      <c r="F97" s="64">
        <v>64760949</v>
      </c>
      <c r="G97" s="47" t="s">
        <v>581</v>
      </c>
      <c r="I97" s="47" t="s">
        <v>582</v>
      </c>
      <c r="J97" s="47" t="s">
        <v>583</v>
      </c>
      <c r="K97" s="47" t="s">
        <v>584</v>
      </c>
      <c r="L97" t="s">
        <v>88</v>
      </c>
      <c r="M97" s="47" t="s">
        <v>1785</v>
      </c>
      <c r="Q97" s="47" t="s">
        <v>585</v>
      </c>
      <c r="R97" s="47" t="s">
        <v>586</v>
      </c>
      <c r="T97" s="47" t="s">
        <v>587</v>
      </c>
      <c r="U97" s="47" t="s">
        <v>588</v>
      </c>
      <c r="V97" s="70" t="s">
        <v>122</v>
      </c>
    </row>
    <row r="98" spans="1:22" ht="63.75" x14ac:dyDescent="0.2">
      <c r="A98" s="76">
        <v>45461</v>
      </c>
      <c r="B98" s="120">
        <f>IF(A98="","",IF(ISNUMBER(SEARCH("KCB",G98))=TRUE,Info!$J$10,Info!$J$11))</f>
        <v>28</v>
      </c>
      <c r="C98" s="76"/>
      <c r="D98" s="76">
        <v>45519</v>
      </c>
      <c r="E98" t="s">
        <v>527</v>
      </c>
      <c r="F98" s="64" t="s">
        <v>589</v>
      </c>
      <c r="G98" s="47" t="s">
        <v>590</v>
      </c>
      <c r="H98" s="64" t="s">
        <v>591</v>
      </c>
      <c r="I98" s="47" t="s">
        <v>592</v>
      </c>
      <c r="K98" s="47" t="s">
        <v>593</v>
      </c>
      <c r="L98" t="s">
        <v>40</v>
      </c>
      <c r="Q98" s="89" t="s">
        <v>594</v>
      </c>
      <c r="S98" s="47" t="s">
        <v>595</v>
      </c>
      <c r="T98" s="78" t="s">
        <v>596</v>
      </c>
      <c r="U98" s="78" t="s">
        <v>597</v>
      </c>
    </row>
    <row r="99" spans="1:22" ht="63.75" x14ac:dyDescent="0.2">
      <c r="A99" s="76">
        <v>45461</v>
      </c>
      <c r="B99" s="120">
        <f>IF(A99="","",IF(ISNUMBER(SEARCH("KCB",G99))=TRUE,Info!$J$10,Info!$J$11))</f>
        <v>28</v>
      </c>
      <c r="C99" s="76"/>
      <c r="D99" s="76">
        <v>45519</v>
      </c>
      <c r="E99" t="s">
        <v>527</v>
      </c>
      <c r="F99" s="64" t="s">
        <v>589</v>
      </c>
      <c r="G99" s="47" t="s">
        <v>590</v>
      </c>
      <c r="H99" s="64" t="s">
        <v>598</v>
      </c>
      <c r="I99" s="47" t="s">
        <v>592</v>
      </c>
      <c r="K99" s="47" t="s">
        <v>593</v>
      </c>
      <c r="L99" t="s">
        <v>40</v>
      </c>
      <c r="Q99" s="89" t="s">
        <v>594</v>
      </c>
      <c r="S99" s="47" t="s">
        <v>595</v>
      </c>
      <c r="T99" s="78" t="s">
        <v>596</v>
      </c>
      <c r="U99" s="78" t="s">
        <v>597</v>
      </c>
    </row>
    <row r="100" spans="1:22" ht="63.75" x14ac:dyDescent="0.2">
      <c r="A100" s="76">
        <v>45461</v>
      </c>
      <c r="B100" s="120">
        <f>IF(A100="","",IF(ISNUMBER(SEARCH("KCB",G100))=TRUE,Info!$J$10,Info!$J$11))</f>
        <v>28</v>
      </c>
      <c r="C100" s="76"/>
      <c r="D100" s="76">
        <v>45519</v>
      </c>
      <c r="E100" t="s">
        <v>527</v>
      </c>
      <c r="F100" s="64" t="s">
        <v>589</v>
      </c>
      <c r="G100" s="47" t="s">
        <v>590</v>
      </c>
      <c r="H100" s="64" t="s">
        <v>599</v>
      </c>
      <c r="I100" s="47" t="s">
        <v>592</v>
      </c>
      <c r="K100" s="47" t="s">
        <v>593</v>
      </c>
      <c r="L100" t="s">
        <v>40</v>
      </c>
      <c r="N100" s="47"/>
      <c r="Q100" s="89" t="s">
        <v>594</v>
      </c>
      <c r="S100" s="47" t="s">
        <v>595</v>
      </c>
      <c r="T100" s="78" t="s">
        <v>596</v>
      </c>
      <c r="U100" s="78" t="s">
        <v>597</v>
      </c>
    </row>
    <row r="101" spans="1:22" ht="63.75" x14ac:dyDescent="0.2">
      <c r="A101" s="76">
        <v>45461</v>
      </c>
      <c r="B101" s="120">
        <f>IF(A101="","",IF(ISNUMBER(SEARCH("KCB",G101))=TRUE,Info!$J$10,Info!$J$11))</f>
        <v>28</v>
      </c>
      <c r="C101" s="76"/>
      <c r="D101" s="76">
        <v>45519</v>
      </c>
      <c r="E101" t="s">
        <v>527</v>
      </c>
      <c r="F101" s="64" t="s">
        <v>589</v>
      </c>
      <c r="G101" s="47" t="s">
        <v>590</v>
      </c>
      <c r="H101" s="64" t="s">
        <v>600</v>
      </c>
      <c r="I101" s="47" t="s">
        <v>592</v>
      </c>
      <c r="K101" s="47" t="s">
        <v>593</v>
      </c>
      <c r="L101" t="s">
        <v>40</v>
      </c>
      <c r="N101" s="47"/>
      <c r="Q101" s="89" t="s">
        <v>594</v>
      </c>
      <c r="S101" s="47" t="s">
        <v>595</v>
      </c>
      <c r="T101" s="78" t="s">
        <v>596</v>
      </c>
      <c r="U101" s="78" t="s">
        <v>597</v>
      </c>
    </row>
    <row r="102" spans="1:22" ht="63.75" x14ac:dyDescent="0.2">
      <c r="A102" s="76">
        <v>45461</v>
      </c>
      <c r="B102" s="120">
        <f>IF(A102="","",IF(ISNUMBER(SEARCH("KCB",G102))=TRUE,Info!$J$10,Info!$J$11))</f>
        <v>28</v>
      </c>
      <c r="C102" s="76"/>
      <c r="D102" s="76">
        <v>45519</v>
      </c>
      <c r="E102" t="s">
        <v>527</v>
      </c>
      <c r="F102" s="64" t="s">
        <v>589</v>
      </c>
      <c r="G102" s="47" t="s">
        <v>590</v>
      </c>
      <c r="H102" s="64" t="s">
        <v>601</v>
      </c>
      <c r="I102" s="47" t="s">
        <v>592</v>
      </c>
      <c r="K102" s="47" t="s">
        <v>593</v>
      </c>
      <c r="L102" t="s">
        <v>40</v>
      </c>
      <c r="Q102" s="89" t="s">
        <v>594</v>
      </c>
      <c r="R102" s="47"/>
      <c r="S102" s="47" t="s">
        <v>595</v>
      </c>
      <c r="T102" s="78" t="s">
        <v>596</v>
      </c>
      <c r="U102" s="78" t="s">
        <v>597</v>
      </c>
    </row>
    <row r="103" spans="1:22" ht="63.75" x14ac:dyDescent="0.2">
      <c r="A103" s="76">
        <v>45461</v>
      </c>
      <c r="B103" s="120">
        <f>IF(A103="","",IF(ISNUMBER(SEARCH("KCB",G103))=TRUE,Info!$J$10,Info!$J$11))</f>
        <v>28</v>
      </c>
      <c r="C103" s="76"/>
      <c r="D103" s="76">
        <v>45519</v>
      </c>
      <c r="E103" t="s">
        <v>527</v>
      </c>
      <c r="F103" s="64" t="s">
        <v>589</v>
      </c>
      <c r="G103" s="47" t="s">
        <v>590</v>
      </c>
      <c r="H103" s="64" t="s">
        <v>602</v>
      </c>
      <c r="I103" s="47" t="s">
        <v>592</v>
      </c>
      <c r="K103" s="47" t="s">
        <v>593</v>
      </c>
      <c r="L103" t="s">
        <v>40</v>
      </c>
      <c r="Q103" s="89" t="s">
        <v>594</v>
      </c>
      <c r="S103" s="47" t="s">
        <v>595</v>
      </c>
      <c r="T103" s="78" t="s">
        <v>596</v>
      </c>
      <c r="U103" s="78" t="s">
        <v>597</v>
      </c>
    </row>
    <row r="104" spans="1:22" ht="242.25" x14ac:dyDescent="0.2">
      <c r="A104" s="76">
        <v>45462</v>
      </c>
      <c r="B104" s="120">
        <f>IF(A104="","",IF(ISNUMBER(SEARCH("KCB",G104))=TRUE,Info!$J$10,Info!$J$11))</f>
        <v>90</v>
      </c>
      <c r="C104" s="76"/>
      <c r="D104" s="88">
        <v>45545</v>
      </c>
      <c r="E104" t="s">
        <v>61</v>
      </c>
      <c r="F104" s="64">
        <v>32769535</v>
      </c>
      <c r="G104" s="47" t="s">
        <v>581</v>
      </c>
      <c r="I104" s="47" t="s">
        <v>37</v>
      </c>
      <c r="J104" s="47" t="s">
        <v>227</v>
      </c>
      <c r="K104" s="47" t="s">
        <v>603</v>
      </c>
      <c r="L104" t="s">
        <v>40</v>
      </c>
      <c r="N104" s="47"/>
      <c r="O104" s="92"/>
      <c r="P104" s="92"/>
      <c r="Q104" s="47" t="s">
        <v>604</v>
      </c>
      <c r="R104" s="47" t="s">
        <v>605</v>
      </c>
      <c r="S104" s="47" t="s">
        <v>606</v>
      </c>
      <c r="T104" s="47" t="s">
        <v>607</v>
      </c>
      <c r="U104" s="47" t="s">
        <v>608</v>
      </c>
      <c r="V104" s="70" t="s">
        <v>122</v>
      </c>
    </row>
    <row r="105" spans="1:22" ht="165.75" x14ac:dyDescent="0.2">
      <c r="A105" s="76">
        <v>45462</v>
      </c>
      <c r="B105" s="120">
        <f>IF(A105="","",IF(ISNUMBER(SEARCH("KCB",G105))=TRUE,Info!$J$10,Info!$J$11))</f>
        <v>90</v>
      </c>
      <c r="C105" s="76"/>
      <c r="D105" s="76">
        <v>45572</v>
      </c>
      <c r="E105" t="s">
        <v>88</v>
      </c>
      <c r="F105" s="64">
        <v>38576101</v>
      </c>
      <c r="G105" s="47" t="s">
        <v>581</v>
      </c>
      <c r="I105" s="47" t="s">
        <v>37</v>
      </c>
      <c r="J105" s="47" t="s">
        <v>227</v>
      </c>
      <c r="K105" s="47" t="s">
        <v>609</v>
      </c>
      <c r="L105" t="s">
        <v>40</v>
      </c>
      <c r="M105" s="47" t="s">
        <v>610</v>
      </c>
      <c r="N105" s="47"/>
      <c r="Q105" s="47" t="s">
        <v>604</v>
      </c>
      <c r="R105" s="47" t="s">
        <v>611</v>
      </c>
      <c r="S105" s="47" t="s">
        <v>612</v>
      </c>
      <c r="T105" s="47" t="s">
        <v>607</v>
      </c>
      <c r="U105" s="47" t="s">
        <v>613</v>
      </c>
      <c r="V105" s="70" t="s">
        <v>122</v>
      </c>
    </row>
    <row r="106" spans="1:22" ht="409.5" x14ac:dyDescent="0.2">
      <c r="A106" s="76">
        <v>45464</v>
      </c>
      <c r="B106" s="120">
        <f>IF(A106="","",IF(ISNUMBER(SEARCH("KCB",G106))=TRUE,Info!$J$10,Info!$J$11))</f>
        <v>90</v>
      </c>
      <c r="C106" s="76"/>
      <c r="D106" s="76">
        <v>45547</v>
      </c>
      <c r="E106" t="s">
        <v>527</v>
      </c>
      <c r="F106" s="64">
        <v>32547529</v>
      </c>
      <c r="G106" s="47" t="s">
        <v>614</v>
      </c>
      <c r="I106" s="47" t="s">
        <v>615</v>
      </c>
      <c r="J106" s="47" t="s">
        <v>616</v>
      </c>
      <c r="K106" s="47" t="s">
        <v>617</v>
      </c>
      <c r="L106" t="s">
        <v>88</v>
      </c>
      <c r="M106" s="46" t="s">
        <v>1788</v>
      </c>
      <c r="N106" s="47"/>
      <c r="Q106" s="47" t="s">
        <v>618</v>
      </c>
      <c r="R106" s="47" t="s">
        <v>619</v>
      </c>
      <c r="S106" s="47" t="s">
        <v>620</v>
      </c>
      <c r="T106" s="47" t="s">
        <v>621</v>
      </c>
      <c r="U106" s="47" t="s">
        <v>622</v>
      </c>
      <c r="V106" s="188" t="s">
        <v>1736</v>
      </c>
    </row>
    <row r="107" spans="1:22" ht="127.5" x14ac:dyDescent="0.2">
      <c r="A107" s="76">
        <v>45474</v>
      </c>
      <c r="B107" s="120">
        <f>IF(A107="","",IF(ISNUMBER(SEARCH("KCB",G107))=TRUE,Info!$J$10,Info!$J$11))</f>
        <v>28</v>
      </c>
      <c r="C107" s="76"/>
      <c r="D107" s="76">
        <v>45534</v>
      </c>
      <c r="E107" t="s">
        <v>88</v>
      </c>
      <c r="F107" s="64">
        <v>66473126</v>
      </c>
      <c r="G107" s="89" t="s">
        <v>623</v>
      </c>
      <c r="H107" s="90"/>
      <c r="I107" s="89" t="s">
        <v>37</v>
      </c>
      <c r="J107" s="89" t="s">
        <v>357</v>
      </c>
      <c r="K107" s="89" t="s">
        <v>624</v>
      </c>
      <c r="L107" t="s">
        <v>40</v>
      </c>
      <c r="M107" s="47" t="s">
        <v>625</v>
      </c>
      <c r="N107" s="47" t="s">
        <v>626</v>
      </c>
      <c r="Q107" s="47" t="s">
        <v>627</v>
      </c>
      <c r="R107" s="47" t="s">
        <v>628</v>
      </c>
      <c r="T107" s="47" t="s">
        <v>629</v>
      </c>
      <c r="U107" s="47" t="s">
        <v>630</v>
      </c>
    </row>
    <row r="108" spans="1:22" ht="102" x14ac:dyDescent="0.2">
      <c r="A108" s="76">
        <v>45476</v>
      </c>
      <c r="B108" s="120">
        <f>IF(A108="","",IF(ISNUMBER(SEARCH("KCB",G108))=TRUE,Info!$J$10,Info!$J$11))</f>
        <v>28</v>
      </c>
      <c r="C108" s="76"/>
      <c r="D108" s="76">
        <v>45548</v>
      </c>
      <c r="E108" t="s">
        <v>88</v>
      </c>
      <c r="F108" s="64">
        <v>72884458</v>
      </c>
      <c r="G108" s="89" t="s">
        <v>631</v>
      </c>
      <c r="H108" s="90"/>
      <c r="I108" s="89" t="s">
        <v>632</v>
      </c>
      <c r="J108" s="89" t="s">
        <v>633</v>
      </c>
      <c r="K108" s="89" t="s">
        <v>634</v>
      </c>
      <c r="L108" t="s">
        <v>40</v>
      </c>
      <c r="N108" s="47"/>
      <c r="Q108" s="47" t="s">
        <v>635</v>
      </c>
      <c r="R108" s="47" t="s">
        <v>636</v>
      </c>
      <c r="S108" s="47" t="s">
        <v>637</v>
      </c>
      <c r="T108" s="47" t="s">
        <v>413</v>
      </c>
      <c r="U108" s="47" t="s">
        <v>638</v>
      </c>
      <c r="V108" s="70" t="s">
        <v>122</v>
      </c>
    </row>
    <row r="109" spans="1:22" ht="216.75" x14ac:dyDescent="0.2">
      <c r="A109" s="76">
        <v>45476</v>
      </c>
      <c r="B109" s="120">
        <f>IF(A109="","",IF(ISNUMBER(SEARCH("KCB",G109))=TRUE,Info!$J$10,Info!$J$11))</f>
        <v>28</v>
      </c>
      <c r="C109" s="76"/>
      <c r="D109" s="76" t="s">
        <v>202</v>
      </c>
      <c r="E109" t="s">
        <v>202</v>
      </c>
      <c r="F109" s="64">
        <v>38852487</v>
      </c>
      <c r="G109" s="89" t="s">
        <v>639</v>
      </c>
      <c r="H109" s="90"/>
      <c r="I109" s="89" t="s">
        <v>37</v>
      </c>
      <c r="J109" s="89" t="s">
        <v>357</v>
      </c>
      <c r="K109" s="89" t="s">
        <v>640</v>
      </c>
      <c r="L109" t="s">
        <v>40</v>
      </c>
      <c r="N109" s="47"/>
      <c r="O109" s="47" t="s">
        <v>641</v>
      </c>
      <c r="P109" s="47" t="s">
        <v>642</v>
      </c>
      <c r="Q109" s="47" t="s">
        <v>643</v>
      </c>
      <c r="R109" s="87" t="s">
        <v>644</v>
      </c>
      <c r="S109" s="47" t="s">
        <v>645</v>
      </c>
      <c r="T109" s="47" t="s">
        <v>646</v>
      </c>
      <c r="U109" s="47" t="s">
        <v>647</v>
      </c>
      <c r="V109" s="93"/>
    </row>
    <row r="110" spans="1:22" x14ac:dyDescent="0.2">
      <c r="A110" s="76"/>
      <c r="B110" s="120" t="str">
        <f>IF(A110="","",IF(ISNUMBER(SEARCH("KCB",G110))=TRUE,Info!$J$10,Info!$J$11))</f>
        <v/>
      </c>
      <c r="C110" s="76"/>
      <c r="D110" s="94"/>
      <c r="G110" s="47"/>
      <c r="N110" s="47"/>
    </row>
    <row r="111" spans="1:22" x14ac:dyDescent="0.2">
      <c r="A111" s="76"/>
      <c r="B111" s="120" t="str">
        <f>IF(A111="","",IF(ISNUMBER(SEARCH("KCB",G111))=TRUE,Info!$J$10,Info!$J$11))</f>
        <v/>
      </c>
      <c r="C111" s="76"/>
      <c r="D111" s="88"/>
      <c r="G111" s="79"/>
      <c r="R111" s="47"/>
    </row>
    <row r="112" spans="1:22" x14ac:dyDescent="0.2">
      <c r="A112" s="76"/>
      <c r="B112" s="120" t="str">
        <f>IF(A112="","",IF(ISNUMBER(SEARCH("KCB",G112))=TRUE,Info!$J$10,Info!$J$11))</f>
        <v/>
      </c>
      <c r="C112" s="76"/>
      <c r="D112" s="94"/>
      <c r="G112" s="79"/>
      <c r="N112" s="47"/>
    </row>
    <row r="113" spans="1:22" x14ac:dyDescent="0.2">
      <c r="A113" s="76"/>
      <c r="B113" s="120" t="str">
        <f>IF(A113="","",IF(ISNUMBER(SEARCH("KCB",G113))=TRUE,Info!$J$10,Info!$J$11))</f>
        <v/>
      </c>
      <c r="C113" s="76"/>
      <c r="D113" s="86"/>
      <c r="G113" s="79"/>
      <c r="N113" s="47"/>
      <c r="U113" s="89"/>
    </row>
    <row r="114" spans="1:22" x14ac:dyDescent="0.2">
      <c r="A114" s="76"/>
      <c r="B114" s="120" t="str">
        <f>IF(A114="","",IF(ISNUMBER(SEARCH("KCB",G114))=TRUE,Info!$J$10,Info!$J$11))</f>
        <v/>
      </c>
      <c r="C114" s="76"/>
      <c r="D114" s="76"/>
      <c r="G114" s="79"/>
    </row>
    <row r="115" spans="1:22" x14ac:dyDescent="0.2">
      <c r="A115" s="76"/>
      <c r="B115" s="120" t="str">
        <f>IF(A115="","",IF(ISNUMBER(SEARCH("KCB",G115))=TRUE,Info!$J$10,Info!$J$11))</f>
        <v/>
      </c>
      <c r="C115" s="76"/>
      <c r="D115" s="76"/>
      <c r="G115" s="79"/>
    </row>
    <row r="116" spans="1:22" x14ac:dyDescent="0.2">
      <c r="A116" s="76"/>
      <c r="B116" s="120" t="str">
        <f>IF(A116="","",IF(ISNUMBER(SEARCH("KCB",G116))=TRUE,Info!$J$10,Info!$J$11))</f>
        <v/>
      </c>
      <c r="C116" s="76"/>
      <c r="D116" s="76"/>
      <c r="G116" s="47"/>
      <c r="N116" s="47"/>
      <c r="R116" s="47"/>
    </row>
    <row r="117" spans="1:22" x14ac:dyDescent="0.2">
      <c r="A117" s="76"/>
      <c r="B117" s="120" t="str">
        <f>IF(A117="","",IF(ISNUMBER(SEARCH("KCB",G117))=TRUE,Info!$J$10,Info!$J$11))</f>
        <v/>
      </c>
      <c r="C117" s="76"/>
      <c r="D117" s="76"/>
      <c r="G117" s="79"/>
      <c r="N117" s="47"/>
      <c r="R117" s="47"/>
    </row>
    <row r="118" spans="1:22" x14ac:dyDescent="0.2">
      <c r="A118" s="76"/>
      <c r="B118" s="120" t="str">
        <f>IF(A118="","",IF(ISNUMBER(SEARCH("KCB",G118))=TRUE,Info!$J$10,Info!$J$11))</f>
        <v/>
      </c>
      <c r="C118" s="76"/>
      <c r="D118" s="76"/>
      <c r="G118" s="79"/>
    </row>
    <row r="119" spans="1:22" x14ac:dyDescent="0.2">
      <c r="A119" s="76"/>
      <c r="B119" s="120" t="str">
        <f>IF(A119="","",IF(ISNUMBER(SEARCH("KCB",G119))=TRUE,Info!$J$10,Info!$J$11))</f>
        <v/>
      </c>
      <c r="C119" s="76"/>
      <c r="D119" s="76"/>
      <c r="G119" s="79"/>
    </row>
    <row r="120" spans="1:22" x14ac:dyDescent="0.2">
      <c r="A120" s="76"/>
      <c r="B120" s="120" t="str">
        <f>IF(A120="","",IF(ISNUMBER(SEARCH("KCB",G120))=TRUE,Info!$J$10,Info!$J$11))</f>
        <v/>
      </c>
      <c r="C120" s="76"/>
      <c r="D120" s="76"/>
      <c r="G120" s="79"/>
      <c r="R120" s="47"/>
    </row>
    <row r="121" spans="1:22" x14ac:dyDescent="0.2">
      <c r="A121" s="76"/>
      <c r="B121" s="120" t="str">
        <f>IF(A121="","",IF(ISNUMBER(SEARCH("KCB",G121))=TRUE,Info!$J$10,Info!$J$11))</f>
        <v/>
      </c>
      <c r="C121" s="76"/>
      <c r="D121" s="76"/>
      <c r="G121" s="79"/>
    </row>
    <row r="122" spans="1:22" x14ac:dyDescent="0.2">
      <c r="A122" s="76"/>
      <c r="B122" s="120" t="str">
        <f>IF(A122="","",IF(ISNUMBER(SEARCH("KCB",G122))=TRUE,Info!$J$10,Info!$J$11))</f>
        <v/>
      </c>
      <c r="C122" s="76"/>
      <c r="D122" s="76"/>
      <c r="G122" s="79"/>
    </row>
    <row r="123" spans="1:22" x14ac:dyDescent="0.2">
      <c r="A123" s="76"/>
      <c r="B123" s="120" t="str">
        <f>IF(A123="","",IF(ISNUMBER(SEARCH("KCB",G123))=TRUE,Info!$J$10,Info!$J$11))</f>
        <v/>
      </c>
      <c r="C123" s="76"/>
      <c r="D123" s="76"/>
      <c r="G123" s="79"/>
      <c r="N123" s="47"/>
    </row>
    <row r="124" spans="1:22" x14ac:dyDescent="0.2">
      <c r="A124" s="76"/>
      <c r="B124" s="120" t="str">
        <f>IF(A124="","",IF(ISNUMBER(SEARCH("KCB",G124))=TRUE,Info!$J$10,Info!$J$11))</f>
        <v/>
      </c>
      <c r="C124" s="76"/>
      <c r="D124" s="76"/>
      <c r="G124" s="79"/>
      <c r="N124" s="47"/>
    </row>
    <row r="125" spans="1:22" x14ac:dyDescent="0.2">
      <c r="A125" s="76"/>
      <c r="B125" s="120" t="str">
        <f>IF(A125="","",IF(ISNUMBER(SEARCH("KCB",G125))=TRUE,Info!$J$10,Info!$J$11))</f>
        <v/>
      </c>
      <c r="C125" s="76"/>
      <c r="D125" s="76"/>
      <c r="G125" s="79"/>
      <c r="R125" s="87"/>
    </row>
    <row r="126" spans="1:22" x14ac:dyDescent="0.2">
      <c r="A126" s="76"/>
      <c r="B126" s="120" t="str">
        <f>IF(A126="","",IF(ISNUMBER(SEARCH("KCB",G126))=TRUE,Info!$J$10,Info!$J$11))</f>
        <v/>
      </c>
      <c r="C126" s="76"/>
      <c r="D126" s="76"/>
      <c r="G126" s="79"/>
      <c r="N126" s="47"/>
      <c r="R126" s="95"/>
    </row>
    <row r="127" spans="1:22" x14ac:dyDescent="0.2">
      <c r="A127" s="76"/>
      <c r="B127" s="120" t="str">
        <f>IF(A127="","",IF(ISNUMBER(SEARCH("KCB",G127))=TRUE,Info!$J$10,Info!$J$11))</f>
        <v/>
      </c>
      <c r="C127" s="76"/>
      <c r="D127" s="76"/>
      <c r="G127" s="79"/>
      <c r="N127" s="47"/>
      <c r="T127" s="78"/>
      <c r="V127" s="82"/>
    </row>
    <row r="128" spans="1:22" x14ac:dyDescent="0.2">
      <c r="A128" s="76"/>
      <c r="B128" s="120" t="str">
        <f>IF(A128="","",IF(ISNUMBER(SEARCH("KCB",G128))=TRUE,Info!$J$10,Info!$J$11))</f>
        <v/>
      </c>
      <c r="C128" s="76"/>
      <c r="D128" s="76"/>
      <c r="G128" s="47"/>
      <c r="N128" s="47"/>
      <c r="T128" s="78"/>
    </row>
    <row r="129" spans="1:22" x14ac:dyDescent="0.2">
      <c r="A129" s="76"/>
      <c r="B129" s="120" t="str">
        <f>IF(A129="","",IF(ISNUMBER(SEARCH("KCB",G129))=TRUE,Info!$J$10,Info!$J$11))</f>
        <v/>
      </c>
      <c r="C129" s="76"/>
      <c r="D129" s="88"/>
      <c r="G129" s="47"/>
      <c r="R129" s="87"/>
      <c r="T129" s="78"/>
      <c r="U129" s="78"/>
    </row>
    <row r="130" spans="1:22" x14ac:dyDescent="0.2">
      <c r="A130" s="76"/>
      <c r="B130" s="120" t="str">
        <f>IF(A130="","",IF(ISNUMBER(SEARCH("KCB",G130))=TRUE,Info!$J$10,Info!$J$11))</f>
        <v/>
      </c>
      <c r="C130" s="76"/>
      <c r="D130" s="88"/>
      <c r="G130" s="47"/>
      <c r="M130" s="47"/>
      <c r="R130" s="87"/>
    </row>
    <row r="131" spans="1:22" x14ac:dyDescent="0.2">
      <c r="A131" s="76"/>
      <c r="B131" s="120" t="str">
        <f>IF(A131="","",IF(ISNUMBER(SEARCH("KCB",G131))=TRUE,Info!$J$10,Info!$J$11))</f>
        <v/>
      </c>
      <c r="C131" s="76"/>
      <c r="D131" s="76"/>
      <c r="G131" s="47"/>
      <c r="N131" s="47"/>
      <c r="R131" s="47"/>
      <c r="V131" s="82"/>
    </row>
    <row r="132" spans="1:22" x14ac:dyDescent="0.2">
      <c r="A132" s="76"/>
      <c r="B132" s="120" t="str">
        <f>IF(A132="","",IF(ISNUMBER(SEARCH("KCB",G132))=TRUE,Info!$J$10,Info!$J$11))</f>
        <v/>
      </c>
      <c r="C132" s="76"/>
      <c r="D132" s="76"/>
      <c r="G132" s="47"/>
      <c r="M132" s="47"/>
      <c r="R132" s="47"/>
      <c r="V132" s="82"/>
    </row>
    <row r="133" spans="1:22" x14ac:dyDescent="0.2">
      <c r="A133" s="76"/>
      <c r="B133" s="120" t="str">
        <f>IF(A133="","",IF(ISNUMBER(SEARCH("KCB",G133))=TRUE,Info!$J$10,Info!$J$11))</f>
        <v/>
      </c>
      <c r="C133" s="76"/>
      <c r="D133" s="76"/>
      <c r="G133" s="47"/>
      <c r="N133" s="47"/>
      <c r="V133" s="82"/>
    </row>
    <row r="134" spans="1:22" x14ac:dyDescent="0.2">
      <c r="A134" s="76"/>
      <c r="B134" s="120" t="str">
        <f>IF(A134="","",IF(ISNUMBER(SEARCH("KCB",G134))=TRUE,Info!$J$10,Info!$J$11))</f>
        <v/>
      </c>
      <c r="C134" s="76"/>
      <c r="D134" s="76"/>
      <c r="G134" s="47"/>
      <c r="M134" s="47"/>
      <c r="R134" s="47"/>
      <c r="V134" s="82"/>
    </row>
    <row r="135" spans="1:22" x14ac:dyDescent="0.2">
      <c r="A135" s="76"/>
      <c r="B135" s="120" t="str">
        <f>IF(A135="","",IF(ISNUMBER(SEARCH("KCB",G135))=TRUE,Info!$J$10,Info!$J$11))</f>
        <v/>
      </c>
      <c r="C135" s="76"/>
      <c r="D135" s="96"/>
      <c r="E135" s="66"/>
      <c r="G135" s="47"/>
      <c r="O135" s="89"/>
      <c r="P135" s="87"/>
      <c r="Q135" s="89"/>
      <c r="R135" s="47"/>
    </row>
    <row r="136" spans="1:22" s="66" customFormat="1" x14ac:dyDescent="0.2">
      <c r="A136" s="76"/>
      <c r="B136" s="120" t="str">
        <f>IF(A136="","",IF(ISNUMBER(SEARCH("KCB",G136))=TRUE,Info!$J$10,Info!$J$11))</f>
        <v/>
      </c>
      <c r="C136" s="76"/>
      <c r="D136" s="96"/>
      <c r="F136" s="64"/>
      <c r="G136" s="47"/>
      <c r="H136" s="90"/>
      <c r="I136" s="47"/>
      <c r="J136" s="47"/>
      <c r="K136" s="89"/>
      <c r="O136" s="89"/>
      <c r="P136" s="97"/>
      <c r="Q136" s="89"/>
      <c r="R136" s="89"/>
      <c r="S136" s="89"/>
      <c r="T136" s="47"/>
      <c r="U136" s="47"/>
      <c r="V136" s="98"/>
    </row>
    <row r="137" spans="1:22" s="66" customFormat="1" x14ac:dyDescent="0.2">
      <c r="A137" s="76"/>
      <c r="B137" s="120" t="str">
        <f>IF(A137="","",IF(ISNUMBER(SEARCH("KCB",G137))=TRUE,Info!$J$10,Info!$J$11))</f>
        <v/>
      </c>
      <c r="C137" s="76"/>
      <c r="D137" s="96"/>
      <c r="F137" s="64"/>
      <c r="G137" s="47"/>
      <c r="H137" s="90"/>
      <c r="I137" s="47"/>
      <c r="J137" s="47"/>
      <c r="K137" s="89"/>
      <c r="O137" s="89"/>
      <c r="P137" s="89"/>
      <c r="Q137" s="89"/>
      <c r="R137" s="89"/>
      <c r="S137" s="89"/>
      <c r="T137" s="47"/>
      <c r="U137" s="47"/>
      <c r="V137" s="98"/>
    </row>
    <row r="138" spans="1:22" s="66" customFormat="1" x14ac:dyDescent="0.2">
      <c r="A138" s="76"/>
      <c r="B138" s="120" t="str">
        <f>IF(A138="","",IF(ISNUMBER(SEARCH("KCB",G138))=TRUE,Info!$J$10,Info!$J$11))</f>
        <v/>
      </c>
      <c r="C138" s="76"/>
      <c r="D138" s="96"/>
      <c r="F138" s="64"/>
      <c r="G138" s="47"/>
      <c r="H138" s="90"/>
      <c r="I138" s="89"/>
      <c r="J138" s="89"/>
      <c r="K138" s="47"/>
      <c r="L138"/>
      <c r="N138" s="89"/>
      <c r="O138" s="89"/>
      <c r="P138" s="89"/>
      <c r="Q138" s="89"/>
      <c r="R138" s="89"/>
      <c r="S138" s="89"/>
      <c r="T138" s="47"/>
      <c r="U138" s="47"/>
      <c r="V138" s="98"/>
    </row>
    <row r="139" spans="1:22" s="66" customFormat="1" x14ac:dyDescent="0.2">
      <c r="A139" s="76"/>
      <c r="B139" s="120" t="str">
        <f>IF(A139="","",IF(ISNUMBER(SEARCH("KCB",G139))=TRUE,Info!$J$10,Info!$J$11))</f>
        <v/>
      </c>
      <c r="C139" s="76"/>
      <c r="D139" s="96"/>
      <c r="F139" s="64"/>
      <c r="G139" s="47"/>
      <c r="H139" s="90"/>
      <c r="I139" s="89"/>
      <c r="J139" s="89"/>
      <c r="K139" s="89"/>
      <c r="O139" s="89"/>
      <c r="P139" s="97"/>
      <c r="Q139" s="89"/>
      <c r="R139" s="89"/>
      <c r="S139" s="89"/>
      <c r="T139" s="47"/>
      <c r="U139" s="47"/>
      <c r="V139" s="98"/>
    </row>
    <row r="140" spans="1:22" s="66" customFormat="1" x14ac:dyDescent="0.2">
      <c r="A140" s="76"/>
      <c r="B140" s="120" t="str">
        <f>IF(A140="","",IF(ISNUMBER(SEARCH("KCB",G140))=TRUE,Info!$J$10,Info!$J$11))</f>
        <v/>
      </c>
      <c r="C140" s="76"/>
      <c r="D140" s="96"/>
      <c r="F140" s="64"/>
      <c r="G140" s="47"/>
      <c r="H140" s="90"/>
      <c r="I140" s="47"/>
      <c r="J140" s="47"/>
      <c r="K140" s="89"/>
      <c r="O140" s="89"/>
      <c r="P140" s="97"/>
      <c r="Q140" s="89"/>
      <c r="R140" s="89"/>
      <c r="S140" s="89"/>
      <c r="T140" s="47"/>
      <c r="U140" s="47"/>
      <c r="V140" s="98"/>
    </row>
    <row r="141" spans="1:22" s="66" customFormat="1" x14ac:dyDescent="0.2">
      <c r="A141" s="76"/>
      <c r="B141" s="120" t="str">
        <f>IF(A141="","",IF(ISNUMBER(SEARCH("KCB",G141))=TRUE,Info!$J$10,Info!$J$11))</f>
        <v/>
      </c>
      <c r="C141" s="76"/>
      <c r="D141" s="96"/>
      <c r="F141" s="64"/>
      <c r="G141" s="47"/>
      <c r="H141" s="90"/>
      <c r="I141" s="47"/>
      <c r="J141" s="47"/>
      <c r="K141" s="47"/>
      <c r="O141" s="89"/>
      <c r="P141" s="97"/>
      <c r="Q141" s="89"/>
      <c r="R141" s="89"/>
      <c r="S141" s="89"/>
      <c r="T141" s="47"/>
      <c r="U141" s="47"/>
      <c r="V141" s="98"/>
    </row>
    <row r="142" spans="1:22" x14ac:dyDescent="0.2">
      <c r="A142" s="76"/>
      <c r="B142" s="120" t="str">
        <f>IF(A142="","",IF(ISNUMBER(SEARCH("KCB",G142))=TRUE,Info!$J$10,Info!$J$11))</f>
        <v/>
      </c>
      <c r="C142" s="76"/>
      <c r="D142" s="96"/>
      <c r="E142" s="66"/>
      <c r="G142" s="47"/>
      <c r="L142" s="66"/>
      <c r="O142" s="89"/>
      <c r="V142" s="98"/>
    </row>
    <row r="143" spans="1:22" x14ac:dyDescent="0.2">
      <c r="A143" s="76"/>
      <c r="B143" s="120" t="str">
        <f>IF(A143="","",IF(ISNUMBER(SEARCH("KCB",G143))=TRUE,Info!$J$10,Info!$J$11))</f>
        <v/>
      </c>
      <c r="C143" s="76"/>
      <c r="D143" s="96"/>
      <c r="E143" s="66"/>
      <c r="G143" s="47"/>
      <c r="I143" s="89"/>
      <c r="J143" s="89"/>
      <c r="L143" s="66"/>
      <c r="O143" s="89"/>
      <c r="R143" s="47"/>
      <c r="V143" s="98"/>
    </row>
    <row r="144" spans="1:22" x14ac:dyDescent="0.2">
      <c r="A144" s="76"/>
      <c r="B144" s="120" t="str">
        <f>IF(A144="","",IF(ISNUMBER(SEARCH("KCB",G144))=TRUE,Info!$J$10,Info!$J$11))</f>
        <v/>
      </c>
      <c r="C144" s="76"/>
      <c r="D144" s="96"/>
      <c r="E144" s="66"/>
      <c r="G144" s="47"/>
      <c r="I144" s="89"/>
      <c r="J144" s="89"/>
      <c r="O144" s="89"/>
      <c r="R144" s="47"/>
      <c r="V144" s="98"/>
    </row>
    <row r="145" spans="1:22" x14ac:dyDescent="0.2">
      <c r="A145" s="76"/>
      <c r="B145" s="120" t="str">
        <f>IF(A145="","",IF(ISNUMBER(SEARCH("KCB",G145))=TRUE,Info!$J$10,Info!$J$11))</f>
        <v/>
      </c>
      <c r="C145" s="76"/>
      <c r="D145" s="96"/>
      <c r="E145" s="66"/>
      <c r="G145" s="47"/>
      <c r="O145" s="89"/>
      <c r="R145" s="47"/>
      <c r="V145" s="98"/>
    </row>
    <row r="146" spans="1:22" x14ac:dyDescent="0.2">
      <c r="A146" s="76"/>
      <c r="B146" s="120" t="str">
        <f>IF(A146="","",IF(ISNUMBER(SEARCH("KCB",G146))=TRUE,Info!$J$10,Info!$J$11))</f>
        <v/>
      </c>
      <c r="C146" s="76"/>
      <c r="D146" s="94"/>
      <c r="G146" s="47"/>
      <c r="M146" s="47"/>
      <c r="R146" s="47"/>
      <c r="V146" s="98"/>
    </row>
    <row r="147" spans="1:22" x14ac:dyDescent="0.2">
      <c r="A147" s="76"/>
      <c r="B147" s="120" t="str">
        <f>IF(A147="","",IF(ISNUMBER(SEARCH("KCB",G147))=TRUE,Info!$J$10,Info!$J$11))</f>
        <v/>
      </c>
      <c r="C147" s="76"/>
      <c r="D147" s="86"/>
      <c r="F147" s="65"/>
      <c r="G147" s="47"/>
      <c r="M147" s="47"/>
      <c r="R147" s="47"/>
      <c r="V147" s="98"/>
    </row>
    <row r="148" spans="1:22" x14ac:dyDescent="0.2">
      <c r="A148" s="76"/>
      <c r="B148" s="120" t="str">
        <f>IF(A148="","",IF(ISNUMBER(SEARCH("KCB",G148))=TRUE,Info!$J$10,Info!$J$11))</f>
        <v/>
      </c>
      <c r="C148" s="76"/>
      <c r="D148" s="86"/>
      <c r="G148" s="47"/>
      <c r="M148" s="47"/>
      <c r="R148" s="47"/>
      <c r="V148" s="98"/>
    </row>
    <row r="149" spans="1:22" x14ac:dyDescent="0.2">
      <c r="A149" s="76"/>
      <c r="B149" s="120" t="str">
        <f>IF(A149="","",IF(ISNUMBER(SEARCH("KCB",G149))=TRUE,Info!$J$10,Info!$J$11))</f>
        <v/>
      </c>
      <c r="C149" s="76"/>
      <c r="D149" s="86"/>
      <c r="G149" s="47"/>
      <c r="H149" s="122"/>
      <c r="N149" s="47"/>
      <c r="R149" s="47"/>
      <c r="V149" s="98"/>
    </row>
    <row r="150" spans="1:22" x14ac:dyDescent="0.2">
      <c r="A150" s="76"/>
      <c r="B150" s="120" t="str">
        <f>IF(A150="","",IF(ISNUMBER(SEARCH("KCB",G150))=TRUE,Info!$J$10,Info!$J$11))</f>
        <v/>
      </c>
      <c r="C150" s="76"/>
      <c r="D150" s="86"/>
      <c r="G150" s="47"/>
      <c r="H150" s="122"/>
      <c r="N150" s="47"/>
      <c r="R150" s="47"/>
      <c r="V150" s="98"/>
    </row>
    <row r="151" spans="1:22" x14ac:dyDescent="0.2">
      <c r="A151" s="76"/>
      <c r="B151" s="120" t="str">
        <f>IF(A151="","",IF(ISNUMBER(SEARCH("KCB",G151))=TRUE,Info!$J$10,Info!$J$11))</f>
        <v/>
      </c>
      <c r="C151" s="76"/>
      <c r="D151" s="76"/>
      <c r="G151" s="47"/>
      <c r="N151" s="47"/>
    </row>
    <row r="152" spans="1:22" x14ac:dyDescent="0.2">
      <c r="A152" s="76"/>
      <c r="B152" s="120" t="str">
        <f>IF(A152="","",IF(ISNUMBER(SEARCH("KCB",G152))=TRUE,Info!$J$10,Info!$J$11))</f>
        <v/>
      </c>
      <c r="C152" s="76"/>
      <c r="D152" s="88"/>
      <c r="G152" s="47"/>
      <c r="N152" s="47"/>
      <c r="R152" s="47"/>
    </row>
    <row r="153" spans="1:22" x14ac:dyDescent="0.2">
      <c r="A153" s="76"/>
      <c r="B153" s="120" t="str">
        <f>IF(A153="","",IF(ISNUMBER(SEARCH("KCB",G153))=TRUE,Info!$J$10,Info!$J$11))</f>
        <v/>
      </c>
      <c r="C153" s="76"/>
      <c r="D153" s="76"/>
      <c r="G153" s="47"/>
      <c r="R153" s="47"/>
      <c r="T153" s="89"/>
      <c r="U153" s="89"/>
    </row>
    <row r="154" spans="1:22" x14ac:dyDescent="0.2">
      <c r="A154" s="76"/>
      <c r="B154" s="120" t="str">
        <f>IF(A154="","",IF(ISNUMBER(SEARCH("KCB",G154))=TRUE,Info!$J$10,Info!$J$11))</f>
        <v/>
      </c>
      <c r="C154" s="76"/>
      <c r="D154" s="76"/>
      <c r="G154" s="47"/>
      <c r="J154" s="87"/>
      <c r="R154" s="47"/>
      <c r="V154" s="82"/>
    </row>
    <row r="155" spans="1:22" x14ac:dyDescent="0.2">
      <c r="A155" s="76"/>
      <c r="B155" s="120" t="str">
        <f>IF(A155="","",IF(ISNUMBER(SEARCH("KCB",G155))=TRUE,Info!$J$10,Info!$J$11))</f>
        <v/>
      </c>
      <c r="C155" s="76"/>
      <c r="D155" s="76"/>
      <c r="G155" s="79"/>
      <c r="H155" s="76"/>
      <c r="R155" s="47"/>
      <c r="U155" s="99"/>
    </row>
    <row r="156" spans="1:22" x14ac:dyDescent="0.2">
      <c r="A156" s="76"/>
      <c r="B156" s="120" t="str">
        <f>IF(A156="","",IF(ISNUMBER(SEARCH("KCB",G156))=TRUE,Info!$J$10,Info!$J$11))</f>
        <v/>
      </c>
      <c r="C156" s="76"/>
      <c r="D156" s="76"/>
      <c r="G156" s="79"/>
      <c r="U156" s="100"/>
    </row>
    <row r="157" spans="1:22" x14ac:dyDescent="0.2">
      <c r="A157" s="76"/>
      <c r="B157" s="120" t="str">
        <f>IF(A157="","",IF(ISNUMBER(SEARCH("KCB",G157))=TRUE,Info!$J$10,Info!$J$11))</f>
        <v/>
      </c>
      <c r="C157" s="76"/>
      <c r="D157" s="76"/>
      <c r="G157" s="79"/>
      <c r="U157" s="100"/>
      <c r="V157" s="82"/>
    </row>
    <row r="158" spans="1:22" x14ac:dyDescent="0.2">
      <c r="A158" s="76"/>
      <c r="B158" s="120" t="str">
        <f>IF(A158="","",IF(ISNUMBER(SEARCH("KCB",G158))=TRUE,Info!$J$10,Info!$J$11))</f>
        <v/>
      </c>
      <c r="C158" s="76"/>
      <c r="D158" s="76"/>
      <c r="G158" s="79"/>
      <c r="M158" s="47"/>
      <c r="N158" s="47"/>
      <c r="R158" s="47"/>
      <c r="U158" s="100"/>
    </row>
    <row r="159" spans="1:22" x14ac:dyDescent="0.2">
      <c r="A159" s="76"/>
      <c r="B159" s="120" t="str">
        <f>IF(A159="","",IF(ISNUMBER(SEARCH("KCB",G159))=TRUE,Info!$J$10,Info!$J$11))</f>
        <v/>
      </c>
      <c r="C159" s="76"/>
      <c r="D159" s="76"/>
      <c r="G159" s="79"/>
      <c r="N159" s="47"/>
      <c r="R159" s="47"/>
      <c r="U159" s="100"/>
    </row>
    <row r="160" spans="1:22" x14ac:dyDescent="0.2">
      <c r="A160" s="76"/>
      <c r="B160" s="120" t="str">
        <f>IF(A160="","",IF(ISNUMBER(SEARCH("KCB",G160))=TRUE,Info!$J$10,Info!$J$11))</f>
        <v/>
      </c>
      <c r="C160" s="76"/>
      <c r="D160" s="76"/>
      <c r="G160" s="79"/>
      <c r="N160" s="47"/>
      <c r="U160" s="100"/>
    </row>
    <row r="161" spans="1:21" x14ac:dyDescent="0.2">
      <c r="A161" s="76"/>
      <c r="B161" s="120" t="str">
        <f>IF(A161="","",IF(ISNUMBER(SEARCH("KCB",G161))=TRUE,Info!$J$10,Info!$J$11))</f>
        <v/>
      </c>
      <c r="C161" s="76"/>
      <c r="D161" s="76"/>
      <c r="G161" s="79"/>
      <c r="U161" s="100"/>
    </row>
    <row r="162" spans="1:21" x14ac:dyDescent="0.2">
      <c r="A162" s="76"/>
      <c r="B162" s="120" t="str">
        <f>IF(A162="","",IF(ISNUMBER(SEARCH("KCB",G162))=TRUE,Info!$J$10,Info!$J$11))</f>
        <v/>
      </c>
      <c r="C162" s="76"/>
      <c r="D162" s="76"/>
      <c r="G162" s="79"/>
      <c r="R162" s="47"/>
      <c r="U162" s="65"/>
    </row>
    <row r="163" spans="1:21" x14ac:dyDescent="0.2">
      <c r="A163" s="76"/>
      <c r="B163" s="120" t="str">
        <f>IF(A163="","",IF(ISNUMBER(SEARCH("KCB",G163))=TRUE,Info!$J$10,Info!$J$11))</f>
        <v/>
      </c>
      <c r="C163" s="76"/>
      <c r="D163" s="76"/>
      <c r="G163" s="79"/>
      <c r="N163" s="47"/>
      <c r="U163" s="65"/>
    </row>
    <row r="164" spans="1:21" x14ac:dyDescent="0.2">
      <c r="A164" s="76"/>
      <c r="B164" s="120" t="str">
        <f>IF(A164="","",IF(ISNUMBER(SEARCH("KCB",G164))=TRUE,Info!$J$10,Info!$J$11))</f>
        <v/>
      </c>
      <c r="C164" s="76"/>
      <c r="D164" s="76"/>
      <c r="G164" s="79"/>
      <c r="U164" s="65"/>
    </row>
    <row r="165" spans="1:21" x14ac:dyDescent="0.2">
      <c r="A165" s="76"/>
      <c r="B165" s="120" t="str">
        <f>IF(A165="","",IF(ISNUMBER(SEARCH("KCB",G165))=TRUE,Info!$J$10,Info!$J$11))</f>
        <v/>
      </c>
      <c r="C165" s="76"/>
      <c r="D165" s="76"/>
      <c r="G165" s="79"/>
      <c r="U165" s="65"/>
    </row>
    <row r="166" spans="1:21" x14ac:dyDescent="0.2">
      <c r="A166" s="76"/>
      <c r="B166" s="120" t="str">
        <f>IF(A166="","",IF(ISNUMBER(SEARCH("KCB",G166))=TRUE,Info!$J$10,Info!$J$11))</f>
        <v/>
      </c>
      <c r="C166" s="76"/>
      <c r="D166" s="76"/>
      <c r="G166" s="79"/>
      <c r="U166" s="65"/>
    </row>
    <row r="167" spans="1:21" x14ac:dyDescent="0.2">
      <c r="A167" s="76"/>
      <c r="B167" s="120" t="str">
        <f>IF(A167="","",IF(ISNUMBER(SEARCH("KCB",G167))=TRUE,Info!$J$10,Info!$J$11))</f>
        <v/>
      </c>
      <c r="C167" s="76"/>
      <c r="D167" s="76"/>
      <c r="G167" s="79"/>
      <c r="R167" s="47"/>
      <c r="U167" s="65"/>
    </row>
    <row r="168" spans="1:21" x14ac:dyDescent="0.2">
      <c r="A168" s="76"/>
      <c r="B168" s="120" t="str">
        <f>IF(A168="","",IF(ISNUMBER(SEARCH("KCB",G168))=TRUE,Info!$J$10,Info!$J$11))</f>
        <v/>
      </c>
      <c r="C168" s="76"/>
      <c r="D168" s="76"/>
      <c r="G168" s="79"/>
      <c r="R168" s="47"/>
      <c r="U168" s="65"/>
    </row>
    <row r="169" spans="1:21" x14ac:dyDescent="0.2">
      <c r="A169" s="76"/>
      <c r="B169" s="120" t="str">
        <f>IF(A169="","",IF(ISNUMBER(SEARCH("KCB",G169))=TRUE,Info!$J$10,Info!$J$11))</f>
        <v/>
      </c>
      <c r="C169" s="76"/>
      <c r="D169" s="76"/>
      <c r="G169" s="79"/>
      <c r="U169" s="65"/>
    </row>
    <row r="170" spans="1:21" x14ac:dyDescent="0.2">
      <c r="A170" s="76"/>
      <c r="B170" s="120" t="str">
        <f>IF(A170="","",IF(ISNUMBER(SEARCH("KCB",G170))=TRUE,Info!$J$10,Info!$J$11))</f>
        <v/>
      </c>
      <c r="C170" s="76"/>
      <c r="D170" s="76"/>
      <c r="G170" s="79"/>
      <c r="R170" s="47"/>
      <c r="U170" s="65"/>
    </row>
    <row r="171" spans="1:21" x14ac:dyDescent="0.2">
      <c r="A171" s="76"/>
      <c r="B171" s="120" t="str">
        <f>IF(A171="","",IF(ISNUMBER(SEARCH("KCB",G171))=TRUE,Info!$J$10,Info!$J$11))</f>
        <v/>
      </c>
      <c r="C171" s="76"/>
      <c r="D171" s="76"/>
      <c r="G171" s="79"/>
      <c r="R171" s="47"/>
      <c r="U171" s="65"/>
    </row>
    <row r="172" spans="1:21" x14ac:dyDescent="0.2">
      <c r="A172" s="76"/>
      <c r="B172" s="120" t="str">
        <f>IF(A172="","",IF(ISNUMBER(SEARCH("KCB",G172))=TRUE,Info!$J$10,Info!$J$11))</f>
        <v/>
      </c>
      <c r="C172" s="76"/>
      <c r="D172" s="76"/>
      <c r="G172" s="79"/>
      <c r="N172" s="47"/>
      <c r="U172" s="65"/>
    </row>
    <row r="173" spans="1:21" x14ac:dyDescent="0.2">
      <c r="A173" s="76"/>
      <c r="B173" s="120" t="str">
        <f>IF(A173="","",IF(ISNUMBER(SEARCH("KCB",G173))=TRUE,Info!$J$10,Info!$J$11))</f>
        <v/>
      </c>
      <c r="C173" s="76"/>
      <c r="D173" s="76"/>
      <c r="G173" s="79"/>
      <c r="N173" s="47"/>
      <c r="U173" s="65"/>
    </row>
    <row r="174" spans="1:21" x14ac:dyDescent="0.2">
      <c r="A174" s="76"/>
      <c r="B174" s="120" t="str">
        <f>IF(A174="","",IF(ISNUMBER(SEARCH("KCB",G174))=TRUE,Info!$J$10,Info!$J$11))</f>
        <v/>
      </c>
      <c r="C174" s="76"/>
      <c r="D174" s="76"/>
      <c r="G174" s="79"/>
      <c r="R174" s="47"/>
      <c r="U174" s="65"/>
    </row>
    <row r="175" spans="1:21" x14ac:dyDescent="0.2">
      <c r="A175" s="76"/>
      <c r="B175" s="120" t="str">
        <f>IF(A175="","",IF(ISNUMBER(SEARCH("KCB",G175))=TRUE,Info!$J$10,Info!$J$11))</f>
        <v/>
      </c>
      <c r="C175" s="76"/>
      <c r="D175" s="76"/>
      <c r="G175" s="79"/>
      <c r="U175" s="65"/>
    </row>
    <row r="176" spans="1:21" x14ac:dyDescent="0.2">
      <c r="A176" s="76"/>
      <c r="B176" s="120" t="str">
        <f>IF(A176="","",IF(ISNUMBER(SEARCH("KCB",G176))=TRUE,Info!$J$10,Info!$J$11))</f>
        <v/>
      </c>
      <c r="C176" s="76"/>
      <c r="D176" s="76"/>
      <c r="G176" s="79"/>
      <c r="R176" s="47"/>
      <c r="U176" s="65"/>
    </row>
    <row r="177" spans="1:20" ht="336" customHeight="1" x14ac:dyDescent="0.2">
      <c r="A177" s="76"/>
      <c r="B177" s="120" t="str">
        <f>IF(A177="","",IF(ISNUMBER(SEARCH("KCB",G177))=TRUE,Info!$J$10,Info!$J$11))</f>
        <v/>
      </c>
      <c r="C177" s="76"/>
      <c r="D177" s="76"/>
      <c r="G177" s="79"/>
      <c r="R177" s="47"/>
    </row>
    <row r="178" spans="1:20" x14ac:dyDescent="0.2">
      <c r="A178" s="76"/>
      <c r="B178" s="120" t="str">
        <f>IF(A178="","",IF(ISNUMBER(SEARCH("KCB",G178))=TRUE,Info!$J$10,Info!$J$11))</f>
        <v/>
      </c>
      <c r="C178" s="76"/>
      <c r="D178" s="88"/>
      <c r="G178" s="79"/>
      <c r="M178" s="47"/>
      <c r="R178" s="47"/>
      <c r="T178" s="78"/>
    </row>
    <row r="179" spans="1:20" x14ac:dyDescent="0.2">
      <c r="A179" s="76"/>
      <c r="B179" s="120" t="str">
        <f>IF(A179="","",IF(ISNUMBER(SEARCH("KCB",G179))=TRUE,Info!$J$10,Info!$J$11))</f>
        <v/>
      </c>
      <c r="C179" s="76"/>
      <c r="D179" s="76"/>
      <c r="G179" s="79"/>
    </row>
    <row r="180" spans="1:20" x14ac:dyDescent="0.2">
      <c r="A180" s="76"/>
      <c r="B180" s="120" t="str">
        <f>IF(A180="","",IF(ISNUMBER(SEARCH("KCB",G180))=TRUE,Info!$J$10,Info!$J$11))</f>
        <v/>
      </c>
      <c r="C180" s="76"/>
      <c r="D180" s="76"/>
      <c r="G180" s="79"/>
    </row>
    <row r="181" spans="1:20" x14ac:dyDescent="0.2">
      <c r="A181" s="76"/>
      <c r="B181" s="120" t="str">
        <f>IF(A181="","",IF(ISNUMBER(SEARCH("KCB",G181))=TRUE,Info!$J$10,Info!$J$11))</f>
        <v/>
      </c>
      <c r="C181" s="76"/>
      <c r="D181" s="76"/>
      <c r="G181" s="79"/>
    </row>
    <row r="182" spans="1:20" x14ac:dyDescent="0.2">
      <c r="A182" s="76"/>
      <c r="B182" s="120" t="str">
        <f>IF(A182="","",IF(ISNUMBER(SEARCH("KCB",G182))=TRUE,Info!$J$10,Info!$J$11))</f>
        <v/>
      </c>
      <c r="C182" s="76"/>
      <c r="D182" s="76"/>
      <c r="G182" s="79"/>
    </row>
    <row r="183" spans="1:20" x14ac:dyDescent="0.2">
      <c r="A183" s="76"/>
      <c r="B183" s="120" t="str">
        <f>IF(A183="","",IF(ISNUMBER(SEARCH("KCB",G183))=TRUE,Info!$J$10,Info!$J$11))</f>
        <v/>
      </c>
      <c r="C183" s="76"/>
      <c r="D183" s="76"/>
      <c r="G183" s="79"/>
      <c r="J183" s="101"/>
    </row>
    <row r="184" spans="1:20" x14ac:dyDescent="0.2">
      <c r="A184" s="76"/>
      <c r="B184" s="120" t="str">
        <f>IF(A184="","",IF(ISNUMBER(SEARCH("KCB",G184))=TRUE,Info!$J$10,Info!$J$11))</f>
        <v/>
      </c>
      <c r="C184" s="76"/>
      <c r="D184" s="76"/>
      <c r="G184" s="79"/>
      <c r="J184" s="101"/>
      <c r="R184" s="47"/>
    </row>
    <row r="185" spans="1:20" x14ac:dyDescent="0.2">
      <c r="A185" s="76"/>
      <c r="B185" s="120" t="str">
        <f>IF(A185="","",IF(ISNUMBER(SEARCH("KCB",G185))=TRUE,Info!$J$10,Info!$J$11))</f>
        <v/>
      </c>
      <c r="C185" s="76"/>
      <c r="D185" s="76"/>
      <c r="G185" s="79"/>
      <c r="J185" s="101"/>
      <c r="O185" s="89"/>
      <c r="R185" s="47"/>
    </row>
    <row r="186" spans="1:20" x14ac:dyDescent="0.2">
      <c r="A186" s="76"/>
      <c r="B186" s="120" t="str">
        <f>IF(A186="","",IF(ISNUMBER(SEARCH("KCB",G186))=TRUE,Info!$J$10,Info!$J$11))</f>
        <v/>
      </c>
      <c r="C186" s="76"/>
      <c r="D186" s="76"/>
      <c r="G186" s="102"/>
      <c r="R186" s="47"/>
    </row>
    <row r="187" spans="1:20" x14ac:dyDescent="0.2">
      <c r="A187" s="76"/>
      <c r="B187" s="120" t="str">
        <f>IF(A187="","",IF(ISNUMBER(SEARCH("KCB",G187))=TRUE,Info!$J$10,Info!$J$11))</f>
        <v/>
      </c>
      <c r="C187" s="76"/>
      <c r="D187" s="76"/>
      <c r="F187" s="65"/>
      <c r="G187" s="79"/>
      <c r="J187" s="87"/>
      <c r="M187" s="47"/>
      <c r="N187" s="47"/>
      <c r="R187" s="47"/>
    </row>
    <row r="188" spans="1:20" x14ac:dyDescent="0.2">
      <c r="A188" s="76"/>
      <c r="B188" s="120" t="str">
        <f>IF(A188="","",IF(ISNUMBER(SEARCH("KCB",G188))=TRUE,Info!$J$10,Info!$J$11))</f>
        <v/>
      </c>
      <c r="C188" s="76"/>
      <c r="D188" s="76"/>
      <c r="F188" s="65"/>
      <c r="G188" s="79"/>
      <c r="J188" s="87"/>
      <c r="M188" s="47"/>
    </row>
    <row r="189" spans="1:20" x14ac:dyDescent="0.2">
      <c r="A189" s="76"/>
      <c r="B189" s="120" t="str">
        <f>IF(A189="","",IF(ISNUMBER(SEARCH("KCB",G189))=TRUE,Info!$J$10,Info!$J$11))</f>
        <v/>
      </c>
      <c r="C189" s="76"/>
      <c r="D189" s="76"/>
      <c r="F189" s="65"/>
      <c r="G189" s="79"/>
      <c r="J189" s="87"/>
      <c r="R189" s="47"/>
    </row>
    <row r="190" spans="1:20" x14ac:dyDescent="0.2">
      <c r="A190" s="76"/>
      <c r="B190" s="120" t="str">
        <f>IF(A190="","",IF(ISNUMBER(SEARCH("KCB",G190))=TRUE,Info!$J$10,Info!$J$11))</f>
        <v/>
      </c>
      <c r="C190" s="76"/>
      <c r="D190" s="76"/>
      <c r="F190" s="65"/>
      <c r="G190" s="79"/>
      <c r="J190" s="87"/>
      <c r="R190" s="47"/>
    </row>
    <row r="191" spans="1:20" x14ac:dyDescent="0.2">
      <c r="A191" s="76"/>
      <c r="B191" s="120" t="str">
        <f>IF(A191="","",IF(ISNUMBER(SEARCH("KCB",G191))=TRUE,Info!$J$10,Info!$J$11))</f>
        <v/>
      </c>
      <c r="C191" s="76"/>
      <c r="D191" s="76"/>
      <c r="F191" s="65"/>
      <c r="G191" s="79"/>
      <c r="J191" s="87"/>
      <c r="R191" s="47"/>
    </row>
    <row r="192" spans="1:20" x14ac:dyDescent="0.2">
      <c r="A192" s="76"/>
      <c r="B192" s="120" t="str">
        <f>IF(A192="","",IF(ISNUMBER(SEARCH("KCB",G192))=TRUE,Info!$J$10,Info!$J$11))</f>
        <v/>
      </c>
      <c r="C192" s="76"/>
      <c r="D192" s="76"/>
      <c r="F192" s="65"/>
      <c r="G192" s="79"/>
      <c r="J192" s="87"/>
      <c r="R192" s="47"/>
    </row>
    <row r="193" spans="1:22" x14ac:dyDescent="0.2">
      <c r="A193" s="76"/>
      <c r="B193" s="120" t="str">
        <f>IF(A193="","",IF(ISNUMBER(SEARCH("KCB",G193))=TRUE,Info!$J$10,Info!$J$11))</f>
        <v/>
      </c>
      <c r="C193" s="76"/>
      <c r="D193" s="76"/>
      <c r="G193" s="47"/>
      <c r="N193" s="47"/>
      <c r="S193"/>
      <c r="T193" s="78"/>
    </row>
    <row r="194" spans="1:22" x14ac:dyDescent="0.2">
      <c r="A194" s="76"/>
      <c r="B194" s="120" t="str">
        <f>IF(A194="","",IF(ISNUMBER(SEARCH("KCB",G194))=TRUE,Info!$J$10,Info!$J$11))</f>
        <v/>
      </c>
      <c r="C194" s="76"/>
      <c r="D194" s="76"/>
      <c r="G194" s="47"/>
      <c r="M194" s="47"/>
      <c r="N194" s="47"/>
      <c r="R194" s="47"/>
      <c r="S194"/>
      <c r="T194" s="78"/>
    </row>
    <row r="195" spans="1:22" x14ac:dyDescent="0.2">
      <c r="A195" s="76"/>
      <c r="B195" s="120" t="str">
        <f>IF(A195="","",IF(ISNUMBER(SEARCH("KCB",G195))=TRUE,Info!$J$10,Info!$J$11))</f>
        <v/>
      </c>
      <c r="C195" s="76"/>
      <c r="D195" s="88"/>
      <c r="G195" s="47"/>
      <c r="M195" s="47"/>
      <c r="R195" s="47"/>
      <c r="T195" s="78"/>
    </row>
    <row r="196" spans="1:22" x14ac:dyDescent="0.2">
      <c r="A196" s="76"/>
      <c r="B196" s="120" t="str">
        <f>IF(A196="","",IF(ISNUMBER(SEARCH("KCB",G196))=TRUE,Info!$J$10,Info!$J$11))</f>
        <v/>
      </c>
      <c r="C196" s="76"/>
      <c r="D196" s="76"/>
      <c r="G196" s="79"/>
      <c r="R196" s="47"/>
    </row>
    <row r="197" spans="1:22" x14ac:dyDescent="0.2">
      <c r="A197" s="76"/>
      <c r="B197" s="120" t="str">
        <f>IF(A197="","",IF(ISNUMBER(SEARCH("KCB",G197))=TRUE,Info!$J$10,Info!$J$11))</f>
        <v/>
      </c>
      <c r="C197" s="76"/>
      <c r="D197" s="76"/>
      <c r="G197" s="79"/>
      <c r="R197" s="47"/>
    </row>
    <row r="198" spans="1:22" x14ac:dyDescent="0.2">
      <c r="A198" s="76"/>
      <c r="B198" s="120" t="str">
        <f>IF(A198="","",IF(ISNUMBER(SEARCH("KCB",G198))=TRUE,Info!$J$10,Info!$J$11))</f>
        <v/>
      </c>
      <c r="C198" s="76"/>
      <c r="D198" s="76"/>
      <c r="G198" s="79"/>
      <c r="R198" s="47"/>
    </row>
    <row r="199" spans="1:22" x14ac:dyDescent="0.2">
      <c r="A199" s="76"/>
      <c r="B199" s="120" t="str">
        <f>IF(A199="","",IF(ISNUMBER(SEARCH("KCB",G199))=TRUE,Info!$J$10,Info!$J$11))</f>
        <v/>
      </c>
      <c r="C199" s="76"/>
      <c r="D199" s="76"/>
      <c r="G199" s="79"/>
      <c r="R199" s="47"/>
    </row>
    <row r="200" spans="1:22" x14ac:dyDescent="0.2">
      <c r="A200" s="76"/>
      <c r="B200" s="120" t="str">
        <f>IF(A200="","",IF(ISNUMBER(SEARCH("KCB",G200))=TRUE,Info!$J$10,Info!$J$11))</f>
        <v/>
      </c>
      <c r="C200" s="76"/>
      <c r="D200" s="76"/>
      <c r="G200" s="79"/>
      <c r="H200"/>
      <c r="R200" s="47"/>
    </row>
    <row r="201" spans="1:22" x14ac:dyDescent="0.2">
      <c r="A201" s="76"/>
      <c r="B201" s="120" t="str">
        <f>IF(A201="","",IF(ISNUMBER(SEARCH("KCB",G201))=TRUE,Info!$J$10,Info!$J$11))</f>
        <v/>
      </c>
      <c r="C201" s="76"/>
      <c r="D201" s="76"/>
      <c r="G201" s="79"/>
      <c r="H201"/>
      <c r="N201" s="47"/>
      <c r="P201"/>
      <c r="S201"/>
    </row>
    <row r="202" spans="1:22" x14ac:dyDescent="0.2">
      <c r="A202" s="76"/>
      <c r="B202" s="120" t="str">
        <f>IF(A202="","",IF(ISNUMBER(SEARCH("KCB",G202))=TRUE,Info!$J$10,Info!$J$11))</f>
        <v/>
      </c>
      <c r="C202" s="76"/>
      <c r="D202" s="88"/>
      <c r="G202" s="79"/>
      <c r="H202"/>
      <c r="R202" s="47"/>
    </row>
    <row r="203" spans="1:22" x14ac:dyDescent="0.2">
      <c r="A203" s="76"/>
      <c r="B203" s="120" t="str">
        <f>IF(A203="","",IF(ISNUMBER(SEARCH("KCB",G203))=TRUE,Info!$J$10,Info!$J$11))</f>
        <v/>
      </c>
      <c r="C203" s="76"/>
      <c r="D203" s="76"/>
      <c r="G203" s="79"/>
      <c r="H203"/>
    </row>
    <row r="204" spans="1:22" x14ac:dyDescent="0.2">
      <c r="A204" s="76"/>
      <c r="B204" s="120" t="str">
        <f>IF(A204="","",IF(ISNUMBER(SEARCH("KCB",G204))=TRUE,Info!$J$10,Info!$J$11))</f>
        <v/>
      </c>
      <c r="C204" s="76"/>
      <c r="D204" s="76"/>
      <c r="G204" s="79"/>
      <c r="H204" s="47"/>
      <c r="M204" s="47"/>
      <c r="P204"/>
      <c r="R204" s="47"/>
      <c r="V204" s="103"/>
    </row>
    <row r="205" spans="1:22" x14ac:dyDescent="0.2">
      <c r="A205" s="76"/>
      <c r="B205" s="120" t="str">
        <f>IF(A205="","",IF(ISNUMBER(SEARCH("KCB",G205))=TRUE,Info!$J$10,Info!$J$11))</f>
        <v/>
      </c>
      <c r="C205" s="76"/>
      <c r="D205" s="76"/>
      <c r="G205" s="79"/>
      <c r="H205" s="76"/>
    </row>
    <row r="206" spans="1:22" x14ac:dyDescent="0.2">
      <c r="A206" s="76"/>
      <c r="B206" s="120" t="str">
        <f>IF(A206="","",IF(ISNUMBER(SEARCH("KCB",G206))=TRUE,Info!$J$10,Info!$J$11))</f>
        <v/>
      </c>
      <c r="C206" s="76"/>
      <c r="D206" s="88"/>
      <c r="G206" s="47"/>
    </row>
    <row r="207" spans="1:22" x14ac:dyDescent="0.2">
      <c r="A207" s="76"/>
      <c r="B207" s="120" t="str">
        <f>IF(A207="","",IF(ISNUMBER(SEARCH("KCB",G207))=TRUE,Info!$J$10,Info!$J$11))</f>
        <v/>
      </c>
      <c r="C207" s="76"/>
      <c r="D207" s="76"/>
      <c r="G207" s="47"/>
      <c r="M207" s="47"/>
      <c r="R207" s="47"/>
    </row>
    <row r="208" spans="1:22" x14ac:dyDescent="0.2">
      <c r="A208" s="76"/>
      <c r="B208" s="120" t="str">
        <f>IF(A208="","",IF(ISNUMBER(SEARCH("KCB",G208))=TRUE,Info!$J$10,Info!$J$11))</f>
        <v/>
      </c>
      <c r="C208" s="76"/>
      <c r="D208" s="76"/>
      <c r="G208" s="47"/>
      <c r="R208" s="47"/>
    </row>
    <row r="209" spans="1:22" x14ac:dyDescent="0.2">
      <c r="A209" s="76"/>
      <c r="B209" s="120" t="str">
        <f>IF(A209="","",IF(ISNUMBER(SEARCH("KCB",G209))=TRUE,Info!$J$10,Info!$J$11))</f>
        <v/>
      </c>
      <c r="C209" s="76"/>
      <c r="D209" s="76"/>
      <c r="G209" s="47"/>
      <c r="R209" s="47"/>
    </row>
    <row r="210" spans="1:22" x14ac:dyDescent="0.2">
      <c r="A210" s="76"/>
      <c r="B210" s="120" t="str">
        <f>IF(A210="","",IF(ISNUMBER(SEARCH("KCB",G210))=TRUE,Info!$J$10,Info!$J$11))</f>
        <v/>
      </c>
      <c r="C210" s="76"/>
      <c r="D210" s="76"/>
      <c r="G210" s="47"/>
      <c r="N210" s="47"/>
      <c r="Q210" s="89"/>
      <c r="R210" s="47"/>
    </row>
    <row r="211" spans="1:22" x14ac:dyDescent="0.2">
      <c r="A211" s="76"/>
      <c r="B211" s="120" t="str">
        <f>IF(A211="","",IF(ISNUMBER(SEARCH("KCB",G211))=TRUE,Info!$J$10,Info!$J$11))</f>
        <v/>
      </c>
      <c r="C211" s="76"/>
      <c r="D211" s="76"/>
      <c r="G211" s="47"/>
      <c r="N211" s="47"/>
      <c r="T211" s="78"/>
    </row>
    <row r="212" spans="1:22" x14ac:dyDescent="0.2">
      <c r="A212" s="76"/>
      <c r="B212" s="120" t="str">
        <f>IF(A212="","",IF(ISNUMBER(SEARCH("KCB",G212))=TRUE,Info!$J$10,Info!$J$11))</f>
        <v/>
      </c>
      <c r="C212" s="76"/>
      <c r="D212" s="76"/>
      <c r="G212" s="47"/>
      <c r="T212" s="89"/>
      <c r="U212" s="89"/>
    </row>
    <row r="213" spans="1:22" x14ac:dyDescent="0.2">
      <c r="A213" s="76"/>
      <c r="B213" s="120" t="str">
        <f>IF(A213="","",IF(ISNUMBER(SEARCH("KCB",G213))=TRUE,Info!$J$10,Info!$J$11))</f>
        <v/>
      </c>
      <c r="C213" s="76"/>
      <c r="D213" s="76"/>
      <c r="G213" s="47"/>
      <c r="T213" s="89"/>
      <c r="U213" s="89"/>
    </row>
    <row r="214" spans="1:22" x14ac:dyDescent="0.2">
      <c r="A214" s="76"/>
      <c r="B214" s="120" t="str">
        <f>IF(A214="","",IF(ISNUMBER(SEARCH("KCB",G214))=TRUE,Info!$J$10,Info!$J$11))</f>
        <v/>
      </c>
      <c r="C214" s="76"/>
      <c r="D214" s="76"/>
      <c r="G214" s="47"/>
    </row>
    <row r="215" spans="1:22" x14ac:dyDescent="0.2">
      <c r="A215" s="76"/>
      <c r="B215" s="120" t="str">
        <f>IF(A215="","",IF(ISNUMBER(SEARCH("KCB",G215))=TRUE,Info!$J$10,Info!$J$11))</f>
        <v/>
      </c>
      <c r="C215" s="76"/>
      <c r="D215" s="76"/>
      <c r="G215" s="47"/>
      <c r="R215" s="47"/>
    </row>
    <row r="216" spans="1:22" x14ac:dyDescent="0.2">
      <c r="A216" s="76"/>
      <c r="B216" s="120" t="str">
        <f>IF(A216="","",IF(ISNUMBER(SEARCH("KCB",G216))=TRUE,Info!$J$10,Info!$J$11))</f>
        <v/>
      </c>
      <c r="C216" s="76"/>
      <c r="D216" s="76"/>
      <c r="G216" s="47"/>
      <c r="R216" s="47"/>
    </row>
    <row r="217" spans="1:22" x14ac:dyDescent="0.2">
      <c r="A217" s="76"/>
      <c r="B217" s="120" t="str">
        <f>IF(A217="","",IF(ISNUMBER(SEARCH("KCB",G217))=TRUE,Info!$J$10,Info!$J$11))</f>
        <v/>
      </c>
      <c r="C217" s="76"/>
      <c r="D217" s="76"/>
      <c r="E217" s="64"/>
      <c r="G217" s="47"/>
      <c r="M217" s="47"/>
      <c r="T217" s="78"/>
      <c r="U217" s="78"/>
    </row>
    <row r="218" spans="1:22" x14ac:dyDescent="0.2">
      <c r="A218" s="76"/>
      <c r="B218" s="120" t="str">
        <f>IF(A218="","",IF(ISNUMBER(SEARCH("KCB",G218))=TRUE,Info!$J$10,Info!$J$11))</f>
        <v/>
      </c>
      <c r="C218" s="76"/>
      <c r="D218" s="76"/>
      <c r="G218" s="47"/>
      <c r="M218" s="47"/>
    </row>
    <row r="219" spans="1:22" x14ac:dyDescent="0.2">
      <c r="A219" s="76"/>
      <c r="B219" s="120" t="str">
        <f>IF(A219="","",IF(ISNUMBER(SEARCH("KCB",G219))=TRUE,Info!$J$10,Info!$J$11))</f>
        <v/>
      </c>
      <c r="C219" s="76"/>
      <c r="D219" s="88"/>
      <c r="E219" s="47"/>
      <c r="G219" s="47"/>
      <c r="P219"/>
      <c r="R219" s="47"/>
      <c r="T219" s="78"/>
      <c r="V219" s="69"/>
    </row>
    <row r="220" spans="1:22" x14ac:dyDescent="0.2">
      <c r="A220" s="76"/>
      <c r="B220" s="120" t="str">
        <f>IF(A220="","",IF(ISNUMBER(SEARCH("KCB",G220))=TRUE,Info!$J$10,Info!$J$11))</f>
        <v/>
      </c>
      <c r="C220" s="76"/>
      <c r="D220" s="88"/>
      <c r="E220" s="64"/>
      <c r="G220" s="47"/>
      <c r="I220" s="65"/>
      <c r="J220" s="64"/>
      <c r="M220" s="47"/>
      <c r="R220" s="47"/>
    </row>
    <row r="221" spans="1:22" x14ac:dyDescent="0.2">
      <c r="A221" s="86"/>
      <c r="B221" s="120" t="str">
        <f>IF(A221="","",IF(ISNUMBER(SEARCH("KCB",G221))=TRUE,Info!$J$10,Info!$J$11))</f>
        <v/>
      </c>
      <c r="C221" s="86"/>
      <c r="D221" s="88"/>
      <c r="E221" s="64"/>
      <c r="G221" s="47"/>
      <c r="I221" s="65"/>
      <c r="J221" s="64"/>
      <c r="P221"/>
      <c r="R221" s="47"/>
      <c r="T221"/>
      <c r="V221" s="69"/>
    </row>
    <row r="222" spans="1:22" x14ac:dyDescent="0.2">
      <c r="A222" s="76"/>
      <c r="B222" s="120" t="str">
        <f>IF(A222="","",IF(ISNUMBER(SEARCH("KCB",G222))=TRUE,Info!$J$10,Info!$J$11))</f>
        <v/>
      </c>
      <c r="C222" s="76"/>
      <c r="D222" s="76"/>
      <c r="G222" s="47"/>
    </row>
    <row r="223" spans="1:22" x14ac:dyDescent="0.2">
      <c r="A223" s="76"/>
      <c r="B223" s="120" t="str">
        <f>IF(A223="","",IF(ISNUMBER(SEARCH("KCB",G223))=TRUE,Info!$J$10,Info!$J$11))</f>
        <v/>
      </c>
      <c r="C223" s="76"/>
      <c r="D223" s="76"/>
      <c r="G223" s="47"/>
      <c r="R223" s="47"/>
    </row>
    <row r="224" spans="1:22" x14ac:dyDescent="0.2">
      <c r="A224" s="76"/>
      <c r="B224" s="120" t="str">
        <f>IF(A224="","",IF(ISNUMBER(SEARCH("KCB",G224))=TRUE,Info!$J$10,Info!$J$11))</f>
        <v/>
      </c>
      <c r="C224" s="76"/>
      <c r="D224" s="88"/>
      <c r="E224" s="64"/>
      <c r="G224" s="47"/>
      <c r="I224" s="65"/>
      <c r="J224" s="64"/>
      <c r="N224" s="47"/>
    </row>
    <row r="225" spans="1:18" x14ac:dyDescent="0.2">
      <c r="A225" s="76"/>
      <c r="B225" s="120" t="str">
        <f>IF(A225="","",IF(ISNUMBER(SEARCH("KCB",G225))=TRUE,Info!$J$10,Info!$J$11))</f>
        <v/>
      </c>
      <c r="C225" s="76"/>
      <c r="D225" s="86"/>
      <c r="G225" s="47"/>
      <c r="I225" s="65"/>
      <c r="J225" s="64"/>
      <c r="N225" s="47"/>
    </row>
    <row r="226" spans="1:18" x14ac:dyDescent="0.2">
      <c r="A226" s="76"/>
      <c r="B226" s="120" t="str">
        <f>IF(A226="","",IF(ISNUMBER(SEARCH("KCB",G226))=TRUE,Info!$J$10,Info!$J$11))</f>
        <v/>
      </c>
      <c r="C226" s="76"/>
      <c r="D226" s="76"/>
      <c r="G226" s="47"/>
      <c r="M226" s="47"/>
      <c r="N226" s="47"/>
    </row>
    <row r="227" spans="1:18" x14ac:dyDescent="0.2">
      <c r="A227" s="76"/>
      <c r="B227" s="120" t="str">
        <f>IF(A227="","",IF(ISNUMBER(SEARCH("KCB",G227))=TRUE,Info!$J$10,Info!$J$11))</f>
        <v/>
      </c>
      <c r="C227" s="76"/>
      <c r="D227" s="76"/>
      <c r="G227" s="47"/>
      <c r="L227" s="47"/>
      <c r="R227" s="47"/>
    </row>
    <row r="228" spans="1:18" x14ac:dyDescent="0.2">
      <c r="A228" s="76"/>
      <c r="B228" s="120" t="str">
        <f>IF(A228="","",IF(ISNUMBER(SEARCH("KCB",G228))=TRUE,Info!$J$10,Info!$J$11))</f>
        <v/>
      </c>
      <c r="C228" s="76"/>
      <c r="D228" s="76"/>
      <c r="G228" s="47"/>
      <c r="L228" s="47"/>
      <c r="R228" s="47"/>
    </row>
    <row r="229" spans="1:18" x14ac:dyDescent="0.2">
      <c r="A229" s="76"/>
      <c r="B229" s="120" t="str">
        <f>IF(A229="","",IF(ISNUMBER(SEARCH("KCB",G229))=TRUE,Info!$J$10,Info!$J$11))</f>
        <v/>
      </c>
      <c r="C229" s="76"/>
      <c r="D229" s="76"/>
      <c r="F229" s="104"/>
      <c r="G229" s="79"/>
      <c r="H229" s="76"/>
      <c r="I229" s="65"/>
      <c r="J229" s="65"/>
    </row>
    <row r="230" spans="1:18" x14ac:dyDescent="0.2">
      <c r="A230" s="76"/>
      <c r="B230" s="120" t="str">
        <f>IF(A230="","",IF(ISNUMBER(SEARCH("KCB",G230))=TRUE,Info!$J$10,Info!$J$11))</f>
        <v/>
      </c>
      <c r="C230" s="76"/>
      <c r="D230" s="76"/>
      <c r="F230" s="104"/>
      <c r="G230" s="79"/>
      <c r="H230" s="76"/>
      <c r="I230" s="65"/>
      <c r="J230" s="65"/>
    </row>
    <row r="231" spans="1:18" x14ac:dyDescent="0.2">
      <c r="A231" s="76"/>
      <c r="B231" s="120" t="str">
        <f>IF(A231="","",IF(ISNUMBER(SEARCH("KCB",G231))=TRUE,Info!$J$10,Info!$J$11))</f>
        <v/>
      </c>
      <c r="C231" s="76"/>
      <c r="D231" s="76"/>
      <c r="F231" s="104"/>
      <c r="G231" s="79"/>
      <c r="H231" s="76"/>
      <c r="I231" s="65"/>
      <c r="J231" s="65"/>
    </row>
    <row r="232" spans="1:18" x14ac:dyDescent="0.2">
      <c r="A232" s="76"/>
      <c r="B232" s="120" t="str">
        <f>IF(A232="","",IF(ISNUMBER(SEARCH("KCB",G232))=TRUE,Info!$J$10,Info!$J$11))</f>
        <v/>
      </c>
      <c r="C232" s="76"/>
      <c r="D232" s="76"/>
      <c r="F232" s="104"/>
      <c r="G232" s="79"/>
      <c r="H232" s="76"/>
      <c r="I232" s="65"/>
      <c r="J232" s="65"/>
    </row>
    <row r="233" spans="1:18" x14ac:dyDescent="0.2">
      <c r="A233" s="76"/>
      <c r="B233" s="120" t="str">
        <f>IF(A233="","",IF(ISNUMBER(SEARCH("KCB",G233))=TRUE,Info!$J$10,Info!$J$11))</f>
        <v/>
      </c>
      <c r="C233" s="76"/>
      <c r="D233" s="76"/>
      <c r="F233" s="104"/>
      <c r="G233" s="79"/>
      <c r="H233" s="76"/>
      <c r="I233" s="65"/>
      <c r="J233" s="65"/>
    </row>
    <row r="234" spans="1:18" x14ac:dyDescent="0.2">
      <c r="A234" s="76"/>
      <c r="B234" s="120" t="str">
        <f>IF(A234="","",IF(ISNUMBER(SEARCH("KCB",G234))=TRUE,Info!$J$10,Info!$J$11))</f>
        <v/>
      </c>
      <c r="C234" s="76"/>
      <c r="D234" s="76"/>
      <c r="F234" s="104"/>
      <c r="G234" s="79"/>
      <c r="H234" s="76"/>
      <c r="J234" s="65"/>
    </row>
    <row r="235" spans="1:18" x14ac:dyDescent="0.2">
      <c r="A235" s="76"/>
      <c r="B235" s="120" t="str">
        <f>IF(A235="","",IF(ISNUMBER(SEARCH("KCB",G235))=TRUE,Info!$J$10,Info!$J$11))</f>
        <v/>
      </c>
      <c r="C235" s="76"/>
      <c r="D235" s="76"/>
      <c r="F235" s="104"/>
      <c r="G235" s="79"/>
      <c r="H235" s="76"/>
      <c r="I235" s="65"/>
      <c r="J235" s="65"/>
    </row>
    <row r="236" spans="1:18" x14ac:dyDescent="0.2">
      <c r="A236" s="76"/>
      <c r="B236" s="120" t="str">
        <f>IF(A236="","",IF(ISNUMBER(SEARCH("KCB",G236))=TRUE,Info!$J$10,Info!$J$11))</f>
        <v/>
      </c>
      <c r="C236" s="76"/>
      <c r="D236" s="76"/>
      <c r="G236" s="47"/>
      <c r="H236" s="76"/>
    </row>
    <row r="237" spans="1:18" x14ac:dyDescent="0.2">
      <c r="A237" s="76"/>
      <c r="B237" s="120" t="str">
        <f>IF(A237="","",IF(ISNUMBER(SEARCH("KCB",G237))=TRUE,Info!$J$10,Info!$J$11))</f>
        <v/>
      </c>
      <c r="C237" s="76"/>
      <c r="D237" s="76"/>
      <c r="E237" s="64"/>
      <c r="G237" s="47"/>
      <c r="I237" s="65"/>
      <c r="J237" s="64"/>
      <c r="N237" s="47"/>
    </row>
    <row r="238" spans="1:18" x14ac:dyDescent="0.2">
      <c r="A238" s="76"/>
      <c r="B238" s="120" t="str">
        <f>IF(A238="","",IF(ISNUMBER(SEARCH("KCB",G238))=TRUE,Info!$J$10,Info!$J$11))</f>
        <v/>
      </c>
      <c r="C238" s="76"/>
      <c r="G238" s="47"/>
      <c r="R238" s="47"/>
    </row>
    <row r="239" spans="1:18" x14ac:dyDescent="0.2">
      <c r="A239" s="76"/>
      <c r="B239" s="120" t="str">
        <f>IF(A239="","",IF(ISNUMBER(SEARCH("KCB",G239))=TRUE,Info!$J$10,Info!$J$11))</f>
        <v/>
      </c>
      <c r="C239" s="76"/>
      <c r="D239" s="76"/>
      <c r="G239" s="79"/>
      <c r="I239" s="65"/>
      <c r="J239" s="65"/>
    </row>
    <row r="240" spans="1:18" x14ac:dyDescent="0.2">
      <c r="A240" s="76"/>
      <c r="B240" s="120" t="str">
        <f>IF(A240="","",IF(ISNUMBER(SEARCH("KCB",G240))=TRUE,Info!$J$10,Info!$J$11))</f>
        <v/>
      </c>
      <c r="C240" s="76"/>
      <c r="D240" s="76"/>
      <c r="G240" s="79"/>
      <c r="J240" s="65"/>
    </row>
    <row r="241" spans="1:21" x14ac:dyDescent="0.2">
      <c r="A241" s="76"/>
      <c r="B241" s="120" t="str">
        <f>IF(A241="","",IF(ISNUMBER(SEARCH("KCB",G241))=TRUE,Info!$J$10,Info!$J$11))</f>
        <v/>
      </c>
      <c r="C241" s="76"/>
      <c r="D241" s="76"/>
      <c r="G241" s="79"/>
      <c r="H241" s="76"/>
      <c r="J241" s="65"/>
    </row>
    <row r="242" spans="1:21" x14ac:dyDescent="0.2">
      <c r="A242" s="76"/>
      <c r="B242" s="120" t="str">
        <f>IF(A242="","",IF(ISNUMBER(SEARCH("KCB",G242))=TRUE,Info!$J$10,Info!$J$11))</f>
        <v/>
      </c>
      <c r="C242" s="76"/>
      <c r="D242" s="76"/>
      <c r="G242" s="79"/>
      <c r="H242" s="76"/>
      <c r="J242" s="65"/>
    </row>
    <row r="243" spans="1:21" x14ac:dyDescent="0.2">
      <c r="A243" s="76"/>
      <c r="B243" s="120" t="str">
        <f>IF(A243="","",IF(ISNUMBER(SEARCH("KCB",G243))=TRUE,Info!$J$10,Info!$J$11))</f>
        <v/>
      </c>
      <c r="C243" s="76"/>
      <c r="D243" s="76"/>
      <c r="G243" s="79"/>
      <c r="H243" s="76"/>
      <c r="I243" s="65"/>
      <c r="J243" s="65"/>
    </row>
    <row r="244" spans="1:21" x14ac:dyDescent="0.2">
      <c r="A244" s="76"/>
      <c r="B244" s="120" t="str">
        <f>IF(A244="","",IF(ISNUMBER(SEARCH("KCB",G244))=TRUE,Info!$J$10,Info!$J$11))</f>
        <v/>
      </c>
      <c r="C244" s="76"/>
      <c r="D244" s="76"/>
      <c r="G244" s="79"/>
      <c r="H244" s="76"/>
      <c r="I244" s="65"/>
      <c r="J244" s="65"/>
    </row>
    <row r="245" spans="1:21" x14ac:dyDescent="0.2">
      <c r="A245" s="76"/>
      <c r="B245" s="120" t="str">
        <f>IF(A245="","",IF(ISNUMBER(SEARCH("KCB",G245))=TRUE,Info!$J$10,Info!$J$11))</f>
        <v/>
      </c>
      <c r="C245" s="76"/>
      <c r="D245" s="76"/>
      <c r="G245" s="47"/>
      <c r="H245" s="76"/>
      <c r="R245" s="47"/>
    </row>
    <row r="246" spans="1:21" x14ac:dyDescent="0.2">
      <c r="A246" s="76"/>
      <c r="B246" s="120" t="str">
        <f>IF(A246="","",IF(ISNUMBER(SEARCH("KCB",G246))=TRUE,Info!$J$10,Info!$J$11))</f>
        <v/>
      </c>
      <c r="C246" s="76"/>
      <c r="D246" s="88"/>
      <c r="G246" s="47"/>
      <c r="M246" s="47"/>
      <c r="R246" s="47"/>
    </row>
    <row r="247" spans="1:21" x14ac:dyDescent="0.2">
      <c r="A247" s="76"/>
      <c r="B247" s="120" t="str">
        <f>IF(A247="","",IF(ISNUMBER(SEARCH("KCB",G247))=TRUE,Info!$J$10,Info!$J$11))</f>
        <v/>
      </c>
      <c r="C247" s="76"/>
      <c r="D247" s="76"/>
      <c r="G247" s="47"/>
      <c r="H247" s="76"/>
      <c r="N247" s="47"/>
      <c r="R247" s="47"/>
    </row>
    <row r="248" spans="1:21" x14ac:dyDescent="0.2">
      <c r="A248" s="76"/>
      <c r="B248" s="120" t="str">
        <f>IF(A248="","",IF(ISNUMBER(SEARCH("KCB",G248))=TRUE,Info!$J$10,Info!$J$11))</f>
        <v/>
      </c>
      <c r="C248" s="76"/>
      <c r="D248" s="76"/>
      <c r="G248" s="47"/>
      <c r="N248" s="47"/>
    </row>
    <row r="249" spans="1:21" x14ac:dyDescent="0.2">
      <c r="A249" s="76"/>
      <c r="B249" s="120" t="str">
        <f>IF(A249="","",IF(ISNUMBER(SEARCH("KCB",G249))=TRUE,Info!$J$10,Info!$J$11))</f>
        <v/>
      </c>
      <c r="C249" s="76"/>
      <c r="D249" s="76"/>
      <c r="G249" s="47"/>
      <c r="M249" s="47"/>
      <c r="N249" s="47"/>
      <c r="R249" s="47"/>
      <c r="T249" s="78"/>
    </row>
    <row r="250" spans="1:21" x14ac:dyDescent="0.2">
      <c r="A250" s="76"/>
      <c r="B250" s="120" t="str">
        <f>IF(A250="","",IF(ISNUMBER(SEARCH("KCB",G250))=TRUE,Info!$J$10,Info!$J$11))</f>
        <v/>
      </c>
      <c r="C250" s="76"/>
      <c r="D250" s="76"/>
      <c r="G250" s="47"/>
      <c r="M250" s="47"/>
      <c r="N250" s="47"/>
    </row>
    <row r="251" spans="1:21" x14ac:dyDescent="0.2">
      <c r="A251" s="76"/>
      <c r="B251" s="120" t="str">
        <f>IF(A251="","",IF(ISNUMBER(SEARCH("KCB",G251))=TRUE,Info!$J$10,Info!$J$11))</f>
        <v/>
      </c>
      <c r="C251" s="76"/>
      <c r="D251" s="76"/>
      <c r="G251" s="79"/>
      <c r="J251" s="65"/>
    </row>
    <row r="252" spans="1:21" x14ac:dyDescent="0.2">
      <c r="A252" s="76"/>
      <c r="B252" s="120" t="str">
        <f>IF(A252="","",IF(ISNUMBER(SEARCH("KCB",G252))=TRUE,Info!$J$10,Info!$J$11))</f>
        <v/>
      </c>
      <c r="C252" s="76"/>
      <c r="D252" s="88"/>
      <c r="G252" s="79"/>
      <c r="J252" s="65"/>
      <c r="N252" s="47"/>
    </row>
    <row r="253" spans="1:21" x14ac:dyDescent="0.2">
      <c r="A253" s="76"/>
      <c r="B253" s="120" t="str">
        <f>IF(A253="","",IF(ISNUMBER(SEARCH("KCB",G253))=TRUE,Info!$J$10,Info!$J$11))</f>
        <v/>
      </c>
      <c r="C253" s="76"/>
      <c r="D253" s="76"/>
      <c r="G253" s="47"/>
      <c r="T253" s="78"/>
    </row>
    <row r="254" spans="1:21" x14ac:dyDescent="0.2">
      <c r="A254" s="76"/>
      <c r="B254" s="120" t="str">
        <f>IF(A254="","",IF(ISNUMBER(SEARCH("KCB",G254))=TRUE,Info!$J$10,Info!$J$11))</f>
        <v/>
      </c>
      <c r="C254" s="76"/>
      <c r="D254" s="76"/>
      <c r="G254" s="47"/>
      <c r="N254" s="47"/>
      <c r="R254" s="47"/>
      <c r="T254" s="89"/>
      <c r="U254" s="89"/>
    </row>
    <row r="255" spans="1:21" x14ac:dyDescent="0.2">
      <c r="A255" s="76"/>
      <c r="B255" s="120" t="str">
        <f>IF(A255="","",IF(ISNUMBER(SEARCH("KCB",G255))=TRUE,Info!$J$10,Info!$J$11))</f>
        <v/>
      </c>
      <c r="C255" s="76"/>
      <c r="D255" s="76"/>
      <c r="G255" s="47"/>
    </row>
    <row r="256" spans="1:21" x14ac:dyDescent="0.2">
      <c r="A256" s="76"/>
      <c r="B256" s="120" t="str">
        <f>IF(A256="","",IF(ISNUMBER(SEARCH("KCB",G256))=TRUE,Info!$J$10,Info!$J$11))</f>
        <v/>
      </c>
      <c r="C256" s="76"/>
      <c r="D256" s="76"/>
      <c r="G256" s="47"/>
      <c r="N256" s="47"/>
      <c r="O256" s="89"/>
    </row>
    <row r="257" spans="1:18" x14ac:dyDescent="0.2">
      <c r="A257" s="76"/>
      <c r="B257" s="120" t="str">
        <f>IF(A257="","",IF(ISNUMBER(SEARCH("KCB",G257))=TRUE,Info!$J$10,Info!$J$11))</f>
        <v/>
      </c>
      <c r="C257" s="76"/>
      <c r="D257" s="76"/>
      <c r="G257" s="47"/>
      <c r="N257" s="47"/>
      <c r="O257" s="89"/>
    </row>
    <row r="258" spans="1:18" x14ac:dyDescent="0.2">
      <c r="A258" s="76"/>
      <c r="B258" s="120" t="str">
        <f>IF(A258="","",IF(ISNUMBER(SEARCH("KCB",G258))=TRUE,Info!$J$10,Info!$J$11))</f>
        <v/>
      </c>
      <c r="C258" s="76"/>
      <c r="D258" s="76"/>
      <c r="F258" s="65"/>
      <c r="G258" s="79"/>
      <c r="H258" s="76"/>
    </row>
    <row r="259" spans="1:18" x14ac:dyDescent="0.2">
      <c r="A259" s="76"/>
      <c r="B259" s="120" t="str">
        <f>IF(A259="","",IF(ISNUMBER(SEARCH("KCB",G259))=TRUE,Info!$J$10,Info!$J$11))</f>
        <v/>
      </c>
      <c r="C259" s="76"/>
      <c r="D259" s="76"/>
      <c r="F259" s="65"/>
      <c r="G259" s="79"/>
      <c r="J259" s="65"/>
    </row>
    <row r="260" spans="1:18" x14ac:dyDescent="0.2">
      <c r="A260" s="76"/>
      <c r="B260" s="120" t="str">
        <f>IF(A260="","",IF(ISNUMBER(SEARCH("KCB",G260))=TRUE,Info!$J$10,Info!$J$11))</f>
        <v/>
      </c>
      <c r="C260" s="76"/>
      <c r="D260" s="76"/>
      <c r="G260" s="79"/>
      <c r="H260" s="47"/>
    </row>
    <row r="261" spans="1:18" x14ac:dyDescent="0.2">
      <c r="A261" s="76"/>
      <c r="B261" s="120" t="str">
        <f>IF(A261="","",IF(ISNUMBER(SEARCH("KCB",G261))=TRUE,Info!$J$10,Info!$J$11))</f>
        <v/>
      </c>
      <c r="C261" s="76"/>
      <c r="D261" s="76"/>
      <c r="G261" s="79"/>
      <c r="H261" s="47"/>
    </row>
    <row r="262" spans="1:18" x14ac:dyDescent="0.2">
      <c r="A262" s="76"/>
      <c r="B262" s="120" t="str">
        <f>IF(A262="","",IF(ISNUMBER(SEARCH("KCB",G262))=TRUE,Info!$J$10,Info!$J$11))</f>
        <v/>
      </c>
      <c r="C262" s="76"/>
      <c r="D262" s="76"/>
      <c r="G262" s="47"/>
      <c r="R262" s="47"/>
    </row>
    <row r="263" spans="1:18" x14ac:dyDescent="0.2">
      <c r="A263" s="76"/>
      <c r="B263" s="120" t="str">
        <f>IF(A263="","",IF(ISNUMBER(SEARCH("KCB",G263))=TRUE,Info!$J$10,Info!$J$11))</f>
        <v/>
      </c>
      <c r="C263" s="76"/>
      <c r="D263" s="76"/>
      <c r="G263" s="47"/>
      <c r="N263" s="47"/>
      <c r="R263" s="47"/>
    </row>
    <row r="264" spans="1:18" x14ac:dyDescent="0.2">
      <c r="A264" s="76"/>
      <c r="B264" s="120" t="str">
        <f>IF(A264="","",IF(ISNUMBER(SEARCH("KCB",G264))=TRUE,Info!$J$10,Info!$J$11))</f>
        <v/>
      </c>
      <c r="C264" s="76"/>
      <c r="D264" s="76"/>
      <c r="G264" s="47"/>
      <c r="M264" s="47"/>
      <c r="N264" s="47"/>
    </row>
    <row r="265" spans="1:18" x14ac:dyDescent="0.2">
      <c r="A265" s="76"/>
      <c r="B265" s="120" t="str">
        <f>IF(A265="","",IF(ISNUMBER(SEARCH("KCB",G265))=TRUE,Info!$J$10,Info!$J$11))</f>
        <v/>
      </c>
      <c r="C265" s="76"/>
      <c r="D265" s="76"/>
      <c r="G265" s="47"/>
      <c r="R265" s="47"/>
    </row>
    <row r="266" spans="1:18" x14ac:dyDescent="0.2">
      <c r="A266" s="76"/>
      <c r="B266" s="120" t="str">
        <f>IF(A266="","",IF(ISNUMBER(SEARCH("KCB",G266))=TRUE,Info!$J$10,Info!$J$11))</f>
        <v/>
      </c>
      <c r="C266" s="76"/>
      <c r="D266" s="88"/>
      <c r="G266" s="47"/>
      <c r="R266" s="47"/>
    </row>
    <row r="267" spans="1:18" x14ac:dyDescent="0.2">
      <c r="A267" s="76"/>
      <c r="B267" s="120" t="str">
        <f>IF(A267="","",IF(ISNUMBER(SEARCH("KCB",G267))=TRUE,Info!$J$10,Info!$J$11))</f>
        <v/>
      </c>
      <c r="C267" s="76"/>
      <c r="D267" s="76"/>
      <c r="G267" s="47"/>
      <c r="R267" s="47"/>
    </row>
    <row r="268" spans="1:18" x14ac:dyDescent="0.2">
      <c r="A268" s="76"/>
      <c r="B268" s="120" t="str">
        <f>IF(A268="","",IF(ISNUMBER(SEARCH("KCB",G268))=TRUE,Info!$J$10,Info!$J$11))</f>
        <v/>
      </c>
      <c r="C268" s="76"/>
      <c r="D268" s="88"/>
      <c r="G268" s="47"/>
      <c r="O268" s="89"/>
      <c r="R268" s="47"/>
    </row>
    <row r="269" spans="1:18" x14ac:dyDescent="0.2">
      <c r="A269" s="76"/>
      <c r="B269" s="120" t="str">
        <f>IF(A269="","",IF(ISNUMBER(SEARCH("KCB",G269))=TRUE,Info!$J$10,Info!$J$11))</f>
        <v/>
      </c>
      <c r="C269" s="76"/>
      <c r="D269" s="76"/>
      <c r="G269" s="47"/>
      <c r="N269" s="47"/>
    </row>
    <row r="270" spans="1:18" x14ac:dyDescent="0.2">
      <c r="A270" s="76"/>
      <c r="B270" s="120" t="str">
        <f>IF(A270="","",IF(ISNUMBER(SEARCH("KCB",G270))=TRUE,Info!$J$10,Info!$J$11))</f>
        <v/>
      </c>
      <c r="C270" s="76"/>
      <c r="D270" s="76"/>
      <c r="G270" s="47"/>
      <c r="N270" s="47"/>
      <c r="R270" s="47"/>
    </row>
    <row r="271" spans="1:18" x14ac:dyDescent="0.2">
      <c r="A271" s="76"/>
      <c r="B271" s="120" t="str">
        <f>IF(A271="","",IF(ISNUMBER(SEARCH("KCB",G271))=TRUE,Info!$J$10,Info!$J$11))</f>
        <v/>
      </c>
      <c r="C271" s="76"/>
      <c r="D271" s="76"/>
      <c r="G271" s="47"/>
      <c r="N271" s="47"/>
    </row>
    <row r="272" spans="1:18" x14ac:dyDescent="0.2">
      <c r="A272" s="76"/>
      <c r="B272" s="120" t="str">
        <f>IF(A272="","",IF(ISNUMBER(SEARCH("KCB",G272))=TRUE,Info!$J$10,Info!$J$11))</f>
        <v/>
      </c>
      <c r="C272" s="76"/>
      <c r="D272" s="76"/>
      <c r="G272" s="47"/>
      <c r="R272" s="47"/>
    </row>
    <row r="273" spans="1:21" x14ac:dyDescent="0.2">
      <c r="A273" s="76"/>
      <c r="B273" s="120" t="str">
        <f>IF(A273="","",IF(ISNUMBER(SEARCH("KCB",G273))=TRUE,Info!$J$10,Info!$J$11))</f>
        <v/>
      </c>
      <c r="C273" s="76"/>
      <c r="D273" s="76"/>
      <c r="G273" s="47"/>
    </row>
    <row r="274" spans="1:21" x14ac:dyDescent="0.2">
      <c r="A274" s="76"/>
      <c r="B274" s="120" t="str">
        <f>IF(A274="","",IF(ISNUMBER(SEARCH("KCB",G274))=TRUE,Info!$J$10,Info!$J$11))</f>
        <v/>
      </c>
      <c r="C274" s="76"/>
      <c r="D274" s="76"/>
      <c r="G274" s="47"/>
      <c r="M274" s="47"/>
    </row>
    <row r="275" spans="1:21" x14ac:dyDescent="0.2">
      <c r="A275" s="76"/>
      <c r="B275" s="120" t="str">
        <f>IF(A275="","",IF(ISNUMBER(SEARCH("KCB",G275))=TRUE,Info!$J$10,Info!$J$11))</f>
        <v/>
      </c>
      <c r="C275" s="76"/>
      <c r="D275" s="88"/>
      <c r="G275" s="47"/>
      <c r="M275" s="47"/>
      <c r="R275" s="47"/>
    </row>
    <row r="276" spans="1:21" x14ac:dyDescent="0.2">
      <c r="A276" s="76"/>
      <c r="B276" s="120" t="str">
        <f>IF(A276="","",IF(ISNUMBER(SEARCH("KCB",G276))=TRUE,Info!$J$10,Info!$J$11))</f>
        <v/>
      </c>
      <c r="C276" s="76"/>
      <c r="D276" s="76"/>
      <c r="G276" s="47"/>
      <c r="M276" s="47"/>
      <c r="N276" s="47"/>
      <c r="R276" s="47"/>
    </row>
    <row r="277" spans="1:21" x14ac:dyDescent="0.2">
      <c r="A277" s="76"/>
      <c r="B277" s="120" t="str">
        <f>IF(A277="","",IF(ISNUMBER(SEARCH("KCB",G277))=TRUE,Info!$J$10,Info!$J$11))</f>
        <v/>
      </c>
      <c r="C277" s="76"/>
      <c r="D277" s="76"/>
      <c r="E277" s="64"/>
      <c r="G277" s="47"/>
      <c r="H277"/>
      <c r="M277" s="47"/>
      <c r="N277" s="47"/>
      <c r="T277" s="89"/>
      <c r="U277" s="89"/>
    </row>
    <row r="278" spans="1:21" x14ac:dyDescent="0.2">
      <c r="A278" s="76"/>
      <c r="B278" s="120" t="str">
        <f>IF(A278="","",IF(ISNUMBER(SEARCH("KCB",G278))=TRUE,Info!$J$10,Info!$J$11))</f>
        <v/>
      </c>
      <c r="C278" s="76"/>
      <c r="D278" s="76"/>
      <c r="E278" s="64"/>
      <c r="G278" s="47"/>
      <c r="N278" s="47"/>
      <c r="R278" s="47"/>
      <c r="T278" s="89"/>
      <c r="U278" s="89"/>
    </row>
    <row r="279" spans="1:21" x14ac:dyDescent="0.2">
      <c r="A279" s="76"/>
      <c r="B279" s="120" t="str">
        <f>IF(A279="","",IF(ISNUMBER(SEARCH("KCB",G279))=TRUE,Info!$J$10,Info!$J$11))</f>
        <v/>
      </c>
      <c r="C279" s="76"/>
      <c r="D279" s="88"/>
      <c r="G279" s="47"/>
      <c r="M279" s="47"/>
    </row>
    <row r="280" spans="1:21" x14ac:dyDescent="0.2">
      <c r="A280" s="76"/>
      <c r="B280" s="120" t="str">
        <f>IF(A280="","",IF(ISNUMBER(SEARCH("KCB",G280))=TRUE,Info!$J$10,Info!$J$11))</f>
        <v/>
      </c>
      <c r="C280" s="76"/>
      <c r="D280" s="88"/>
      <c r="G280" s="47"/>
    </row>
    <row r="281" spans="1:21" x14ac:dyDescent="0.2">
      <c r="A281" s="76"/>
      <c r="B281" s="120" t="str">
        <f>IF(A281="","",IF(ISNUMBER(SEARCH("KCB",G281))=TRUE,Info!$J$10,Info!$J$11))</f>
        <v/>
      </c>
      <c r="C281" s="76"/>
      <c r="D281" s="86"/>
      <c r="G281" s="47"/>
      <c r="M281" s="47"/>
      <c r="R281" s="47"/>
    </row>
    <row r="282" spans="1:21" x14ac:dyDescent="0.2">
      <c r="A282" s="76"/>
      <c r="B282" s="120" t="str">
        <f>IF(A282="","",IF(ISNUMBER(SEARCH("KCB",G282))=TRUE,Info!$J$10,Info!$J$11))</f>
        <v/>
      </c>
      <c r="C282" s="76"/>
      <c r="D282" s="88"/>
      <c r="G282" s="47"/>
    </row>
    <row r="283" spans="1:21" x14ac:dyDescent="0.2">
      <c r="A283" s="76"/>
      <c r="B283" s="120" t="str">
        <f>IF(A283="","",IF(ISNUMBER(SEARCH("KCB",G283))=TRUE,Info!$J$10,Info!$J$11))</f>
        <v/>
      </c>
      <c r="C283" s="76"/>
      <c r="D283" s="76"/>
      <c r="G283" s="47"/>
      <c r="M283" s="47"/>
      <c r="R283" s="47"/>
    </row>
    <row r="284" spans="1:21" x14ac:dyDescent="0.2">
      <c r="A284" s="76"/>
      <c r="B284" s="120" t="str">
        <f>IF(A284="","",IF(ISNUMBER(SEARCH("KCB",G284))=TRUE,Info!$J$10,Info!$J$11))</f>
        <v/>
      </c>
      <c r="C284" s="76"/>
      <c r="D284" s="76"/>
      <c r="G284" s="47"/>
    </row>
    <row r="285" spans="1:21" x14ac:dyDescent="0.2">
      <c r="A285" s="76"/>
      <c r="B285" s="120" t="str">
        <f>IF(A285="","",IF(ISNUMBER(SEARCH("KCB",G285))=TRUE,Info!$J$10,Info!$J$11))</f>
        <v/>
      </c>
      <c r="C285" s="76"/>
      <c r="D285" s="76"/>
      <c r="G285" s="47"/>
      <c r="M285" s="47"/>
      <c r="N285" s="47"/>
    </row>
    <row r="286" spans="1:21" x14ac:dyDescent="0.2">
      <c r="A286" s="76"/>
      <c r="B286" s="120" t="str">
        <f>IF(A286="","",IF(ISNUMBER(SEARCH("KCB",G286))=TRUE,Info!$J$10,Info!$J$11))</f>
        <v/>
      </c>
      <c r="C286" s="76"/>
      <c r="D286" s="76"/>
      <c r="G286" s="47"/>
      <c r="J286" s="87"/>
      <c r="R286" s="47"/>
    </row>
    <row r="287" spans="1:21" x14ac:dyDescent="0.2">
      <c r="A287" s="76"/>
      <c r="B287" s="120" t="str">
        <f>IF(A287="","",IF(ISNUMBER(SEARCH("KCB",G287))=TRUE,Info!$J$10,Info!$J$11))</f>
        <v/>
      </c>
      <c r="C287" s="76"/>
      <c r="D287" s="76"/>
      <c r="G287" s="47"/>
      <c r="T287" s="78"/>
    </row>
    <row r="288" spans="1:21" x14ac:dyDescent="0.2">
      <c r="A288" s="76"/>
      <c r="B288" s="120" t="str">
        <f>IF(A288="","",IF(ISNUMBER(SEARCH("KCB",G288))=TRUE,Info!$J$10,Info!$J$11))</f>
        <v/>
      </c>
      <c r="C288" s="76"/>
      <c r="D288" s="76"/>
      <c r="G288" s="47"/>
      <c r="M288" s="47"/>
      <c r="R288" s="47"/>
    </row>
    <row r="289" spans="1:22" x14ac:dyDescent="0.2">
      <c r="A289" s="76"/>
      <c r="B289" s="120" t="str">
        <f>IF(A289="","",IF(ISNUMBER(SEARCH("KCB",G289))=TRUE,Info!$J$10,Info!$J$11))</f>
        <v/>
      </c>
      <c r="C289" s="76"/>
      <c r="D289" s="94"/>
      <c r="G289" s="47"/>
      <c r="M289" s="47"/>
      <c r="N289" s="47"/>
    </row>
    <row r="290" spans="1:22" x14ac:dyDescent="0.2">
      <c r="A290" s="76"/>
      <c r="B290" s="120" t="str">
        <f>IF(A290="","",IF(ISNUMBER(SEARCH("KCB",G290))=TRUE,Info!$J$10,Info!$J$11))</f>
        <v/>
      </c>
      <c r="C290" s="76"/>
      <c r="D290" s="76"/>
      <c r="G290" s="47"/>
      <c r="M290" s="47"/>
      <c r="R290" s="47"/>
    </row>
    <row r="291" spans="1:22" x14ac:dyDescent="0.2">
      <c r="A291" s="76"/>
      <c r="B291" s="120" t="str">
        <f>IF(A291="","",IF(ISNUMBER(SEARCH("KCB",G291))=TRUE,Info!$J$10,Info!$J$11))</f>
        <v/>
      </c>
      <c r="C291" s="76"/>
      <c r="D291" s="76"/>
      <c r="G291" s="47"/>
      <c r="N291" s="47"/>
    </row>
    <row r="292" spans="1:22" x14ac:dyDescent="0.2">
      <c r="A292" s="76"/>
      <c r="B292" s="120" t="str">
        <f>IF(A292="","",IF(ISNUMBER(SEARCH("KCB",G292))=TRUE,Info!$J$10,Info!$J$11))</f>
        <v/>
      </c>
      <c r="C292" s="76"/>
      <c r="D292" s="76"/>
      <c r="G292" s="47"/>
    </row>
    <row r="293" spans="1:22" x14ac:dyDescent="0.2">
      <c r="A293" s="76"/>
      <c r="B293" s="120" t="str">
        <f>IF(A293="","",IF(ISNUMBER(SEARCH("KCB",G293))=TRUE,Info!$J$10,Info!$J$11))</f>
        <v/>
      </c>
      <c r="C293" s="76"/>
      <c r="D293" s="76"/>
      <c r="G293" s="47"/>
      <c r="H293" s="65"/>
      <c r="J293" s="87"/>
    </row>
    <row r="294" spans="1:22" x14ac:dyDescent="0.2">
      <c r="A294" s="76"/>
      <c r="B294" s="120" t="str">
        <f>IF(A294="","",IF(ISNUMBER(SEARCH("KCB",G294))=TRUE,Info!$J$10,Info!$J$11))</f>
        <v/>
      </c>
      <c r="C294" s="76"/>
      <c r="D294" s="76"/>
      <c r="G294" s="47"/>
      <c r="H294" s="65"/>
      <c r="J294" s="87"/>
    </row>
    <row r="295" spans="1:22" x14ac:dyDescent="0.2">
      <c r="A295" s="76"/>
      <c r="B295" s="120" t="str">
        <f>IF(A295="","",IF(ISNUMBER(SEARCH("KCB",G295))=TRUE,Info!$J$10,Info!$J$11))</f>
        <v/>
      </c>
      <c r="C295" s="76"/>
      <c r="D295" s="76"/>
      <c r="G295" s="47"/>
      <c r="H295" s="65"/>
      <c r="J295" s="87"/>
    </row>
    <row r="296" spans="1:22" x14ac:dyDescent="0.2">
      <c r="A296" s="76"/>
      <c r="B296" s="120" t="str">
        <f>IF(A296="","",IF(ISNUMBER(SEARCH("KCB",G296))=TRUE,Info!$J$10,Info!$J$11))</f>
        <v/>
      </c>
      <c r="C296" s="76"/>
      <c r="D296" s="76"/>
      <c r="G296" s="47"/>
      <c r="H296" s="47"/>
      <c r="J296"/>
      <c r="P296"/>
      <c r="R296" s="47"/>
      <c r="S296"/>
      <c r="V296" s="103"/>
    </row>
    <row r="297" spans="1:22" x14ac:dyDescent="0.2">
      <c r="A297" s="76"/>
      <c r="B297" s="120" t="str">
        <f>IF(A297="","",IF(ISNUMBER(SEARCH("KCB",G297))=TRUE,Info!$J$10,Info!$J$11))</f>
        <v/>
      </c>
      <c r="C297" s="76"/>
      <c r="D297" s="76"/>
      <c r="G297" s="47"/>
      <c r="N297" s="47"/>
      <c r="R297" s="47"/>
    </row>
    <row r="298" spans="1:22" x14ac:dyDescent="0.2">
      <c r="A298" s="76"/>
      <c r="B298" s="120" t="str">
        <f>IF(A298="","",IF(ISNUMBER(SEARCH("KCB",G298))=TRUE,Info!$J$10,Info!$J$11))</f>
        <v/>
      </c>
      <c r="C298" s="76"/>
      <c r="D298" s="76"/>
      <c r="G298" s="47"/>
      <c r="R298" s="47"/>
    </row>
    <row r="299" spans="1:22" x14ac:dyDescent="0.2">
      <c r="A299" s="76"/>
      <c r="B299" s="120" t="str">
        <f>IF(A299="","",IF(ISNUMBER(SEARCH("KCB",G299))=TRUE,Info!$J$10,Info!$J$11))</f>
        <v/>
      </c>
      <c r="C299" s="76"/>
      <c r="D299" s="76"/>
      <c r="G299" s="47"/>
      <c r="N299" s="47"/>
      <c r="S299"/>
    </row>
    <row r="300" spans="1:22" x14ac:dyDescent="0.2">
      <c r="A300" s="76"/>
      <c r="B300" s="120" t="str">
        <f>IF(A300="","",IF(ISNUMBER(SEARCH("KCB",G300))=TRUE,Info!$J$10,Info!$J$11))</f>
        <v/>
      </c>
      <c r="C300" s="76"/>
      <c r="D300" s="76"/>
      <c r="G300" s="47"/>
      <c r="M300" s="47"/>
      <c r="N300" s="47"/>
    </row>
    <row r="301" spans="1:22" x14ac:dyDescent="0.2">
      <c r="A301" s="76"/>
      <c r="B301" s="120" t="str">
        <f>IF(A301="","",IF(ISNUMBER(SEARCH("KCB",G301))=TRUE,Info!$J$10,Info!$J$11))</f>
        <v/>
      </c>
      <c r="C301" s="76"/>
      <c r="D301" s="76"/>
      <c r="G301" s="47"/>
      <c r="N301" s="47"/>
    </row>
    <row r="302" spans="1:22" x14ac:dyDescent="0.2">
      <c r="A302" s="86"/>
      <c r="B302" s="120" t="str">
        <f>IF(A302="","",IF(ISNUMBER(SEARCH("KCB",G302))=TRUE,Info!$J$10,Info!$J$11))</f>
        <v/>
      </c>
      <c r="C302" s="86"/>
      <c r="D302" s="88"/>
      <c r="G302" s="47"/>
      <c r="H302" s="65"/>
    </row>
    <row r="303" spans="1:22" x14ac:dyDescent="0.2">
      <c r="A303" s="86"/>
      <c r="B303" s="120" t="str">
        <f>IF(A303="","",IF(ISNUMBER(SEARCH("KCB",G303))=TRUE,Info!$J$10,Info!$J$11))</f>
        <v/>
      </c>
      <c r="C303" s="86"/>
      <c r="D303" s="76"/>
      <c r="G303" s="47"/>
      <c r="H303" s="65"/>
      <c r="R303" s="47"/>
    </row>
    <row r="304" spans="1:22" x14ac:dyDescent="0.2">
      <c r="A304" s="86"/>
      <c r="B304" s="120" t="str">
        <f>IF(A304="","",IF(ISNUMBER(SEARCH("KCB",G304))=TRUE,Info!$J$10,Info!$J$11))</f>
        <v/>
      </c>
      <c r="C304" s="86"/>
      <c r="D304" s="76"/>
      <c r="G304" s="47"/>
      <c r="R304" s="47"/>
    </row>
    <row r="305" spans="1:21" x14ac:dyDescent="0.2">
      <c r="A305" s="86"/>
      <c r="B305" s="120" t="str">
        <f>IF(A305="","",IF(ISNUMBER(SEARCH("KCB",G305))=TRUE,Info!$J$10,Info!$J$11))</f>
        <v/>
      </c>
      <c r="C305" s="86"/>
      <c r="D305" s="76"/>
      <c r="G305" s="47"/>
    </row>
    <row r="306" spans="1:21" x14ac:dyDescent="0.2">
      <c r="A306" s="76"/>
      <c r="B306" s="120" t="str">
        <f>IF(A306="","",IF(ISNUMBER(SEARCH("KCB",G306))=TRUE,Info!$J$10,Info!$J$11))</f>
        <v/>
      </c>
      <c r="C306" s="76"/>
      <c r="D306" s="76"/>
      <c r="G306" s="47"/>
      <c r="M306" s="47"/>
    </row>
    <row r="307" spans="1:21" x14ac:dyDescent="0.2">
      <c r="A307" s="86"/>
      <c r="B307" s="120" t="str">
        <f>IF(A307="","",IF(ISNUMBER(SEARCH("KCB",G307))=TRUE,Info!$J$10,Info!$J$11))</f>
        <v/>
      </c>
      <c r="C307" s="86"/>
      <c r="D307" s="76"/>
      <c r="G307" s="47"/>
      <c r="N307" s="47"/>
    </row>
    <row r="308" spans="1:21" x14ac:dyDescent="0.2">
      <c r="A308" s="86"/>
      <c r="B308" s="120" t="str">
        <f>IF(A308="","",IF(ISNUMBER(SEARCH("KCB",G308))=TRUE,Info!$J$10,Info!$J$11))</f>
        <v/>
      </c>
      <c r="C308" s="86"/>
      <c r="D308" s="76"/>
      <c r="G308" s="47"/>
      <c r="N308" s="47"/>
    </row>
    <row r="309" spans="1:21" x14ac:dyDescent="0.2">
      <c r="A309" s="86"/>
      <c r="B309" s="120" t="str">
        <f>IF(A309="","",IF(ISNUMBER(SEARCH("KCB",G309))=TRUE,Info!$J$10,Info!$J$11))</f>
        <v/>
      </c>
      <c r="C309" s="86"/>
      <c r="D309" s="76"/>
      <c r="G309" s="47"/>
      <c r="J309" s="87"/>
    </row>
    <row r="310" spans="1:21" x14ac:dyDescent="0.2">
      <c r="A310" s="86"/>
      <c r="B310" s="120" t="str">
        <f>IF(A310="","",IF(ISNUMBER(SEARCH("KCB",G310))=TRUE,Info!$J$10,Info!$J$11))</f>
        <v/>
      </c>
      <c r="C310" s="86"/>
      <c r="D310" s="76"/>
      <c r="G310" s="47"/>
      <c r="J310" s="87"/>
    </row>
    <row r="311" spans="1:21" x14ac:dyDescent="0.2">
      <c r="A311" s="86"/>
      <c r="B311" s="120" t="str">
        <f>IF(A311="","",IF(ISNUMBER(SEARCH("KCB",G311))=TRUE,Info!$J$10,Info!$J$11))</f>
        <v/>
      </c>
      <c r="C311" s="86"/>
      <c r="D311" s="76"/>
      <c r="G311" s="47"/>
      <c r="J311" s="87"/>
    </row>
    <row r="312" spans="1:21" x14ac:dyDescent="0.2">
      <c r="A312" s="86"/>
      <c r="B312" s="120" t="str">
        <f>IF(A312="","",IF(ISNUMBER(SEARCH("KCB",G312))=TRUE,Info!$J$10,Info!$J$11))</f>
        <v/>
      </c>
      <c r="C312" s="86"/>
      <c r="D312" s="76"/>
      <c r="G312" s="47"/>
      <c r="J312" s="87"/>
    </row>
    <row r="313" spans="1:21" x14ac:dyDescent="0.2">
      <c r="A313" s="86"/>
      <c r="B313" s="120" t="str">
        <f>IF(A313="","",IF(ISNUMBER(SEARCH("KCB",G313))=TRUE,Info!$J$10,Info!$J$11))</f>
        <v/>
      </c>
      <c r="C313" s="86"/>
      <c r="D313" s="76"/>
      <c r="G313" s="47"/>
      <c r="J313" s="87"/>
      <c r="N313" s="47"/>
    </row>
    <row r="314" spans="1:21" x14ac:dyDescent="0.2">
      <c r="A314" s="86"/>
      <c r="B314" s="120" t="str">
        <f>IF(A314="","",IF(ISNUMBER(SEARCH("KCB",G314))=TRUE,Info!$J$10,Info!$J$11))</f>
        <v/>
      </c>
      <c r="C314" s="86"/>
      <c r="D314" s="76"/>
      <c r="G314" s="47"/>
      <c r="Q314"/>
      <c r="S314" s="91"/>
    </row>
    <row r="315" spans="1:21" x14ac:dyDescent="0.2">
      <c r="A315" s="86"/>
      <c r="B315" s="120" t="str">
        <f>IF(A315="","",IF(ISNUMBER(SEARCH("KCB",G315))=TRUE,Info!$J$10,Info!$J$11))</f>
        <v/>
      </c>
      <c r="C315" s="86"/>
      <c r="D315" s="76"/>
      <c r="G315" s="47"/>
      <c r="N315" s="47"/>
      <c r="S315" s="91"/>
    </row>
    <row r="316" spans="1:21" x14ac:dyDescent="0.2">
      <c r="A316" s="76"/>
      <c r="C316" s="76"/>
      <c r="D316" s="76"/>
      <c r="G316" s="47"/>
      <c r="M316" s="47"/>
      <c r="N316" s="47"/>
    </row>
    <row r="317" spans="1:21" x14ac:dyDescent="0.2">
      <c r="A317" s="76"/>
      <c r="C317" s="76"/>
      <c r="D317" s="76"/>
      <c r="G317" s="47"/>
      <c r="N317" s="47"/>
    </row>
    <row r="318" spans="1:21" x14ac:dyDescent="0.2">
      <c r="A318" s="76"/>
      <c r="C318" s="76"/>
      <c r="D318" s="76"/>
      <c r="G318" s="47"/>
      <c r="N318" s="47"/>
    </row>
    <row r="319" spans="1:21" x14ac:dyDescent="0.2">
      <c r="A319" s="76"/>
      <c r="C319" s="76"/>
      <c r="D319" s="76"/>
      <c r="G319" s="47"/>
      <c r="N319" s="47"/>
      <c r="U319" s="89"/>
    </row>
    <row r="320" spans="1:21" x14ac:dyDescent="0.2">
      <c r="A320" s="76"/>
      <c r="C320" s="76"/>
      <c r="G320" s="47"/>
      <c r="M320" s="47"/>
      <c r="N320" s="47"/>
    </row>
    <row r="321" spans="1:22" x14ac:dyDescent="0.2">
      <c r="A321" s="76"/>
      <c r="C321" s="76"/>
      <c r="D321" s="76"/>
      <c r="G321" s="47"/>
    </row>
    <row r="322" spans="1:22" x14ac:dyDescent="0.2">
      <c r="A322" s="76"/>
      <c r="C322" s="76"/>
      <c r="G322" s="47"/>
    </row>
    <row r="323" spans="1:22" x14ac:dyDescent="0.2">
      <c r="A323" s="76"/>
      <c r="C323" s="76"/>
      <c r="G323" s="47"/>
    </row>
    <row r="324" spans="1:22" x14ac:dyDescent="0.2">
      <c r="A324" s="76"/>
      <c r="C324" s="76"/>
      <c r="D324" s="76"/>
      <c r="G324" s="47"/>
      <c r="H324" s="65"/>
    </row>
    <row r="325" spans="1:22" x14ac:dyDescent="0.2">
      <c r="A325" s="76"/>
      <c r="C325" s="76"/>
      <c r="D325" s="76"/>
      <c r="G325" s="47"/>
      <c r="N325" s="47"/>
    </row>
    <row r="326" spans="1:22" x14ac:dyDescent="0.2">
      <c r="A326" s="76"/>
      <c r="C326" s="76"/>
      <c r="G326" s="47"/>
      <c r="J326" s="87"/>
    </row>
    <row r="327" spans="1:22" x14ac:dyDescent="0.2">
      <c r="A327" s="76"/>
      <c r="C327" s="76"/>
      <c r="G327" s="47"/>
      <c r="J327" s="87"/>
    </row>
    <row r="328" spans="1:22" x14ac:dyDescent="0.2">
      <c r="A328" s="76"/>
      <c r="C328" s="76"/>
      <c r="D328" s="76"/>
      <c r="G328" s="47"/>
    </row>
    <row r="329" spans="1:22" x14ac:dyDescent="0.2">
      <c r="A329" s="76"/>
      <c r="C329" s="76"/>
      <c r="G329" s="47"/>
    </row>
    <row r="330" spans="1:22" x14ac:dyDescent="0.2">
      <c r="A330" s="76"/>
      <c r="C330" s="76"/>
      <c r="G330" s="47"/>
    </row>
    <row r="331" spans="1:22" x14ac:dyDescent="0.2">
      <c r="A331" s="76"/>
      <c r="C331" s="76"/>
      <c r="G331" s="47"/>
      <c r="N331" s="47"/>
    </row>
    <row r="332" spans="1:22" x14ac:dyDescent="0.2">
      <c r="A332" s="76"/>
      <c r="C332" s="76"/>
      <c r="D332" s="76"/>
      <c r="G332" s="47"/>
    </row>
    <row r="333" spans="1:22" x14ac:dyDescent="0.2">
      <c r="A333" s="76"/>
      <c r="C333" s="76"/>
      <c r="G333" s="47"/>
    </row>
    <row r="334" spans="1:22" x14ac:dyDescent="0.2">
      <c r="A334" s="76"/>
      <c r="C334" s="76"/>
      <c r="D334"/>
      <c r="G334" s="47"/>
      <c r="H334"/>
      <c r="J334"/>
      <c r="P334"/>
      <c r="R334" s="47"/>
      <c r="V334" s="103"/>
    </row>
    <row r="335" spans="1:22" x14ac:dyDescent="0.2">
      <c r="A335" s="76"/>
      <c r="C335" s="76"/>
      <c r="D335" s="76"/>
      <c r="G335" s="47"/>
    </row>
    <row r="336" spans="1:22" x14ac:dyDescent="0.2">
      <c r="A336" s="76"/>
      <c r="C336" s="76"/>
      <c r="D336" s="76"/>
      <c r="G336" s="47"/>
    </row>
    <row r="337" spans="1:14" x14ac:dyDescent="0.2">
      <c r="A337" s="76"/>
      <c r="C337" s="76"/>
      <c r="D337" s="76"/>
      <c r="G337" s="47"/>
    </row>
    <row r="338" spans="1:14" x14ac:dyDescent="0.2">
      <c r="A338" s="76"/>
      <c r="C338" s="76"/>
      <c r="D338" s="76"/>
      <c r="G338" s="47"/>
    </row>
    <row r="339" spans="1:14" x14ac:dyDescent="0.2">
      <c r="A339" s="76"/>
      <c r="C339" s="76"/>
      <c r="D339" s="76"/>
      <c r="G339" s="47"/>
    </row>
    <row r="340" spans="1:14" x14ac:dyDescent="0.2">
      <c r="A340" s="76"/>
      <c r="C340" s="76"/>
      <c r="D340" s="88"/>
      <c r="E340" s="47"/>
      <c r="G340" s="47"/>
      <c r="M340" s="47"/>
      <c r="N340" s="47"/>
    </row>
    <row r="341" spans="1:14" x14ac:dyDescent="0.2">
      <c r="A341" s="76"/>
      <c r="C341" s="76"/>
      <c r="D341" s="76"/>
      <c r="G341" s="47"/>
      <c r="M341" s="47"/>
    </row>
    <row r="342" spans="1:14" x14ac:dyDescent="0.2">
      <c r="A342" s="76"/>
      <c r="C342" s="76"/>
      <c r="G342" s="47"/>
      <c r="M342" s="47"/>
    </row>
    <row r="343" spans="1:14" x14ac:dyDescent="0.2">
      <c r="A343" s="76"/>
      <c r="C343" s="76"/>
      <c r="G343" s="47"/>
    </row>
    <row r="344" spans="1:14" x14ac:dyDescent="0.2">
      <c r="A344" s="76"/>
      <c r="C344" s="76"/>
      <c r="G344" s="47"/>
    </row>
    <row r="345" spans="1:14" x14ac:dyDescent="0.2">
      <c r="A345" s="76"/>
      <c r="C345" s="76"/>
      <c r="G345" s="47"/>
    </row>
    <row r="346" spans="1:14" x14ac:dyDescent="0.2">
      <c r="A346" s="76"/>
      <c r="C346" s="76"/>
      <c r="G346" s="47"/>
    </row>
    <row r="347" spans="1:14" x14ac:dyDescent="0.2">
      <c r="A347" s="76"/>
      <c r="C347" s="76"/>
      <c r="G347" s="47"/>
      <c r="N347" s="47"/>
    </row>
    <row r="348" spans="1:14" x14ac:dyDescent="0.2">
      <c r="A348" s="76"/>
      <c r="C348" s="76"/>
      <c r="D348" s="76"/>
      <c r="G348" s="47"/>
      <c r="N348" s="47"/>
    </row>
    <row r="349" spans="1:14" x14ac:dyDescent="0.2">
      <c r="A349" s="76"/>
      <c r="C349" s="76"/>
      <c r="G349" s="47"/>
    </row>
    <row r="350" spans="1:14" x14ac:dyDescent="0.2">
      <c r="A350" s="76"/>
      <c r="C350" s="76"/>
      <c r="D350" s="76"/>
      <c r="G350" s="47"/>
    </row>
    <row r="351" spans="1:14" x14ac:dyDescent="0.2">
      <c r="A351" s="76"/>
      <c r="C351" s="76"/>
      <c r="D351" s="76"/>
      <c r="G351" s="47"/>
    </row>
    <row r="352" spans="1:14" x14ac:dyDescent="0.2">
      <c r="A352" s="76"/>
      <c r="C352" s="76"/>
      <c r="D352" s="76"/>
      <c r="G352" s="47"/>
    </row>
    <row r="353" spans="1:22" x14ac:dyDescent="0.2">
      <c r="A353" s="76"/>
      <c r="C353" s="76"/>
      <c r="D353" s="76"/>
      <c r="G353" s="47"/>
    </row>
    <row r="354" spans="1:22" x14ac:dyDescent="0.2">
      <c r="A354" s="76"/>
      <c r="C354" s="76"/>
      <c r="D354" s="76"/>
      <c r="G354" s="47"/>
    </row>
    <row r="355" spans="1:22" x14ac:dyDescent="0.2">
      <c r="A355" s="76"/>
      <c r="C355" s="76"/>
      <c r="G355" s="47"/>
      <c r="M355" s="47"/>
    </row>
    <row r="356" spans="1:22" x14ac:dyDescent="0.2">
      <c r="A356" s="76"/>
      <c r="C356" s="76"/>
      <c r="G356" s="47"/>
      <c r="J356" s="64"/>
      <c r="M356" s="47"/>
    </row>
    <row r="357" spans="1:22" x14ac:dyDescent="0.2">
      <c r="A357" s="76"/>
      <c r="C357" s="76"/>
      <c r="G357" s="47"/>
    </row>
    <row r="358" spans="1:22" x14ac:dyDescent="0.2">
      <c r="A358" s="76"/>
      <c r="C358" s="76"/>
      <c r="G358" s="47"/>
    </row>
    <row r="359" spans="1:22" x14ac:dyDescent="0.2">
      <c r="A359" s="76"/>
      <c r="C359" s="76"/>
      <c r="G359" s="47"/>
    </row>
    <row r="360" spans="1:22" x14ac:dyDescent="0.2">
      <c r="A360" s="76"/>
      <c r="C360" s="76"/>
      <c r="G360" s="47"/>
    </row>
    <row r="361" spans="1:22" x14ac:dyDescent="0.2">
      <c r="A361" s="76"/>
      <c r="C361" s="76"/>
      <c r="G361" s="47"/>
    </row>
    <row r="362" spans="1:22" x14ac:dyDescent="0.2">
      <c r="A362" s="76"/>
      <c r="C362" s="76"/>
      <c r="D362"/>
      <c r="G362" s="47"/>
      <c r="H362"/>
      <c r="J362"/>
      <c r="P362"/>
      <c r="R362" s="47"/>
      <c r="T362"/>
      <c r="U362"/>
      <c r="V362" s="103"/>
    </row>
    <row r="363" spans="1:22" x14ac:dyDescent="0.2">
      <c r="A363" s="76"/>
      <c r="C363" s="76"/>
      <c r="D363"/>
      <c r="G363" s="47"/>
      <c r="H363"/>
      <c r="J363"/>
      <c r="P363"/>
      <c r="R363" s="47"/>
      <c r="T363"/>
      <c r="U363"/>
      <c r="V363" s="103"/>
    </row>
    <row r="364" spans="1:22" x14ac:dyDescent="0.2">
      <c r="A364" s="76"/>
      <c r="C364" s="76"/>
      <c r="D364"/>
      <c r="G364" s="47"/>
      <c r="H364"/>
      <c r="J364"/>
      <c r="P364"/>
      <c r="R364" s="47"/>
      <c r="T364"/>
      <c r="U364"/>
      <c r="V364" s="103"/>
    </row>
    <row r="365" spans="1:22" x14ac:dyDescent="0.2">
      <c r="A365" s="76"/>
      <c r="C365" s="76"/>
      <c r="D365"/>
      <c r="G365" s="47"/>
      <c r="H365"/>
      <c r="J365"/>
      <c r="P365"/>
      <c r="R365" s="47"/>
      <c r="T365"/>
      <c r="U365"/>
      <c r="V365" s="103"/>
    </row>
    <row r="366" spans="1:22" x14ac:dyDescent="0.2">
      <c r="A366" s="76"/>
      <c r="C366" s="76"/>
      <c r="D366" s="37"/>
      <c r="G366" s="47"/>
      <c r="H366"/>
      <c r="J366"/>
      <c r="P366"/>
      <c r="R366" s="47"/>
      <c r="T366"/>
      <c r="V366" s="103"/>
    </row>
    <row r="367" spans="1:22" x14ac:dyDescent="0.2">
      <c r="A367" s="76"/>
      <c r="C367" s="76"/>
      <c r="D367" s="37"/>
      <c r="G367" s="47"/>
      <c r="H367"/>
      <c r="J367"/>
      <c r="P367"/>
      <c r="R367" s="47"/>
      <c r="T367"/>
      <c r="U367"/>
      <c r="V367" s="103"/>
    </row>
    <row r="368" spans="1:22" x14ac:dyDescent="0.2">
      <c r="A368" s="76"/>
      <c r="C368" s="76"/>
    </row>
    <row r="369" spans="1:13" x14ac:dyDescent="0.2">
      <c r="A369" s="76"/>
      <c r="C369" s="76"/>
      <c r="G369" s="47"/>
    </row>
    <row r="370" spans="1:13" x14ac:dyDescent="0.2">
      <c r="A370" s="76"/>
      <c r="C370" s="76"/>
    </row>
    <row r="371" spans="1:13" x14ac:dyDescent="0.2">
      <c r="A371" s="76"/>
      <c r="C371" s="76"/>
      <c r="M371" s="47"/>
    </row>
    <row r="372" spans="1:13" x14ac:dyDescent="0.2">
      <c r="A372" s="76"/>
      <c r="C372" s="76"/>
      <c r="D372" s="76"/>
      <c r="G372" s="47"/>
    </row>
    <row r="373" spans="1:13" x14ac:dyDescent="0.2">
      <c r="A373" s="76"/>
      <c r="C373" s="76"/>
      <c r="D373" s="76"/>
      <c r="G373" s="47"/>
    </row>
    <row r="374" spans="1:13" x14ac:dyDescent="0.2">
      <c r="A374" s="76"/>
      <c r="C374" s="76"/>
      <c r="D374" s="76"/>
      <c r="G374" s="47"/>
    </row>
    <row r="375" spans="1:13" x14ac:dyDescent="0.2">
      <c r="A375" s="76"/>
      <c r="C375" s="76"/>
      <c r="D375" s="76"/>
      <c r="G375" s="47"/>
    </row>
    <row r="376" spans="1:13" x14ac:dyDescent="0.2">
      <c r="A376" s="76"/>
      <c r="C376" s="76"/>
      <c r="D376" s="76"/>
      <c r="G376" s="47"/>
    </row>
    <row r="377" spans="1:13" x14ac:dyDescent="0.2">
      <c r="A377" s="76"/>
      <c r="C377" s="76"/>
    </row>
    <row r="378" spans="1:13" x14ac:dyDescent="0.2">
      <c r="A378" s="76"/>
      <c r="C378" s="76"/>
    </row>
    <row r="379" spans="1:13" x14ac:dyDescent="0.2">
      <c r="A379" s="76"/>
      <c r="C379" s="76"/>
    </row>
  </sheetData>
  <autoFilter ref="A1:XFD315" xr:uid="{AF56FEC7-FF17-41EE-8D5F-E2642910AC66}"/>
  <conditionalFormatting sqref="C1:C3 C5:C63 C65:C1048576">
    <cfRule type="expression" priority="1" stopIfTrue="1">
      <formula>D1&gt;0</formula>
    </cfRule>
    <cfRule type="expression" priority="2" stopIfTrue="1">
      <formula>A1=0</formula>
    </cfRule>
    <cfRule type="cellIs" dxfId="8" priority="4" stopIfTrue="1" operator="greaterThan">
      <formula>0</formula>
    </cfRule>
    <cfRule type="expression" dxfId="7" priority="5" stopIfTrue="1">
      <formula>A1&lt;TODAY()-B1</formula>
    </cfRule>
    <cfRule type="expression" dxfId="6" priority="6" stopIfTrue="1">
      <formula>A1&gt;0</formula>
    </cfRule>
  </conditionalFormatting>
  <conditionalFormatting sqref="C4">
    <cfRule type="expression" priority="12" stopIfTrue="1">
      <formula>E4&gt;0</formula>
    </cfRule>
    <cfRule type="expression" priority="13" stopIfTrue="1">
      <formula>A4=0</formula>
    </cfRule>
    <cfRule type="cellIs" dxfId="5" priority="14" stopIfTrue="1" operator="greaterThan">
      <formula>0</formula>
    </cfRule>
    <cfRule type="expression" dxfId="4" priority="15" stopIfTrue="1">
      <formula>A4&lt;TODAY()-B4</formula>
    </cfRule>
    <cfRule type="expression" dxfId="3" priority="16" stopIfTrue="1">
      <formula>A4&gt;0</formula>
    </cfRule>
  </conditionalFormatting>
  <printOptions gridLines="1"/>
  <pageMargins left="0.70866141732283472" right="0.70866141732283472" top="0.74803149606299213" bottom="0.74803149606299213" header="0.31496062992125984" footer="0.31496062992125984"/>
  <pageSetup paperSize="9" scale="28" orientation="landscape" r:id="rId1"/>
  <headerFooter>
    <oddFooter>&amp;L_x000D_&amp;1#&amp;"Calibri"&amp;10&amp;K000000 Intern gebruik</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3CAD-7931-4C0B-9B15-5847F18FB27E}">
  <dimension ref="A1:X310"/>
  <sheetViews>
    <sheetView zoomScale="70" zoomScaleNormal="70" zoomScaleSheetLayoutView="40" workbookViewId="0">
      <pane ySplit="1" topLeftCell="A16" activePane="bottomLeft" state="frozen"/>
      <selection pane="bottomLeft" activeCell="M17" sqref="M17"/>
    </sheetView>
  </sheetViews>
  <sheetFormatPr defaultColWidth="9.140625" defaultRowHeight="12.75" x14ac:dyDescent="0.2"/>
  <cols>
    <col min="1" max="3" width="11.85546875" style="64" customWidth="1"/>
    <col min="4" max="4" width="9.85546875" style="64" customWidth="1"/>
    <col min="5" max="5" width="7.85546875" customWidth="1"/>
    <col min="6" max="6" width="19.7109375" style="64" customWidth="1"/>
    <col min="7" max="7" width="16.42578125" customWidth="1"/>
    <col min="8" max="8" width="10.28515625" style="64" customWidth="1"/>
    <col min="9" max="9" width="17.28515625" style="64" customWidth="1"/>
    <col min="10" max="10" width="21" style="64" customWidth="1"/>
    <col min="11" max="11" width="54.42578125" style="47" customWidth="1"/>
    <col min="12" max="12" width="18" customWidth="1"/>
    <col min="13" max="13" width="12.42578125" customWidth="1"/>
    <col min="14" max="14" width="13.7109375" customWidth="1"/>
    <col min="15" max="15" width="17.140625" style="47" customWidth="1"/>
    <col min="16" max="16" width="18.140625" customWidth="1"/>
    <col min="17" max="17" width="23" style="47" customWidth="1"/>
    <col min="18" max="18" width="49.85546875" style="47" customWidth="1"/>
    <col min="19" max="19" width="31.28515625" style="47" customWidth="1"/>
    <col min="20" max="20" width="36.7109375" style="47" customWidth="1"/>
    <col min="21" max="21" width="57.85546875" customWidth="1"/>
    <col min="22" max="22" width="24" style="69" customWidth="1"/>
    <col min="23" max="23" width="57.42578125" customWidth="1"/>
    <col min="24" max="24" width="36.42578125" customWidth="1"/>
  </cols>
  <sheetData>
    <row r="1" spans="1:24" s="53" customFormat="1" ht="66.75" customHeight="1" x14ac:dyDescent="0.2">
      <c r="A1" s="48" t="s">
        <v>0</v>
      </c>
      <c r="B1" s="118" t="s">
        <v>1</v>
      </c>
      <c r="C1" s="119" t="s">
        <v>2</v>
      </c>
      <c r="D1" s="123" t="s">
        <v>648</v>
      </c>
      <c r="E1" s="51" t="s">
        <v>4</v>
      </c>
      <c r="F1" s="48" t="s">
        <v>649</v>
      </c>
      <c r="G1" s="49" t="s">
        <v>6</v>
      </c>
      <c r="H1" s="48" t="s">
        <v>650</v>
      </c>
      <c r="I1" s="48" t="s">
        <v>8</v>
      </c>
      <c r="J1" s="48" t="s">
        <v>9</v>
      </c>
      <c r="K1" s="49" t="s">
        <v>651</v>
      </c>
      <c r="L1" s="117" t="s">
        <v>652</v>
      </c>
      <c r="M1" s="124" t="s">
        <v>12</v>
      </c>
      <c r="N1" s="124" t="s">
        <v>13</v>
      </c>
      <c r="O1" s="125" t="s">
        <v>14</v>
      </c>
      <c r="P1" s="50" t="s">
        <v>15</v>
      </c>
      <c r="Q1" s="50" t="s">
        <v>653</v>
      </c>
      <c r="R1" s="50" t="s">
        <v>654</v>
      </c>
      <c r="S1" s="50" t="s">
        <v>655</v>
      </c>
      <c r="T1" s="51" t="s">
        <v>19</v>
      </c>
      <c r="U1" s="52" t="s">
        <v>656</v>
      </c>
      <c r="V1" s="75" t="s">
        <v>21</v>
      </c>
      <c r="W1" s="52" t="s">
        <v>23</v>
      </c>
      <c r="X1" s="52" t="s">
        <v>22</v>
      </c>
    </row>
    <row r="2" spans="1:24" ht="102" x14ac:dyDescent="0.2">
      <c r="A2" s="121">
        <v>45429</v>
      </c>
      <c r="B2" s="64">
        <f>IF(A2="","",IF(ISNUMBER(SEARCH("KCB",G2))=TRUE,Info!$J$10,Info!$J$11))</f>
        <v>28</v>
      </c>
      <c r="D2" s="86">
        <v>45498</v>
      </c>
      <c r="E2" t="s">
        <v>88</v>
      </c>
      <c r="F2" s="64">
        <v>66128605</v>
      </c>
      <c r="G2" s="46" t="s">
        <v>657</v>
      </c>
      <c r="H2" s="64">
        <v>23502</v>
      </c>
      <c r="I2" s="64" t="s">
        <v>658</v>
      </c>
      <c r="J2" s="64" t="s">
        <v>659</v>
      </c>
      <c r="K2" s="47" t="s">
        <v>660</v>
      </c>
      <c r="L2" t="s">
        <v>254</v>
      </c>
      <c r="M2" s="47" t="s">
        <v>661</v>
      </c>
      <c r="Q2" s="47" t="s">
        <v>662</v>
      </c>
      <c r="R2" s="47" t="s">
        <v>663</v>
      </c>
      <c r="S2" s="47" t="s">
        <v>664</v>
      </c>
      <c r="T2" s="47" t="s">
        <v>109</v>
      </c>
      <c r="U2" s="47" t="s">
        <v>526</v>
      </c>
    </row>
    <row r="3" spans="1:24" ht="63.75" x14ac:dyDescent="0.2">
      <c r="A3" s="76">
        <v>45429</v>
      </c>
      <c r="B3" s="64">
        <f>IF(A3="","",IF(ISNUMBER(SEARCH("KCB",G3))=TRUE,Info!$J$10,Info!$J$11))</f>
        <v>28</v>
      </c>
      <c r="C3" s="76"/>
      <c r="D3" s="76">
        <v>45436</v>
      </c>
      <c r="E3" s="64" t="s">
        <v>88</v>
      </c>
      <c r="F3" s="64">
        <v>66128613</v>
      </c>
      <c r="G3" s="47" t="s">
        <v>657</v>
      </c>
      <c r="H3" s="64">
        <v>23502</v>
      </c>
      <c r="I3" s="64" t="s">
        <v>658</v>
      </c>
      <c r="J3" s="64" t="s">
        <v>659</v>
      </c>
      <c r="K3" s="47" t="s">
        <v>665</v>
      </c>
      <c r="L3" t="s">
        <v>88</v>
      </c>
      <c r="S3" s="47" t="s">
        <v>100</v>
      </c>
      <c r="T3" t="s">
        <v>101</v>
      </c>
      <c r="U3" s="47" t="s">
        <v>666</v>
      </c>
      <c r="V3" s="103"/>
    </row>
    <row r="4" spans="1:24" ht="51" x14ac:dyDescent="0.2">
      <c r="A4" s="76">
        <v>45429</v>
      </c>
      <c r="B4" s="64">
        <f>IF(A4="","",IF(ISNUMBER(SEARCH("KCB",G4))=TRUE,Info!$J$10,Info!$J$11))</f>
        <v>28</v>
      </c>
      <c r="C4" s="76"/>
      <c r="D4" s="88" t="s">
        <v>667</v>
      </c>
      <c r="E4" s="64"/>
      <c r="F4" s="64">
        <v>36150529</v>
      </c>
      <c r="G4" s="47" t="s">
        <v>657</v>
      </c>
      <c r="H4" s="64">
        <v>23502</v>
      </c>
      <c r="I4" s="64" t="s">
        <v>658</v>
      </c>
      <c r="J4" s="64" t="s">
        <v>659</v>
      </c>
      <c r="K4" s="47" t="s">
        <v>668</v>
      </c>
      <c r="L4" t="s">
        <v>88</v>
      </c>
      <c r="T4"/>
      <c r="U4" s="88" t="s">
        <v>667</v>
      </c>
      <c r="V4" s="103"/>
    </row>
    <row r="5" spans="1:24" ht="51" x14ac:dyDescent="0.2">
      <c r="A5" s="76">
        <v>45429</v>
      </c>
      <c r="B5" s="64">
        <f>IF(A5="","",IF(ISNUMBER(SEARCH("KCB",G5))=TRUE,Info!$J$10,Info!$J$11))</f>
        <v>28</v>
      </c>
      <c r="C5" s="76"/>
      <c r="D5" s="88" t="s">
        <v>669</v>
      </c>
      <c r="E5" s="65"/>
      <c r="F5" s="64">
        <v>36150502</v>
      </c>
      <c r="G5" s="47" t="s">
        <v>657</v>
      </c>
      <c r="H5" s="64">
        <v>23502</v>
      </c>
      <c r="I5" s="64" t="s">
        <v>658</v>
      </c>
      <c r="J5" s="64" t="s">
        <v>659</v>
      </c>
      <c r="K5" s="47" t="s">
        <v>668</v>
      </c>
      <c r="L5" t="s">
        <v>88</v>
      </c>
      <c r="T5"/>
      <c r="U5" s="88" t="s">
        <v>667</v>
      </c>
      <c r="V5" s="103"/>
    </row>
    <row r="6" spans="1:24" ht="51" x14ac:dyDescent="0.2">
      <c r="A6" s="76">
        <v>45429</v>
      </c>
      <c r="B6" s="64">
        <f>IF(A6="","",IF(ISNUMBER(SEARCH("KCB",G6))=TRUE,Info!$J$10,Info!$J$11))</f>
        <v>28</v>
      </c>
      <c r="C6" s="76"/>
      <c r="D6" s="76">
        <v>45436</v>
      </c>
      <c r="E6" s="64" t="s">
        <v>88</v>
      </c>
      <c r="F6" s="64">
        <v>66254708</v>
      </c>
      <c r="G6" s="47" t="s">
        <v>670</v>
      </c>
      <c r="H6" s="64">
        <v>23502</v>
      </c>
      <c r="I6" s="64" t="s">
        <v>658</v>
      </c>
      <c r="J6" s="64" t="s">
        <v>659</v>
      </c>
      <c r="K6" s="47" t="s">
        <v>671</v>
      </c>
      <c r="L6" t="s">
        <v>254</v>
      </c>
      <c r="S6" s="47" t="s">
        <v>100</v>
      </c>
      <c r="T6" t="s">
        <v>101</v>
      </c>
      <c r="U6" s="47" t="s">
        <v>555</v>
      </c>
      <c r="V6" s="103"/>
    </row>
    <row r="7" spans="1:24" ht="51" x14ac:dyDescent="0.2">
      <c r="A7" s="76">
        <v>45433</v>
      </c>
      <c r="B7" s="64">
        <f>IF(A7="","",IF(ISNUMBER(SEARCH("KCB",G7))=TRUE,Info!$J$10,Info!$J$11))</f>
        <v>28</v>
      </c>
      <c r="C7" s="76"/>
      <c r="D7" s="88">
        <v>45435</v>
      </c>
      <c r="E7" s="47" t="s">
        <v>40</v>
      </c>
      <c r="F7" s="64">
        <v>66473101</v>
      </c>
      <c r="G7" s="47" t="s">
        <v>657</v>
      </c>
      <c r="H7" s="64">
        <v>23502</v>
      </c>
      <c r="I7" s="64" t="s">
        <v>658</v>
      </c>
      <c r="J7" s="65" t="s">
        <v>659</v>
      </c>
      <c r="K7" s="47" t="s">
        <v>672</v>
      </c>
      <c r="L7" t="s">
        <v>40</v>
      </c>
      <c r="S7" s="47" t="s">
        <v>100</v>
      </c>
      <c r="T7" s="47" t="s">
        <v>101</v>
      </c>
      <c r="U7" s="47" t="s">
        <v>673</v>
      </c>
      <c r="V7" s="103"/>
    </row>
    <row r="8" spans="1:24" ht="102" x14ac:dyDescent="0.2">
      <c r="A8" s="76">
        <v>45436</v>
      </c>
      <c r="B8" s="64">
        <f>IF(A8="","",IF(ISNUMBER(SEARCH("KCB",G8))=TRUE,Info!$J$10,Info!$J$11))</f>
        <v>28</v>
      </c>
      <c r="C8" s="76"/>
      <c r="D8" s="88">
        <v>45510</v>
      </c>
      <c r="E8" s="47" t="s">
        <v>24</v>
      </c>
      <c r="F8" s="64">
        <v>38546674</v>
      </c>
      <c r="G8" s="47" t="s">
        <v>674</v>
      </c>
      <c r="H8" s="64">
        <v>23502</v>
      </c>
      <c r="I8" s="64" t="s">
        <v>658</v>
      </c>
      <c r="J8" s="65"/>
      <c r="K8" s="47" t="s">
        <v>675</v>
      </c>
      <c r="L8" t="s">
        <v>40</v>
      </c>
      <c r="Q8" s="47" t="s">
        <v>676</v>
      </c>
      <c r="R8" s="47" t="s">
        <v>677</v>
      </c>
      <c r="S8" s="47" t="s">
        <v>100</v>
      </c>
      <c r="T8" s="47" t="s">
        <v>678</v>
      </c>
      <c r="U8" s="47" t="s">
        <v>679</v>
      </c>
      <c r="V8" s="103"/>
    </row>
    <row r="9" spans="1:24" ht="51" x14ac:dyDescent="0.2">
      <c r="A9" s="76">
        <v>45436</v>
      </c>
      <c r="B9" s="64">
        <f>IF(A9="","",IF(ISNUMBER(SEARCH("KCB",G9))=TRUE,Info!$J$10,Info!$J$11))</f>
        <v>28</v>
      </c>
      <c r="C9" s="76"/>
      <c r="D9" s="76">
        <v>45442</v>
      </c>
      <c r="E9" s="64" t="s">
        <v>40</v>
      </c>
      <c r="F9" s="64">
        <v>65259865</v>
      </c>
      <c r="G9" s="47" t="s">
        <v>680</v>
      </c>
      <c r="H9" s="64">
        <v>23502</v>
      </c>
      <c r="I9" s="64" t="s">
        <v>658</v>
      </c>
      <c r="J9" s="105" t="s">
        <v>659</v>
      </c>
      <c r="K9" s="47" t="s">
        <v>681</v>
      </c>
      <c r="L9" t="s">
        <v>40</v>
      </c>
      <c r="M9" s="47"/>
      <c r="S9" s="47" t="s">
        <v>100</v>
      </c>
      <c r="T9" s="47" t="s">
        <v>101</v>
      </c>
      <c r="U9" s="47" t="s">
        <v>555</v>
      </c>
      <c r="V9" s="103"/>
    </row>
    <row r="10" spans="1:24" ht="102" x14ac:dyDescent="0.2">
      <c r="A10" s="76">
        <v>45439</v>
      </c>
      <c r="B10" s="64">
        <f>IF(A10="","",IF(ISNUMBER(SEARCH("KCB",G10))=TRUE,Info!$J$10,Info!$J$11))</f>
        <v>28</v>
      </c>
      <c r="C10" s="76"/>
      <c r="D10" s="76">
        <v>45503</v>
      </c>
      <c r="E10" s="64" t="s">
        <v>24</v>
      </c>
      <c r="F10" s="64">
        <v>64952491</v>
      </c>
      <c r="G10" s="47" t="s">
        <v>682</v>
      </c>
      <c r="H10" s="64">
        <v>23502</v>
      </c>
      <c r="I10" s="64" t="s">
        <v>658</v>
      </c>
      <c r="J10" s="105" t="s">
        <v>659</v>
      </c>
      <c r="K10" s="47" t="s">
        <v>683</v>
      </c>
      <c r="L10" t="s">
        <v>40</v>
      </c>
      <c r="M10" s="47"/>
      <c r="Q10" s="47" t="s">
        <v>676</v>
      </c>
      <c r="R10" s="47" t="s">
        <v>684</v>
      </c>
      <c r="S10" s="47" t="s">
        <v>100</v>
      </c>
      <c r="T10" s="47" t="s">
        <v>109</v>
      </c>
      <c r="U10" s="47" t="s">
        <v>535</v>
      </c>
      <c r="V10" s="103"/>
    </row>
    <row r="11" spans="1:24" ht="51" x14ac:dyDescent="0.2">
      <c r="A11" s="76">
        <v>45441</v>
      </c>
      <c r="B11" s="64">
        <f>IF(A11="","",IF(ISNUMBER(SEARCH("KCB",G11))=TRUE,Info!$J$10,Info!$J$11))</f>
        <v>28</v>
      </c>
      <c r="C11" s="76"/>
      <c r="D11" s="76">
        <v>45442</v>
      </c>
      <c r="E11" s="64" t="s">
        <v>40</v>
      </c>
      <c r="F11" s="64">
        <v>72815874</v>
      </c>
      <c r="G11" s="47" t="s">
        <v>439</v>
      </c>
      <c r="H11" s="64">
        <v>23502</v>
      </c>
      <c r="I11" s="64" t="s">
        <v>658</v>
      </c>
      <c r="J11" s="47" t="s">
        <v>659</v>
      </c>
      <c r="K11" s="47" t="s">
        <v>685</v>
      </c>
      <c r="L11" t="s">
        <v>40</v>
      </c>
      <c r="M11" s="47"/>
      <c r="S11" s="47" t="s">
        <v>100</v>
      </c>
      <c r="T11" s="47" t="s">
        <v>101</v>
      </c>
      <c r="U11" s="47" t="s">
        <v>555</v>
      </c>
      <c r="V11" s="103"/>
    </row>
    <row r="12" spans="1:24" ht="51" x14ac:dyDescent="0.2">
      <c r="A12" s="76">
        <v>45441</v>
      </c>
      <c r="B12" s="64">
        <f>IF(A12="","",IF(ISNUMBER(SEARCH("KCB",G12))=TRUE,Info!$J$10,Info!$J$11))</f>
        <v>28</v>
      </c>
      <c r="C12" s="76"/>
      <c r="D12" s="76">
        <v>45456</v>
      </c>
      <c r="E12" s="64" t="s">
        <v>40</v>
      </c>
      <c r="F12" s="64">
        <v>72816084</v>
      </c>
      <c r="G12" s="47" t="s">
        <v>439</v>
      </c>
      <c r="H12" s="64">
        <v>23502</v>
      </c>
      <c r="I12" s="64" t="s">
        <v>658</v>
      </c>
      <c r="J12" s="47" t="s">
        <v>659</v>
      </c>
      <c r="K12" s="47" t="s">
        <v>686</v>
      </c>
      <c r="L12" t="s">
        <v>40</v>
      </c>
      <c r="M12" s="47"/>
      <c r="S12" s="47" t="s">
        <v>100</v>
      </c>
      <c r="T12" s="47" t="s">
        <v>101</v>
      </c>
      <c r="U12" s="47" t="s">
        <v>555</v>
      </c>
      <c r="V12" s="103"/>
    </row>
    <row r="13" spans="1:24" ht="51" x14ac:dyDescent="0.2">
      <c r="A13" s="76">
        <v>45456</v>
      </c>
      <c r="B13" s="64">
        <f>IF(A13="","",IF(ISNUMBER(SEARCH("KCB",G13))=TRUE,Info!$J$10,Info!$J$11))</f>
        <v>28</v>
      </c>
      <c r="C13" s="76"/>
      <c r="D13" s="76">
        <v>45456</v>
      </c>
      <c r="E13" s="64" t="s">
        <v>40</v>
      </c>
      <c r="F13" s="64">
        <v>65512701</v>
      </c>
      <c r="G13" s="47" t="s">
        <v>687</v>
      </c>
      <c r="H13" s="64">
        <v>23505</v>
      </c>
      <c r="I13" t="s">
        <v>553</v>
      </c>
      <c r="J13" s="64" t="s">
        <v>688</v>
      </c>
      <c r="K13" s="47" t="s">
        <v>689</v>
      </c>
      <c r="L13" t="s">
        <v>40</v>
      </c>
      <c r="M13" s="47"/>
      <c r="S13" s="47" t="s">
        <v>100</v>
      </c>
      <c r="T13" s="47" t="s">
        <v>101</v>
      </c>
      <c r="U13" s="47" t="s">
        <v>555</v>
      </c>
      <c r="V13" s="103"/>
    </row>
    <row r="14" spans="1:24" ht="51" x14ac:dyDescent="0.2">
      <c r="A14" s="76">
        <v>45456</v>
      </c>
      <c r="B14" s="64">
        <f>IF(A14="","",IF(ISNUMBER(SEARCH("KCB",G14))=TRUE,Info!$J$10,Info!$J$11))</f>
        <v>28</v>
      </c>
      <c r="C14" s="76"/>
      <c r="D14" s="76">
        <v>45456</v>
      </c>
      <c r="E14" s="64" t="s">
        <v>40</v>
      </c>
      <c r="F14" s="64">
        <v>42130727</v>
      </c>
      <c r="G14" s="47" t="s">
        <v>687</v>
      </c>
      <c r="H14" s="64">
        <v>23505</v>
      </c>
      <c r="I14" t="s">
        <v>553</v>
      </c>
      <c r="J14" s="64" t="s">
        <v>688</v>
      </c>
      <c r="K14" s="47" t="s">
        <v>690</v>
      </c>
      <c r="L14" t="s">
        <v>40</v>
      </c>
      <c r="M14" s="47"/>
      <c r="S14" s="47" t="s">
        <v>100</v>
      </c>
      <c r="T14" s="47" t="s">
        <v>101</v>
      </c>
      <c r="U14" s="47" t="s">
        <v>555</v>
      </c>
      <c r="V14" s="103"/>
    </row>
    <row r="15" spans="1:24" ht="51" x14ac:dyDescent="0.2">
      <c r="A15" s="76">
        <v>45456</v>
      </c>
      <c r="B15" s="64">
        <f>IF(A15="","",IF(ISNUMBER(SEARCH("KCB",G15))=TRUE,Info!$J$10,Info!$J$11))</f>
        <v>90</v>
      </c>
      <c r="C15" s="76"/>
      <c r="D15" s="76">
        <v>45456</v>
      </c>
      <c r="E15" s="64" t="s">
        <v>40</v>
      </c>
      <c r="F15" s="64">
        <v>72391055</v>
      </c>
      <c r="G15" s="47" t="s">
        <v>547</v>
      </c>
      <c r="H15" s="64">
        <v>23505</v>
      </c>
      <c r="I15" t="s">
        <v>553</v>
      </c>
      <c r="J15" s="105" t="s">
        <v>691</v>
      </c>
      <c r="K15" s="47" t="s">
        <v>692</v>
      </c>
      <c r="L15" t="s">
        <v>40</v>
      </c>
      <c r="M15" s="47"/>
      <c r="S15" s="47" t="s">
        <v>100</v>
      </c>
      <c r="T15" s="47" t="s">
        <v>101</v>
      </c>
      <c r="U15" s="47" t="s">
        <v>555</v>
      </c>
      <c r="V15" s="70"/>
    </row>
    <row r="16" spans="1:24" ht="293.25" x14ac:dyDescent="0.2">
      <c r="A16" s="76">
        <v>45461</v>
      </c>
      <c r="B16" s="64">
        <f>IF(A16="","",IF(ISNUMBER(SEARCH("KCB",G16))=TRUE,Info!$J$10,Info!$J$11))</f>
        <v>28</v>
      </c>
      <c r="C16" s="76"/>
      <c r="D16" s="76">
        <v>45569</v>
      </c>
      <c r="E16" s="64" t="s">
        <v>88</v>
      </c>
      <c r="F16" s="64">
        <v>65162406</v>
      </c>
      <c r="G16" s="47" t="s">
        <v>693</v>
      </c>
      <c r="H16" s="64">
        <v>20453</v>
      </c>
      <c r="I16" t="s">
        <v>694</v>
      </c>
      <c r="J16" s="64" t="s">
        <v>695</v>
      </c>
      <c r="K16" s="106" t="s">
        <v>696</v>
      </c>
      <c r="L16" t="s">
        <v>40</v>
      </c>
      <c r="M16" s="47" t="s">
        <v>697</v>
      </c>
      <c r="O16" s="47" t="s">
        <v>698</v>
      </c>
      <c r="P16" s="47" t="s">
        <v>699</v>
      </c>
      <c r="Q16" s="47" t="s">
        <v>700</v>
      </c>
      <c r="R16" s="47" t="s">
        <v>701</v>
      </c>
      <c r="S16" s="47" t="s">
        <v>100</v>
      </c>
      <c r="T16" s="47" t="s">
        <v>702</v>
      </c>
      <c r="U16" s="47" t="s">
        <v>703</v>
      </c>
      <c r="V16" s="103" t="s">
        <v>704</v>
      </c>
    </row>
    <row r="17" spans="1:22" ht="216.75" x14ac:dyDescent="0.2">
      <c r="A17" s="76">
        <v>45463</v>
      </c>
      <c r="B17" s="64">
        <f>IF(A17="","",IF(ISNUMBER(SEARCH("KCB",G17))=TRUE,Info!$J$10,Info!$J$11))</f>
        <v>28</v>
      </c>
      <c r="C17" s="76"/>
      <c r="D17" s="76">
        <v>45513</v>
      </c>
      <c r="E17" s="64" t="s">
        <v>24</v>
      </c>
      <c r="F17" s="64">
        <v>66254652</v>
      </c>
      <c r="G17" s="47" t="s">
        <v>705</v>
      </c>
      <c r="H17" s="64">
        <v>23521</v>
      </c>
      <c r="I17" t="s">
        <v>706</v>
      </c>
      <c r="J17" s="64" t="s">
        <v>707</v>
      </c>
      <c r="K17" s="65" t="s">
        <v>708</v>
      </c>
      <c r="L17" t="s">
        <v>254</v>
      </c>
      <c r="O17" s="47" t="s">
        <v>709</v>
      </c>
      <c r="Q17" s="97" t="s">
        <v>710</v>
      </c>
      <c r="R17" s="47" t="s">
        <v>711</v>
      </c>
      <c r="S17" s="47" t="s">
        <v>712</v>
      </c>
      <c r="T17" s="47" t="s">
        <v>713</v>
      </c>
      <c r="U17" s="47" t="s">
        <v>714</v>
      </c>
      <c r="V17" s="103"/>
    </row>
    <row r="18" spans="1:22" ht="204" x14ac:dyDescent="0.2">
      <c r="A18" s="76">
        <v>45464</v>
      </c>
      <c r="B18" s="64">
        <f>IF(A18="","",IF(ISNUMBER(SEARCH("KCB",G18))=TRUE,Info!$J$10,Info!$J$11))</f>
        <v>28</v>
      </c>
      <c r="C18" s="76"/>
      <c r="D18" s="88">
        <v>45527</v>
      </c>
      <c r="E18" s="64" t="s">
        <v>24</v>
      </c>
      <c r="F18" s="64">
        <v>71874020</v>
      </c>
      <c r="G18" s="47" t="s">
        <v>631</v>
      </c>
      <c r="H18" s="64">
        <v>23521</v>
      </c>
      <c r="I18" t="s">
        <v>706</v>
      </c>
      <c r="J18" s="64" t="s">
        <v>715</v>
      </c>
      <c r="K18" s="65" t="s">
        <v>716</v>
      </c>
      <c r="L18" t="s">
        <v>88</v>
      </c>
      <c r="M18" s="47"/>
      <c r="Q18" s="47" t="s">
        <v>717</v>
      </c>
      <c r="R18" s="47" t="s">
        <v>718</v>
      </c>
      <c r="S18" s="47" t="s">
        <v>719</v>
      </c>
      <c r="T18" t="s">
        <v>57</v>
      </c>
      <c r="U18" s="47" t="s">
        <v>720</v>
      </c>
      <c r="V18" s="103"/>
    </row>
    <row r="19" spans="1:22" ht="267.75" x14ac:dyDescent="0.2">
      <c r="A19" s="76">
        <v>45464</v>
      </c>
      <c r="B19" s="64">
        <f>IF(A19="","",IF(ISNUMBER(SEARCH("KCB",G19))=TRUE,Info!$J$10,Info!$J$11))</f>
        <v>28</v>
      </c>
      <c r="C19" s="76"/>
      <c r="D19" s="76">
        <v>45593</v>
      </c>
      <c r="E19" s="64" t="s">
        <v>24</v>
      </c>
      <c r="F19" s="64">
        <v>65162422</v>
      </c>
      <c r="G19" s="47" t="s">
        <v>721</v>
      </c>
      <c r="H19" s="64">
        <v>20453</v>
      </c>
      <c r="I19" s="64" t="s">
        <v>694</v>
      </c>
      <c r="J19" s="64" t="s">
        <v>695</v>
      </c>
      <c r="K19" s="47" t="s">
        <v>722</v>
      </c>
      <c r="L19" t="s">
        <v>88</v>
      </c>
      <c r="M19" s="47"/>
      <c r="O19" s="47" t="s">
        <v>723</v>
      </c>
      <c r="Q19" s="47" t="s">
        <v>724</v>
      </c>
      <c r="R19" s="47" t="s">
        <v>725</v>
      </c>
      <c r="S19" s="47" t="s">
        <v>726</v>
      </c>
      <c r="T19" s="47" t="s">
        <v>727</v>
      </c>
      <c r="U19" s="47" t="s">
        <v>728</v>
      </c>
      <c r="V19" s="103"/>
    </row>
    <row r="20" spans="1:22" ht="38.25" x14ac:dyDescent="0.2">
      <c r="A20" s="76">
        <v>45464</v>
      </c>
      <c r="B20" s="64">
        <f>IF(A20="","",IF(ISNUMBER(SEARCH("KCB",G20))=TRUE,Info!$J$10,Info!$J$11))</f>
        <v>28</v>
      </c>
      <c r="C20" s="76"/>
      <c r="D20" s="88">
        <v>45481</v>
      </c>
      <c r="E20" s="64" t="s">
        <v>88</v>
      </c>
      <c r="F20" s="64">
        <v>71874039</v>
      </c>
      <c r="G20" s="47" t="s">
        <v>729</v>
      </c>
      <c r="H20" s="184">
        <v>23521</v>
      </c>
      <c r="I20" s="64" t="s">
        <v>632</v>
      </c>
      <c r="J20" s="65" t="s">
        <v>730</v>
      </c>
      <c r="K20" s="47" t="s">
        <v>731</v>
      </c>
      <c r="L20" t="s">
        <v>88</v>
      </c>
      <c r="M20" s="47"/>
      <c r="P20" s="47"/>
      <c r="T20" s="47" t="s">
        <v>101</v>
      </c>
      <c r="U20" s="47" t="s">
        <v>732</v>
      </c>
      <c r="V20" s="103"/>
    </row>
    <row r="21" spans="1:22" ht="191.25" x14ac:dyDescent="0.2">
      <c r="A21" s="76">
        <v>45468</v>
      </c>
      <c r="B21" s="64">
        <f>IF(A21="","",IF(ISNUMBER(SEARCH("KCB",G21))=TRUE,Info!$J$10,Info!$J$11))</f>
        <v>28</v>
      </c>
      <c r="C21" s="76"/>
      <c r="D21" s="88">
        <v>45498</v>
      </c>
      <c r="E21" s="64" t="s">
        <v>88</v>
      </c>
      <c r="F21" s="64">
        <v>38502540</v>
      </c>
      <c r="G21" s="47" t="s">
        <v>733</v>
      </c>
      <c r="H21" s="64">
        <v>20453</v>
      </c>
      <c r="I21" s="64" t="s">
        <v>694</v>
      </c>
      <c r="J21" s="64" t="s">
        <v>695</v>
      </c>
      <c r="K21" s="47" t="s">
        <v>734</v>
      </c>
      <c r="L21" t="s">
        <v>88</v>
      </c>
      <c r="M21" s="47"/>
      <c r="O21" s="47" t="s">
        <v>735</v>
      </c>
      <c r="P21" s="47" t="s">
        <v>736</v>
      </c>
      <c r="S21" s="88" t="s">
        <v>737</v>
      </c>
      <c r="T21" s="99" t="s">
        <v>738</v>
      </c>
      <c r="U21" s="88" t="s">
        <v>739</v>
      </c>
      <c r="V21" s="103"/>
    </row>
    <row r="22" spans="1:22" ht="51" x14ac:dyDescent="0.2">
      <c r="A22" s="76">
        <v>45468</v>
      </c>
      <c r="B22" s="64">
        <f>IF(A22="","",IF(ISNUMBER(SEARCH("KCB",G22))=TRUE,Info!$J$10,Info!$J$11))</f>
        <v>28</v>
      </c>
      <c r="C22" s="76"/>
      <c r="D22" s="88">
        <v>45468</v>
      </c>
      <c r="E22" s="64" t="s">
        <v>88</v>
      </c>
      <c r="F22" s="64">
        <v>66472844</v>
      </c>
      <c r="G22" s="47" t="s">
        <v>740</v>
      </c>
      <c r="H22" s="64">
        <v>23521</v>
      </c>
      <c r="I22" s="64" t="s">
        <v>706</v>
      </c>
      <c r="J22" s="64" t="s">
        <v>741</v>
      </c>
      <c r="K22" s="47" t="s">
        <v>742</v>
      </c>
      <c r="L22" t="s">
        <v>88</v>
      </c>
      <c r="M22" s="47"/>
      <c r="S22" s="47" t="s">
        <v>737</v>
      </c>
      <c r="T22" s="99" t="s">
        <v>743</v>
      </c>
      <c r="U22" s="88" t="s">
        <v>555</v>
      </c>
      <c r="V22" s="103"/>
    </row>
    <row r="23" spans="1:22" ht="102" x14ac:dyDescent="0.2">
      <c r="A23" s="76">
        <v>45468</v>
      </c>
      <c r="B23" s="64">
        <f>IF(A23="","",IF(ISNUMBER(SEARCH("KCB",G23))=TRUE,Info!$J$10,Info!$J$11))</f>
        <v>28</v>
      </c>
      <c r="C23" s="76"/>
      <c r="D23" s="88">
        <v>45510</v>
      </c>
      <c r="E23" s="64" t="s">
        <v>40</v>
      </c>
      <c r="F23" s="64">
        <v>66472836</v>
      </c>
      <c r="G23" s="47" t="s">
        <v>740</v>
      </c>
      <c r="H23" s="64">
        <v>23521</v>
      </c>
      <c r="I23" s="64" t="s">
        <v>706</v>
      </c>
      <c r="K23" s="47" t="s">
        <v>744</v>
      </c>
      <c r="L23" t="s">
        <v>40</v>
      </c>
      <c r="M23" s="47"/>
      <c r="Q23" s="47" t="s">
        <v>745</v>
      </c>
      <c r="R23" s="47" t="s">
        <v>746</v>
      </c>
      <c r="S23" s="47" t="s">
        <v>747</v>
      </c>
      <c r="T23" s="99" t="s">
        <v>109</v>
      </c>
      <c r="U23" s="88" t="s">
        <v>535</v>
      </c>
      <c r="V23" s="103"/>
    </row>
    <row r="24" spans="1:22" ht="63.75" x14ac:dyDescent="0.2">
      <c r="A24" s="76">
        <v>45474</v>
      </c>
      <c r="B24" s="64">
        <f>IF(A24="","",IF(ISNUMBER(SEARCH("KCB",G24))=TRUE,Info!$J$10,Info!$J$11))</f>
        <v>28</v>
      </c>
      <c r="C24" s="76"/>
      <c r="D24" s="88">
        <v>45498</v>
      </c>
      <c r="E24" s="64" t="s">
        <v>40</v>
      </c>
      <c r="F24" s="64">
        <v>38874176</v>
      </c>
      <c r="G24" s="47" t="s">
        <v>733</v>
      </c>
      <c r="H24" s="64">
        <v>20453</v>
      </c>
      <c r="I24" s="64" t="s">
        <v>694</v>
      </c>
      <c r="J24" s="64" t="s">
        <v>695</v>
      </c>
      <c r="K24" s="47" t="s">
        <v>748</v>
      </c>
      <c r="L24" t="s">
        <v>40</v>
      </c>
      <c r="M24" s="47" t="s">
        <v>749</v>
      </c>
      <c r="T24" s="99" t="s">
        <v>743</v>
      </c>
      <c r="U24" s="88" t="s">
        <v>750</v>
      </c>
      <c r="V24" s="103"/>
    </row>
    <row r="25" spans="1:22" ht="127.5" x14ac:dyDescent="0.2">
      <c r="A25" s="76">
        <v>45475</v>
      </c>
      <c r="B25" s="64">
        <f>IF(A25="","",IF(ISNUMBER(SEARCH("KCB",G25))=TRUE,Info!$J$10,Info!$J$11))</f>
        <v>28</v>
      </c>
      <c r="C25" s="76"/>
      <c r="D25" s="88">
        <v>45526</v>
      </c>
      <c r="E25" s="64" t="s">
        <v>24</v>
      </c>
      <c r="F25" s="64">
        <v>71874063</v>
      </c>
      <c r="G25" s="47" t="s">
        <v>639</v>
      </c>
      <c r="H25" s="64">
        <v>23414</v>
      </c>
      <c r="I25" s="64" t="s">
        <v>74</v>
      </c>
      <c r="J25" s="64" t="s">
        <v>75</v>
      </c>
      <c r="K25" s="47" t="s">
        <v>751</v>
      </c>
      <c r="L25" t="s">
        <v>254</v>
      </c>
      <c r="M25" s="47"/>
      <c r="Q25" s="47" t="s">
        <v>752</v>
      </c>
      <c r="R25" s="47" t="s">
        <v>55</v>
      </c>
      <c r="S25" s="47" t="s">
        <v>747</v>
      </c>
      <c r="T25" s="99" t="s">
        <v>109</v>
      </c>
      <c r="U25" s="88" t="s">
        <v>753</v>
      </c>
      <c r="V25" s="103"/>
    </row>
    <row r="26" spans="1:22" ht="165.75" x14ac:dyDescent="0.2">
      <c r="A26" s="76">
        <v>45475</v>
      </c>
      <c r="B26" s="64">
        <f>IF(A26="","",IF(ISNUMBER(SEARCH("KCB",G26))=TRUE,Info!$J$10,Info!$J$11))</f>
        <v>28</v>
      </c>
      <c r="C26" s="76"/>
      <c r="D26" s="88">
        <v>45527</v>
      </c>
      <c r="E26" s="64" t="s">
        <v>24</v>
      </c>
      <c r="F26" s="64">
        <v>38505493</v>
      </c>
      <c r="G26" s="47" t="s">
        <v>639</v>
      </c>
      <c r="H26" s="64">
        <v>23414</v>
      </c>
      <c r="I26" s="64" t="s">
        <v>74</v>
      </c>
      <c r="J26" s="64" t="s">
        <v>75</v>
      </c>
      <c r="K26" s="47" t="s">
        <v>754</v>
      </c>
      <c r="L26" t="s">
        <v>254</v>
      </c>
      <c r="M26" s="47"/>
      <c r="Q26" s="47" t="s">
        <v>755</v>
      </c>
      <c r="R26" s="47" t="s">
        <v>756</v>
      </c>
      <c r="S26" s="47" t="s">
        <v>747</v>
      </c>
      <c r="T26" s="99" t="s">
        <v>757</v>
      </c>
      <c r="U26" s="88" t="s">
        <v>758</v>
      </c>
      <c r="V26" s="103"/>
    </row>
    <row r="27" spans="1:22" ht="114.75" x14ac:dyDescent="0.2">
      <c r="A27" s="76">
        <v>45476</v>
      </c>
      <c r="B27" s="64">
        <f>IF(A27="","",IF(ISNUMBER(SEARCH("KCB",G27))=TRUE,Info!$J$10,Info!$J$11))</f>
        <v>28</v>
      </c>
      <c r="C27" s="76"/>
      <c r="D27" s="88">
        <v>45526</v>
      </c>
      <c r="E27" s="64" t="s">
        <v>24</v>
      </c>
      <c r="F27" s="64">
        <v>71874055</v>
      </c>
      <c r="G27" s="47" t="s">
        <v>639</v>
      </c>
      <c r="H27" s="64">
        <v>23404</v>
      </c>
      <c r="I27" s="64" t="s">
        <v>759</v>
      </c>
      <c r="J27" s="64" t="s">
        <v>760</v>
      </c>
      <c r="K27" s="47" t="s">
        <v>761</v>
      </c>
      <c r="L27" t="s">
        <v>40</v>
      </c>
      <c r="M27" s="47"/>
      <c r="N27" s="47"/>
      <c r="Q27" s="47" t="s">
        <v>627</v>
      </c>
      <c r="R27" s="47" t="s">
        <v>55</v>
      </c>
      <c r="S27" s="47" t="s">
        <v>747</v>
      </c>
      <c r="T27" s="99" t="s">
        <v>109</v>
      </c>
      <c r="U27" s="88" t="s">
        <v>762</v>
      </c>
      <c r="V27" s="103"/>
    </row>
    <row r="28" spans="1:22" ht="102" x14ac:dyDescent="0.2">
      <c r="A28" s="76">
        <v>45477</v>
      </c>
      <c r="B28" s="64">
        <f>IF(A28="","",IF(ISNUMBER(SEARCH("KCB",G28))=TRUE,Info!$J$10,Info!$J$11))</f>
        <v>90</v>
      </c>
      <c r="C28" s="76"/>
      <c r="D28" s="88">
        <v>45495</v>
      </c>
      <c r="E28" s="64" t="s">
        <v>88</v>
      </c>
      <c r="F28" s="64">
        <v>42447978</v>
      </c>
      <c r="G28" s="47" t="s">
        <v>763</v>
      </c>
      <c r="H28" s="64">
        <v>23206</v>
      </c>
      <c r="I28" s="64" t="s">
        <v>764</v>
      </c>
      <c r="J28" s="64" t="s">
        <v>38</v>
      </c>
      <c r="K28" s="47" t="s">
        <v>765</v>
      </c>
      <c r="L28" t="s">
        <v>40</v>
      </c>
      <c r="M28" s="47"/>
      <c r="N28" s="47" t="s">
        <v>766</v>
      </c>
      <c r="S28" s="47" t="s">
        <v>737</v>
      </c>
      <c r="T28" s="99" t="s">
        <v>767</v>
      </c>
      <c r="U28" s="88" t="s">
        <v>768</v>
      </c>
      <c r="V28" s="103"/>
    </row>
    <row r="29" spans="1:22" ht="204" x14ac:dyDescent="0.2">
      <c r="A29" s="76">
        <v>45477</v>
      </c>
      <c r="B29" s="64">
        <f>IF(A29="","",IF(ISNUMBER(SEARCH("KCB",G29))=TRUE,Info!$J$10,Info!$J$11))</f>
        <v>90</v>
      </c>
      <c r="C29" s="76"/>
      <c r="D29" s="88">
        <v>45548</v>
      </c>
      <c r="E29" s="64" t="s">
        <v>24</v>
      </c>
      <c r="F29" s="64">
        <v>36172517</v>
      </c>
      <c r="G29" s="47" t="s">
        <v>25</v>
      </c>
      <c r="H29" s="64">
        <v>23404</v>
      </c>
      <c r="I29" s="64" t="s">
        <v>759</v>
      </c>
      <c r="J29" s="64" t="s">
        <v>760</v>
      </c>
      <c r="K29" s="47" t="s">
        <v>769</v>
      </c>
      <c r="L29" t="s">
        <v>40</v>
      </c>
      <c r="M29" s="47"/>
      <c r="Q29" s="47" t="s">
        <v>770</v>
      </c>
      <c r="R29" s="47" t="s">
        <v>771</v>
      </c>
      <c r="S29" s="47" t="s">
        <v>747</v>
      </c>
      <c r="T29" s="99" t="s">
        <v>772</v>
      </c>
      <c r="U29" s="88" t="s">
        <v>773</v>
      </c>
      <c r="V29" s="103"/>
    </row>
    <row r="30" spans="1:22" ht="153" x14ac:dyDescent="0.2">
      <c r="A30" s="76">
        <v>45478</v>
      </c>
      <c r="B30" s="64">
        <f>IF(A30="","",IF(ISNUMBER(SEARCH("KCB",G30))=TRUE,Info!$J$10,Info!$J$11))</f>
        <v>28</v>
      </c>
      <c r="C30" s="76"/>
      <c r="D30" s="88">
        <v>45561</v>
      </c>
      <c r="E30" s="64" t="s">
        <v>88</v>
      </c>
      <c r="F30" s="64">
        <v>64976360</v>
      </c>
      <c r="G30" s="47" t="s">
        <v>774</v>
      </c>
      <c r="H30" s="64">
        <v>21438</v>
      </c>
      <c r="I30" s="64" t="s">
        <v>112</v>
      </c>
      <c r="K30" s="47" t="s">
        <v>775</v>
      </c>
      <c r="L30" s="47" t="s">
        <v>88</v>
      </c>
      <c r="M30" s="47"/>
      <c r="Q30" s="47" t="s">
        <v>627</v>
      </c>
      <c r="R30" s="47" t="s">
        <v>776</v>
      </c>
      <c r="S30" s="47" t="s">
        <v>777</v>
      </c>
      <c r="T30" s="99" t="s">
        <v>778</v>
      </c>
      <c r="U30" s="88" t="s">
        <v>779</v>
      </c>
      <c r="V30" s="103" t="s">
        <v>35</v>
      </c>
    </row>
    <row r="31" spans="1:22" x14ac:dyDescent="0.2">
      <c r="A31" s="76"/>
      <c r="B31" s="64" t="str">
        <f>IF(A31="","",IF(ISNUMBER(SEARCH("KCB",G31))=TRUE,Info!$J$10,Info!$J$11))</f>
        <v/>
      </c>
      <c r="C31" s="76"/>
      <c r="D31" s="76"/>
      <c r="E31" s="64"/>
      <c r="G31" s="47"/>
      <c r="J31" s="65"/>
      <c r="M31" s="47"/>
      <c r="U31" s="47"/>
      <c r="V31" s="103"/>
    </row>
    <row r="32" spans="1:22" x14ac:dyDescent="0.2">
      <c r="A32" s="76"/>
      <c r="B32" s="64" t="str">
        <f>IF(A32="","",IF(ISNUMBER(SEARCH("KCB",G32))=TRUE,Info!$J$10,Info!$J$11))</f>
        <v/>
      </c>
      <c r="C32" s="76"/>
      <c r="D32" s="76"/>
      <c r="E32" s="64"/>
      <c r="G32" s="47"/>
      <c r="J32" s="65"/>
      <c r="U32" s="47"/>
      <c r="V32" s="103"/>
    </row>
    <row r="33" spans="1:22" x14ac:dyDescent="0.2">
      <c r="A33" s="76"/>
      <c r="B33" s="64" t="str">
        <f>IF(A33="","",IF(ISNUMBER(SEARCH("KCB",G33))=TRUE,Info!$J$10,Info!$J$11))</f>
        <v/>
      </c>
      <c r="C33" s="76"/>
      <c r="D33" s="76"/>
      <c r="E33" s="64"/>
      <c r="G33" s="47"/>
      <c r="M33" s="47"/>
      <c r="U33" s="47"/>
      <c r="V33" s="107"/>
    </row>
    <row r="34" spans="1:22" x14ac:dyDescent="0.2">
      <c r="A34" s="76"/>
      <c r="B34" s="64" t="str">
        <f>IF(A34="","",IF(ISNUMBER(SEARCH("KCB",G34))=TRUE,Info!$J$10,Info!$J$11))</f>
        <v/>
      </c>
      <c r="C34" s="76"/>
      <c r="D34" s="76"/>
      <c r="E34" s="64"/>
      <c r="G34" s="47"/>
      <c r="M34" s="47"/>
      <c r="U34" s="47"/>
      <c r="V34" s="103"/>
    </row>
    <row r="35" spans="1:22" x14ac:dyDescent="0.2">
      <c r="A35" s="76"/>
      <c r="B35" s="64" t="str">
        <f>IF(A35="","",IF(ISNUMBER(SEARCH("KCB",G35))=TRUE,Info!$J$10,Info!$J$11))</f>
        <v/>
      </c>
      <c r="C35" s="76"/>
      <c r="D35" s="76"/>
      <c r="E35" s="64"/>
      <c r="G35" s="47"/>
      <c r="M35" s="47"/>
      <c r="U35" s="47"/>
      <c r="V35" s="70"/>
    </row>
    <row r="36" spans="1:22" x14ac:dyDescent="0.2">
      <c r="A36" s="76"/>
      <c r="B36" s="64" t="str">
        <f>IF(A36="","",IF(ISNUMBER(SEARCH("KCB",G36))=TRUE,Info!$J$10,Info!$J$11))</f>
        <v/>
      </c>
      <c r="C36" s="76"/>
      <c r="D36" s="76"/>
      <c r="E36" s="64"/>
      <c r="G36" s="47"/>
      <c r="M36" s="47"/>
      <c r="U36" s="47"/>
      <c r="V36" s="70"/>
    </row>
    <row r="37" spans="1:22" x14ac:dyDescent="0.2">
      <c r="A37" s="76"/>
      <c r="B37" s="64" t="str">
        <f>IF(A37="","",IF(ISNUMBER(SEARCH("KCB",G37))=TRUE,Info!$J$10,Info!$J$11))</f>
        <v/>
      </c>
      <c r="C37" s="76"/>
      <c r="D37" s="88"/>
      <c r="E37" s="64"/>
      <c r="G37" s="47"/>
      <c r="L37" s="47"/>
      <c r="M37" s="47"/>
      <c r="S37" s="126"/>
      <c r="T37" s="99"/>
      <c r="U37" s="88"/>
      <c r="V37" s="103"/>
    </row>
    <row r="38" spans="1:22" x14ac:dyDescent="0.2">
      <c r="A38" s="76"/>
      <c r="B38" s="64" t="str">
        <f>IF(A38="","",IF(ISNUMBER(SEARCH("KCB",G38))=TRUE,Info!$J$10,Info!$J$11))</f>
        <v/>
      </c>
      <c r="C38" s="76"/>
      <c r="D38" s="88"/>
      <c r="E38" s="64"/>
      <c r="G38" s="47"/>
      <c r="L38" s="47"/>
      <c r="M38" s="47"/>
      <c r="T38" s="99"/>
      <c r="U38" s="88"/>
      <c r="V38" s="103"/>
    </row>
    <row r="39" spans="1:22" x14ac:dyDescent="0.2">
      <c r="A39" s="76"/>
      <c r="B39" s="64" t="str">
        <f>IF(A39="","",IF(ISNUMBER(SEARCH("KCB",G39))=TRUE,Info!$J$10,Info!$J$11))</f>
        <v/>
      </c>
      <c r="C39" s="76"/>
      <c r="D39" s="88"/>
      <c r="E39" s="64"/>
      <c r="G39" s="47"/>
      <c r="L39" s="47"/>
      <c r="M39" s="47"/>
      <c r="T39" s="99"/>
      <c r="U39" s="88"/>
      <c r="V39" s="103"/>
    </row>
    <row r="40" spans="1:22" x14ac:dyDescent="0.2">
      <c r="A40" s="76"/>
      <c r="B40" s="64" t="str">
        <f>IF(A40="","",IF(ISNUMBER(SEARCH("KCB",G40))=TRUE,Info!$J$10,Info!$J$11))</f>
        <v/>
      </c>
      <c r="C40" s="76"/>
      <c r="D40" s="88"/>
      <c r="E40" s="64"/>
      <c r="G40" s="47"/>
      <c r="L40" s="47"/>
      <c r="M40" s="47"/>
      <c r="T40" s="99"/>
      <c r="U40" s="88"/>
      <c r="V40" s="103"/>
    </row>
    <row r="41" spans="1:22" x14ac:dyDescent="0.2">
      <c r="A41" s="76"/>
      <c r="B41" s="64" t="str">
        <f>IF(A41="","",IF(ISNUMBER(SEARCH("KCB",G41))=TRUE,Info!$J$10,Info!$J$11))</f>
        <v/>
      </c>
      <c r="C41" s="76"/>
      <c r="D41" s="88"/>
      <c r="E41" s="64"/>
      <c r="G41" s="47"/>
      <c r="L41" s="47"/>
      <c r="M41" s="47"/>
      <c r="T41" s="99"/>
      <c r="U41" s="88"/>
      <c r="V41" s="103"/>
    </row>
    <row r="42" spans="1:22" x14ac:dyDescent="0.2">
      <c r="A42" s="76"/>
      <c r="B42" s="64" t="str">
        <f>IF(A42="","",IF(ISNUMBER(SEARCH("KCB",G42))=TRUE,Info!$J$10,Info!$J$11))</f>
        <v/>
      </c>
      <c r="C42" s="76"/>
      <c r="D42" s="88"/>
      <c r="E42" s="64"/>
      <c r="G42" s="47"/>
      <c r="L42" s="47"/>
      <c r="M42" s="47"/>
      <c r="T42" s="99"/>
      <c r="U42" s="88"/>
      <c r="V42" s="103"/>
    </row>
    <row r="43" spans="1:22" x14ac:dyDescent="0.2">
      <c r="A43" s="76"/>
      <c r="B43" s="64" t="str">
        <f>IF(A43="","",IF(ISNUMBER(SEARCH("KCB",G43))=TRUE,Info!$J$10,Info!$J$11))</f>
        <v/>
      </c>
      <c r="C43" s="76"/>
      <c r="D43" s="88"/>
      <c r="E43" s="64"/>
      <c r="G43" s="47"/>
      <c r="L43" s="47"/>
      <c r="M43" s="47"/>
      <c r="T43" s="99"/>
      <c r="U43" s="88"/>
      <c r="V43" s="103"/>
    </row>
    <row r="44" spans="1:22" x14ac:dyDescent="0.2">
      <c r="A44" s="76"/>
      <c r="B44" s="64" t="str">
        <f>IF(A44="","",IF(ISNUMBER(SEARCH("KCB",G44))=TRUE,Info!$J$10,Info!$J$11))</f>
        <v/>
      </c>
      <c r="C44" s="76"/>
      <c r="D44" s="88"/>
      <c r="E44" s="64"/>
      <c r="G44" s="47"/>
      <c r="L44" s="47"/>
      <c r="M44" s="47"/>
      <c r="T44" s="99"/>
      <c r="U44" s="88"/>
      <c r="V44" s="103"/>
    </row>
    <row r="45" spans="1:22" x14ac:dyDescent="0.2">
      <c r="A45" s="76"/>
      <c r="B45" s="64" t="str">
        <f>IF(A45="","",IF(ISNUMBER(SEARCH("KCB",G45))=TRUE,Info!$J$10,Info!$J$11))</f>
        <v/>
      </c>
      <c r="C45" s="76"/>
      <c r="D45" s="88"/>
      <c r="E45" s="47"/>
      <c r="G45" s="47"/>
      <c r="T45" s="89"/>
      <c r="U45" s="47"/>
      <c r="V45" s="103"/>
    </row>
    <row r="46" spans="1:22" x14ac:dyDescent="0.2">
      <c r="A46" s="76"/>
      <c r="B46" s="64" t="str">
        <f>IF(A46="","",IF(ISNUMBER(SEARCH("KCB",G46))=TRUE,Info!$J$10,Info!$J$11))</f>
        <v/>
      </c>
      <c r="C46" s="76"/>
      <c r="D46" s="88"/>
      <c r="E46" s="64"/>
      <c r="G46" s="47"/>
      <c r="L46" s="47"/>
      <c r="M46" s="47"/>
      <c r="N46" s="47"/>
      <c r="T46" s="99"/>
      <c r="U46" s="88"/>
      <c r="V46" s="103"/>
    </row>
    <row r="47" spans="1:22" x14ac:dyDescent="0.2">
      <c r="A47" s="76"/>
      <c r="B47" s="64" t="str">
        <f>IF(A47="","",IF(ISNUMBER(SEARCH("KCB",G47))=TRUE,Info!$J$10,Info!$J$11))</f>
        <v/>
      </c>
      <c r="C47" s="76"/>
      <c r="D47" s="88"/>
      <c r="E47" s="64"/>
      <c r="G47" s="47"/>
      <c r="L47" s="47"/>
      <c r="M47" s="47"/>
      <c r="N47" s="47"/>
      <c r="T47" s="99"/>
      <c r="U47" s="88"/>
      <c r="V47" s="103"/>
    </row>
    <row r="48" spans="1:22" x14ac:dyDescent="0.2">
      <c r="A48" s="76"/>
      <c r="B48" s="64" t="str">
        <f>IF(A48="","",IF(ISNUMBER(SEARCH("KCB",G48))=TRUE,Info!$J$10,Info!$J$11))</f>
        <v/>
      </c>
      <c r="C48" s="76"/>
      <c r="D48" s="88"/>
      <c r="E48" s="64"/>
      <c r="G48" s="47"/>
      <c r="L48" s="47"/>
      <c r="M48" s="47"/>
      <c r="T48" s="99"/>
      <c r="U48" s="88"/>
      <c r="V48" s="103"/>
    </row>
    <row r="49" spans="1:23" x14ac:dyDescent="0.2">
      <c r="A49" s="76"/>
      <c r="B49" s="64" t="str">
        <f>IF(A49="","",IF(ISNUMBER(SEARCH("KCB",G49))=TRUE,Info!$J$10,Info!$J$11))</f>
        <v/>
      </c>
      <c r="C49" s="76"/>
      <c r="D49" s="88"/>
      <c r="E49" s="64"/>
      <c r="G49" s="47"/>
      <c r="L49" s="47"/>
      <c r="M49" s="47"/>
      <c r="T49" s="99"/>
      <c r="U49" s="88"/>
      <c r="V49" s="103"/>
      <c r="W49" s="47"/>
    </row>
    <row r="50" spans="1:23" x14ac:dyDescent="0.2">
      <c r="A50" s="76"/>
      <c r="B50" s="64" t="str">
        <f>IF(A50="","",IF(ISNUMBER(SEARCH("KCB",G50))=TRUE,Info!$J$10,Info!$J$11))</f>
        <v/>
      </c>
      <c r="C50" s="76"/>
      <c r="D50" s="88"/>
      <c r="E50" s="64"/>
      <c r="G50" s="47"/>
      <c r="J50" s="65"/>
      <c r="L50" s="47"/>
      <c r="M50" s="47"/>
      <c r="T50" s="99"/>
      <c r="U50" s="88"/>
      <c r="V50" s="103"/>
    </row>
    <row r="51" spans="1:23" x14ac:dyDescent="0.2">
      <c r="A51" s="76"/>
      <c r="B51" s="64" t="str">
        <f>IF(A51="","",IF(ISNUMBER(SEARCH("KCB",G51))=TRUE,Info!$J$10,Info!$J$11))</f>
        <v/>
      </c>
      <c r="C51" s="76"/>
      <c r="D51" s="88"/>
      <c r="E51" s="64"/>
      <c r="G51" s="47"/>
      <c r="L51" s="47"/>
      <c r="M51" s="47"/>
      <c r="T51" s="99"/>
      <c r="U51" s="88"/>
      <c r="V51" s="103"/>
    </row>
    <row r="52" spans="1:23" x14ac:dyDescent="0.2">
      <c r="A52" s="76"/>
      <c r="B52" s="64" t="str">
        <f>IF(A52="","",IF(ISNUMBER(SEARCH("KCB",G52))=TRUE,Info!$J$10,Info!$J$11))</f>
        <v/>
      </c>
      <c r="C52" s="76"/>
      <c r="D52" s="88"/>
      <c r="E52" s="64"/>
      <c r="G52" s="47"/>
      <c r="L52" s="47"/>
      <c r="M52" s="47"/>
      <c r="T52" s="99"/>
      <c r="U52" s="88"/>
      <c r="V52" s="103"/>
    </row>
    <row r="53" spans="1:23" x14ac:dyDescent="0.2">
      <c r="A53" s="76"/>
      <c r="B53" s="64" t="str">
        <f>IF(A53="","",IF(ISNUMBER(SEARCH("KCB",G53))=TRUE,Info!$J$10,Info!$J$11))</f>
        <v/>
      </c>
      <c r="C53" s="76"/>
      <c r="D53" s="88"/>
      <c r="E53" s="64"/>
      <c r="G53" s="47"/>
      <c r="L53" s="47"/>
      <c r="M53" s="47"/>
      <c r="T53" s="99"/>
      <c r="U53" s="88"/>
      <c r="V53" s="103"/>
    </row>
    <row r="54" spans="1:23" x14ac:dyDescent="0.2">
      <c r="A54" s="76"/>
      <c r="B54" s="64" t="str">
        <f>IF(A54="","",IF(ISNUMBER(SEARCH("KCB",G54))=TRUE,Info!$J$10,Info!$J$11))</f>
        <v/>
      </c>
      <c r="C54" s="76"/>
      <c r="D54" s="88"/>
      <c r="E54" s="64"/>
      <c r="G54" s="47"/>
      <c r="L54" s="47"/>
      <c r="M54" s="47"/>
      <c r="T54" s="99"/>
      <c r="U54" s="88"/>
      <c r="V54" s="103"/>
    </row>
    <row r="55" spans="1:23" x14ac:dyDescent="0.2">
      <c r="A55" s="76"/>
      <c r="B55" s="64" t="str">
        <f>IF(A55="","",IF(ISNUMBER(SEARCH("KCB",G55))=TRUE,Info!$J$10,Info!$J$11))</f>
        <v/>
      </c>
      <c r="C55" s="76"/>
      <c r="D55" s="88"/>
      <c r="E55" s="64"/>
      <c r="G55" s="47"/>
      <c r="L55" s="47"/>
      <c r="M55" s="47"/>
      <c r="T55" s="99"/>
      <c r="U55" s="88"/>
      <c r="V55" s="103"/>
    </row>
    <row r="56" spans="1:23" x14ac:dyDescent="0.2">
      <c r="A56" s="76"/>
      <c r="B56" s="64" t="str">
        <f>IF(A56="","",IF(ISNUMBER(SEARCH("KCB",G56))=TRUE,Info!$J$10,Info!$J$11))</f>
        <v/>
      </c>
      <c r="C56" s="76"/>
      <c r="D56" s="76"/>
      <c r="E56" s="64"/>
      <c r="G56" s="47"/>
      <c r="T56"/>
      <c r="U56" s="47"/>
      <c r="V56" s="103"/>
    </row>
    <row r="57" spans="1:23" x14ac:dyDescent="0.2">
      <c r="A57" s="76"/>
      <c r="B57" s="64" t="str">
        <f>IF(A57="","",IF(ISNUMBER(SEARCH("KCB",G57))=TRUE,Info!$J$10,Info!$J$11))</f>
        <v/>
      </c>
      <c r="C57" s="76"/>
      <c r="D57" s="76"/>
      <c r="E57" s="64"/>
      <c r="G57" s="47"/>
      <c r="N57" s="47"/>
      <c r="T57"/>
      <c r="U57" s="47"/>
      <c r="V57" s="103"/>
    </row>
    <row r="58" spans="1:23" x14ac:dyDescent="0.2">
      <c r="A58" s="76"/>
      <c r="B58" s="64" t="str">
        <f>IF(A58="","",IF(ISNUMBER(SEARCH("KCB",G58))=TRUE,Info!$J$10,Info!$J$11))</f>
        <v/>
      </c>
      <c r="C58" s="76"/>
      <c r="D58" s="76"/>
      <c r="E58" s="64"/>
      <c r="G58" s="47"/>
      <c r="M58" s="47"/>
      <c r="N58" s="108"/>
      <c r="T58"/>
      <c r="U58" s="47"/>
      <c r="V58" s="103"/>
    </row>
    <row r="59" spans="1:23" x14ac:dyDescent="0.2">
      <c r="A59" s="76"/>
      <c r="B59" s="64" t="str">
        <f>IF(A59="","",IF(ISNUMBER(SEARCH("KCB",G59))=TRUE,Info!$J$10,Info!$J$11))</f>
        <v/>
      </c>
      <c r="C59" s="76"/>
      <c r="D59" s="76"/>
      <c r="E59" s="64"/>
      <c r="G59" s="47"/>
      <c r="M59" s="47"/>
      <c r="N59" s="47"/>
      <c r="T59"/>
      <c r="U59" s="47"/>
      <c r="V59" s="103"/>
    </row>
    <row r="60" spans="1:23" x14ac:dyDescent="0.2">
      <c r="A60" s="76"/>
      <c r="B60" s="64" t="str">
        <f>IF(A60="","",IF(ISNUMBER(SEARCH("KCB",G60))=TRUE,Info!$J$10,Info!$J$11))</f>
        <v/>
      </c>
      <c r="C60" s="76"/>
      <c r="D60" s="76"/>
      <c r="E60" s="64"/>
      <c r="G60" s="47"/>
      <c r="N60" s="47"/>
      <c r="U60" s="47"/>
      <c r="V60" s="103"/>
    </row>
    <row r="61" spans="1:23" x14ac:dyDescent="0.2">
      <c r="A61" s="76"/>
      <c r="B61" s="64" t="str">
        <f>IF(A61="","",IF(ISNUMBER(SEARCH("KCB",G61))=TRUE,Info!$J$10,Info!$J$11))</f>
        <v/>
      </c>
      <c r="C61" s="76"/>
      <c r="D61" s="88"/>
      <c r="E61" s="64"/>
      <c r="G61" s="47"/>
      <c r="N61" s="47"/>
      <c r="T61"/>
      <c r="U61" s="47"/>
      <c r="V61" s="103"/>
    </row>
    <row r="62" spans="1:23" x14ac:dyDescent="0.2">
      <c r="A62" s="86"/>
      <c r="B62" s="64" t="str">
        <f>IF(A62="","",IF(ISNUMBER(SEARCH("KCB",G62))=TRUE,Info!$J$10,Info!$J$11))</f>
        <v/>
      </c>
      <c r="C62" s="86"/>
      <c r="D62" s="76"/>
      <c r="E62" s="64"/>
      <c r="G62" s="47"/>
      <c r="N62" s="47"/>
      <c r="T62"/>
      <c r="U62" s="47"/>
      <c r="V62" s="103"/>
    </row>
    <row r="63" spans="1:23" x14ac:dyDescent="0.2">
      <c r="A63" s="86"/>
      <c r="B63" s="64" t="str">
        <f>IF(A63="","",IF(ISNUMBER(SEARCH("KCB",G63))=TRUE,Info!$J$10,Info!$J$11))</f>
        <v/>
      </c>
      <c r="C63" s="86"/>
      <c r="D63" s="76"/>
      <c r="E63" s="64"/>
      <c r="G63" s="47"/>
      <c r="T63"/>
      <c r="U63" s="47"/>
      <c r="V63" s="103"/>
    </row>
    <row r="64" spans="1:23" x14ac:dyDescent="0.2">
      <c r="A64" s="86"/>
      <c r="B64" s="64" t="str">
        <f>IF(A64="","",IF(ISNUMBER(SEARCH("KCB",G64))=TRUE,Info!$J$10,Info!$J$11))</f>
        <v/>
      </c>
      <c r="C64" s="86"/>
      <c r="D64" s="76"/>
      <c r="E64" s="64"/>
      <c r="G64" s="47"/>
      <c r="M64" s="47"/>
      <c r="N64" s="47"/>
      <c r="T64"/>
      <c r="U64" s="47"/>
      <c r="V64" s="103"/>
    </row>
    <row r="65" spans="1:22" x14ac:dyDescent="0.2">
      <c r="A65" s="86"/>
      <c r="B65" s="64" t="str">
        <f>IF(A65="","",IF(ISNUMBER(SEARCH("KCB",G65))=TRUE,Info!$J$10,Info!$J$11))</f>
        <v/>
      </c>
      <c r="C65" s="86"/>
      <c r="D65" s="76"/>
      <c r="E65" s="64"/>
      <c r="G65" s="47"/>
      <c r="N65" s="47"/>
      <c r="T65"/>
      <c r="U65" s="47"/>
      <c r="V65" s="103"/>
    </row>
    <row r="66" spans="1:22" x14ac:dyDescent="0.2">
      <c r="A66" s="76"/>
      <c r="B66" s="64" t="str">
        <f>IF(A66="","",IF(ISNUMBER(SEARCH("KCB",G66))=TRUE,Info!$J$10,Info!$J$11))</f>
        <v/>
      </c>
      <c r="C66" s="76"/>
      <c r="D66" s="76"/>
      <c r="E66" s="64"/>
      <c r="G66" s="47"/>
      <c r="M66" s="47"/>
      <c r="N66" s="47"/>
      <c r="T66"/>
      <c r="U66" s="47"/>
      <c r="V66" s="103"/>
    </row>
    <row r="67" spans="1:22" x14ac:dyDescent="0.2">
      <c r="A67" s="86"/>
      <c r="B67" s="64" t="str">
        <f>IF(A67="","",IF(ISNUMBER(SEARCH("KCB",G67))=TRUE,Info!$J$10,Info!$J$11))</f>
        <v/>
      </c>
      <c r="C67" s="86"/>
      <c r="D67" s="76"/>
      <c r="E67" s="64"/>
      <c r="G67" s="47"/>
      <c r="M67" s="47"/>
      <c r="N67" s="47"/>
      <c r="T67"/>
      <c r="U67" s="47"/>
      <c r="V67" s="103"/>
    </row>
    <row r="68" spans="1:22" x14ac:dyDescent="0.2">
      <c r="A68" s="76"/>
      <c r="B68" s="64" t="str">
        <f>IF(A68="","",IF(ISNUMBER(SEARCH("KCB",G68))=TRUE,Info!$J$10,Info!$J$11))</f>
        <v/>
      </c>
      <c r="C68" s="76"/>
      <c r="D68" s="76"/>
      <c r="G68" s="47"/>
      <c r="J68" s="65"/>
      <c r="M68" s="47"/>
      <c r="U68" s="47"/>
      <c r="V68" s="103"/>
    </row>
    <row r="69" spans="1:22" x14ac:dyDescent="0.2">
      <c r="A69" s="86"/>
      <c r="B69" s="64" t="str">
        <f>IF(A69="","",IF(ISNUMBER(SEARCH("KCB",G69))=TRUE,Info!$J$10,Info!$J$11))</f>
        <v/>
      </c>
      <c r="C69" s="86"/>
      <c r="D69" s="76"/>
      <c r="G69" s="47"/>
      <c r="M69" s="47"/>
      <c r="U69" s="47"/>
      <c r="V69" s="103"/>
    </row>
    <row r="70" spans="1:22" x14ac:dyDescent="0.2">
      <c r="A70" s="86"/>
      <c r="B70" s="64" t="str">
        <f>IF(A70="","",IF(ISNUMBER(SEARCH("KCB",G70))=TRUE,Info!$J$10,Info!$J$11))</f>
        <v/>
      </c>
      <c r="C70" s="86"/>
      <c r="D70" s="88"/>
      <c r="E70" s="47"/>
      <c r="G70" s="47"/>
      <c r="J70" s="65"/>
      <c r="T70"/>
      <c r="U70" s="47"/>
      <c r="V70" s="103"/>
    </row>
    <row r="71" spans="1:22" x14ac:dyDescent="0.2">
      <c r="A71" s="86"/>
      <c r="B71" s="64" t="str">
        <f>IF(A71="","",IF(ISNUMBER(SEARCH("KCB",G71))=TRUE,Info!$J$10,Info!$J$11))</f>
        <v/>
      </c>
      <c r="C71" s="86"/>
      <c r="D71" s="76"/>
      <c r="G71" s="47"/>
      <c r="J71" s="65"/>
      <c r="M71" s="47"/>
      <c r="T71"/>
      <c r="U71" s="47"/>
      <c r="V71" s="103"/>
    </row>
    <row r="72" spans="1:22" x14ac:dyDescent="0.2">
      <c r="A72" s="76"/>
      <c r="B72" s="64" t="str">
        <f>IF(A72="","",IF(ISNUMBER(SEARCH("KCB",G72))=TRUE,Info!$J$10,Info!$J$11))</f>
        <v/>
      </c>
      <c r="C72" s="76"/>
      <c r="D72" s="88"/>
      <c r="E72" s="47"/>
      <c r="G72" s="47"/>
      <c r="J72" s="65"/>
      <c r="T72"/>
      <c r="U72" s="47"/>
      <c r="V72" s="103"/>
    </row>
    <row r="73" spans="1:22" x14ac:dyDescent="0.2">
      <c r="A73" s="76"/>
      <c r="B73" s="64" t="str">
        <f>IF(A73="","",IF(ISNUMBER(SEARCH("KCB",G73))=TRUE,Info!$J$10,Info!$J$11))</f>
        <v/>
      </c>
      <c r="C73" s="76"/>
      <c r="D73" s="76"/>
      <c r="G73" s="47"/>
      <c r="T73"/>
      <c r="U73" s="47"/>
      <c r="V73" s="103"/>
    </row>
    <row r="74" spans="1:22" x14ac:dyDescent="0.2">
      <c r="A74" s="76"/>
      <c r="B74" s="64" t="str">
        <f>IF(A74="","",IF(ISNUMBER(SEARCH("KCB",G74))=TRUE,Info!$J$10,Info!$J$11))</f>
        <v/>
      </c>
      <c r="C74" s="76"/>
      <c r="D74" s="88"/>
      <c r="E74" s="64"/>
      <c r="G74" s="47"/>
      <c r="M74" s="47"/>
      <c r="T74"/>
      <c r="U74" s="47"/>
      <c r="V74" s="103"/>
    </row>
    <row r="75" spans="1:22" x14ac:dyDescent="0.2">
      <c r="A75" s="86"/>
      <c r="B75" s="64" t="str">
        <f>IF(A75="","",IF(ISNUMBER(SEARCH("KCB",G75))=TRUE,Info!$J$10,Info!$J$11))</f>
        <v/>
      </c>
      <c r="C75" s="86"/>
      <c r="D75" s="88"/>
      <c r="E75" s="64"/>
      <c r="G75" s="47"/>
      <c r="N75" s="47"/>
      <c r="T75"/>
      <c r="U75" s="47"/>
      <c r="V75" s="103"/>
    </row>
    <row r="76" spans="1:22" x14ac:dyDescent="0.2">
      <c r="A76" s="86"/>
      <c r="B76" s="64" t="str">
        <f>IF(A76="","",IF(ISNUMBER(SEARCH("KCB",G76))=TRUE,Info!$J$10,Info!$J$11))</f>
        <v/>
      </c>
      <c r="C76" s="86"/>
      <c r="D76" s="88"/>
      <c r="E76" s="64"/>
      <c r="G76" s="47"/>
      <c r="N76" s="47"/>
      <c r="T76"/>
      <c r="U76" s="47"/>
      <c r="V76" s="103"/>
    </row>
    <row r="77" spans="1:22" x14ac:dyDescent="0.2">
      <c r="A77" s="76"/>
      <c r="B77" s="64" t="str">
        <f>IF(A77="","",IF(ISNUMBER(SEARCH("KCB",G77))=TRUE,Info!$J$10,Info!$J$11))</f>
        <v/>
      </c>
      <c r="C77" s="76"/>
      <c r="D77" s="88"/>
      <c r="E77" s="64"/>
      <c r="G77" s="47"/>
      <c r="N77" s="47"/>
      <c r="T77"/>
      <c r="U77" s="47"/>
      <c r="V77" s="103"/>
    </row>
    <row r="78" spans="1:22" x14ac:dyDescent="0.2">
      <c r="A78" s="76"/>
      <c r="B78" s="64" t="str">
        <f>IF(A78="","",IF(ISNUMBER(SEARCH("KCB",G78))=TRUE,Info!$J$10,Info!$J$11))</f>
        <v/>
      </c>
      <c r="C78" s="76"/>
      <c r="D78" s="88"/>
      <c r="E78" s="64"/>
      <c r="G78" s="47"/>
      <c r="N78" s="47"/>
      <c r="T78"/>
      <c r="U78" s="47"/>
      <c r="V78" s="103"/>
    </row>
    <row r="79" spans="1:22" x14ac:dyDescent="0.2">
      <c r="A79" s="76"/>
      <c r="B79" s="64" t="str">
        <f>IF(A79="","",IF(ISNUMBER(SEARCH("KCB",G79))=TRUE,Info!$J$10,Info!$J$11))</f>
        <v/>
      </c>
      <c r="C79" s="76"/>
      <c r="D79" s="88"/>
      <c r="E79" s="64"/>
      <c r="G79" s="47"/>
      <c r="T79"/>
      <c r="U79" s="47"/>
      <c r="V79" s="103"/>
    </row>
    <row r="80" spans="1:22" x14ac:dyDescent="0.2">
      <c r="A80" s="76"/>
      <c r="B80" s="64" t="str">
        <f>IF(A80="","",IF(ISNUMBER(SEARCH("KCB",G80))=TRUE,Info!$J$10,Info!$J$11))</f>
        <v/>
      </c>
      <c r="C80" s="76"/>
      <c r="D80" s="76"/>
      <c r="E80" s="64"/>
      <c r="G80" s="47"/>
      <c r="M80" s="47"/>
      <c r="T80"/>
      <c r="U80" s="47"/>
      <c r="V80" s="70"/>
    </row>
    <row r="81" spans="1:22" x14ac:dyDescent="0.2">
      <c r="A81" s="76"/>
      <c r="B81" s="64" t="str">
        <f>IF(A81="","",IF(ISNUMBER(SEARCH("KCB",G81))=TRUE,Info!$J$10,Info!$J$11))</f>
        <v/>
      </c>
      <c r="C81" s="76"/>
      <c r="D81" s="76"/>
      <c r="E81" s="64"/>
      <c r="G81" s="47"/>
      <c r="T81"/>
      <c r="U81" s="47"/>
      <c r="V81" s="103"/>
    </row>
    <row r="82" spans="1:22" x14ac:dyDescent="0.2">
      <c r="A82" s="76"/>
      <c r="B82" s="64" t="str">
        <f>IF(A82="","",IF(ISNUMBER(SEARCH("KCB",G82))=TRUE,Info!$J$10,Info!$J$11))</f>
        <v/>
      </c>
      <c r="C82" s="76"/>
      <c r="D82" s="99"/>
      <c r="E82" s="90"/>
      <c r="G82" s="47"/>
      <c r="K82" s="87"/>
      <c r="M82" s="47"/>
      <c r="P82" s="47"/>
      <c r="T82"/>
      <c r="U82" s="47"/>
      <c r="V82" s="103"/>
    </row>
    <row r="83" spans="1:22" x14ac:dyDescent="0.2">
      <c r="A83" s="76"/>
      <c r="B83" s="64" t="str">
        <f>IF(A83="","",IF(ISNUMBER(SEARCH("KCB",G83))=TRUE,Info!$J$10,Info!$J$11))</f>
        <v/>
      </c>
      <c r="C83" s="76"/>
      <c r="D83" s="76"/>
      <c r="G83" s="47"/>
      <c r="U83" s="47"/>
      <c r="V83" s="103"/>
    </row>
    <row r="84" spans="1:22" x14ac:dyDescent="0.2">
      <c r="A84" s="76"/>
      <c r="B84" s="64" t="str">
        <f>IF(A84="","",IF(ISNUMBER(SEARCH("KCB",G84))=TRUE,Info!$J$10,Info!$J$11))</f>
        <v/>
      </c>
      <c r="C84" s="76"/>
      <c r="D84" s="88"/>
      <c r="G84" s="47"/>
      <c r="M84" s="47"/>
      <c r="N84" s="47"/>
      <c r="U84" s="47"/>
      <c r="V84" s="103"/>
    </row>
    <row r="85" spans="1:22" x14ac:dyDescent="0.2">
      <c r="A85" s="76"/>
      <c r="B85" s="64" t="str">
        <f>IF(A85="","",IF(ISNUMBER(SEARCH("KCB",G85))=TRUE,Info!$J$10,Info!$J$11))</f>
        <v/>
      </c>
      <c r="C85" s="76"/>
      <c r="D85" s="76"/>
      <c r="E85" s="64"/>
      <c r="G85" s="47"/>
      <c r="T85"/>
      <c r="U85" s="47"/>
      <c r="V85" s="103"/>
    </row>
    <row r="86" spans="1:22" x14ac:dyDescent="0.2">
      <c r="A86" s="76"/>
      <c r="B86" s="64" t="str">
        <f>IF(A86="","",IF(ISNUMBER(SEARCH("KCB",G86))=TRUE,Info!$J$10,Info!$J$11))</f>
        <v/>
      </c>
      <c r="C86" s="76"/>
      <c r="D86" s="86"/>
      <c r="E86" s="64"/>
      <c r="G86" s="47"/>
      <c r="M86" s="47"/>
      <c r="T86"/>
      <c r="U86" s="47"/>
      <c r="V86" s="103"/>
    </row>
    <row r="87" spans="1:22" x14ac:dyDescent="0.2">
      <c r="A87" s="76"/>
      <c r="B87" s="64" t="str">
        <f>IF(A87="","",IF(ISNUMBER(SEARCH("KCB",G87))=TRUE,Info!$J$10,Info!$J$11))</f>
        <v/>
      </c>
      <c r="C87" s="76"/>
      <c r="D87" s="76"/>
      <c r="E87" s="64"/>
      <c r="G87" s="47"/>
      <c r="U87" s="47"/>
      <c r="V87" s="103"/>
    </row>
    <row r="88" spans="1:22" x14ac:dyDescent="0.2">
      <c r="A88" s="76"/>
      <c r="B88" s="64" t="str">
        <f>IF(A88="","",IF(ISNUMBER(SEARCH("KCB",G88))=TRUE,Info!$J$10,Info!$J$11))</f>
        <v/>
      </c>
      <c r="C88" s="76"/>
      <c r="D88" s="86"/>
      <c r="E88" s="64"/>
      <c r="G88" s="47"/>
      <c r="T88"/>
      <c r="U88" s="47"/>
      <c r="V88" s="103"/>
    </row>
    <row r="89" spans="1:22" x14ac:dyDescent="0.2">
      <c r="A89" s="76"/>
      <c r="B89" s="64" t="str">
        <f>IF(A89="","",IF(ISNUMBER(SEARCH("KCB",G89))=TRUE,Info!$J$10,Info!$J$11))</f>
        <v/>
      </c>
      <c r="C89" s="76"/>
      <c r="D89" s="86"/>
      <c r="E89" s="64"/>
      <c r="G89" s="47"/>
      <c r="N89" s="47"/>
      <c r="T89"/>
      <c r="U89" s="47"/>
      <c r="V89" s="103"/>
    </row>
    <row r="90" spans="1:22" x14ac:dyDescent="0.2">
      <c r="A90" s="76"/>
      <c r="B90" s="64" t="str">
        <f>IF(A90="","",IF(ISNUMBER(SEARCH("KCB",G90))=TRUE,Info!$J$10,Info!$J$11))</f>
        <v/>
      </c>
      <c r="C90" s="76"/>
      <c r="D90" s="88"/>
      <c r="E90" s="64"/>
      <c r="G90" s="47"/>
      <c r="N90" s="47"/>
      <c r="T90"/>
      <c r="U90" s="47"/>
      <c r="V90" s="103"/>
    </row>
    <row r="91" spans="1:22" x14ac:dyDescent="0.2">
      <c r="A91" s="76"/>
      <c r="B91" s="64" t="str">
        <f>IF(A91="","",IF(ISNUMBER(SEARCH("KCB",G91))=TRUE,Info!$J$10,Info!$J$11))</f>
        <v/>
      </c>
      <c r="C91" s="76"/>
      <c r="D91" s="76"/>
      <c r="E91" s="64"/>
      <c r="G91" s="47"/>
      <c r="N91" s="47"/>
      <c r="T91"/>
      <c r="U91" s="47"/>
      <c r="V91" s="103"/>
    </row>
    <row r="92" spans="1:22" x14ac:dyDescent="0.2">
      <c r="A92" s="76"/>
      <c r="B92" s="64" t="str">
        <f>IF(A92="","",IF(ISNUMBER(SEARCH("KCB",G92))=TRUE,Info!$J$10,Info!$J$11))</f>
        <v/>
      </c>
      <c r="C92" s="76"/>
      <c r="D92" s="76"/>
      <c r="E92" s="64"/>
      <c r="G92" s="47"/>
      <c r="N92" s="47"/>
      <c r="T92"/>
      <c r="U92" s="47"/>
      <c r="V92" s="103"/>
    </row>
    <row r="93" spans="1:22" x14ac:dyDescent="0.2">
      <c r="A93" s="76"/>
      <c r="B93" s="64" t="str">
        <f>IF(A93="","",IF(ISNUMBER(SEARCH("KCB",G93))=TRUE,Info!$J$10,Info!$J$11))</f>
        <v/>
      </c>
      <c r="C93" s="76"/>
      <c r="D93" s="76"/>
      <c r="E93" s="64"/>
      <c r="G93" s="47"/>
      <c r="T93"/>
      <c r="U93" s="47"/>
      <c r="V93" s="103"/>
    </row>
    <row r="94" spans="1:22" x14ac:dyDescent="0.2">
      <c r="A94" s="76"/>
      <c r="B94" s="64" t="str">
        <f>IF(A94="","",IF(ISNUMBER(SEARCH("KCB",G94))=TRUE,Info!$J$10,Info!$J$11))</f>
        <v/>
      </c>
      <c r="C94" s="76"/>
      <c r="D94" s="88"/>
      <c r="E94" s="64"/>
      <c r="G94" s="47"/>
      <c r="T94"/>
      <c r="U94" s="47"/>
      <c r="V94" s="103"/>
    </row>
    <row r="95" spans="1:22" x14ac:dyDescent="0.2">
      <c r="A95" s="76"/>
      <c r="B95" s="64" t="str">
        <f>IF(A95="","",IF(ISNUMBER(SEARCH("KCB",G95))=TRUE,Info!$J$10,Info!$J$11))</f>
        <v/>
      </c>
      <c r="C95" s="76"/>
      <c r="D95" s="88"/>
      <c r="E95" s="64"/>
      <c r="G95" s="47"/>
      <c r="T95"/>
      <c r="U95" s="47"/>
      <c r="V95" s="103"/>
    </row>
    <row r="96" spans="1:22" x14ac:dyDescent="0.2">
      <c r="A96" s="76"/>
      <c r="B96" s="64" t="str">
        <f>IF(A96="","",IF(ISNUMBER(SEARCH("KCB",G96))=TRUE,Info!$J$10,Info!$J$11))</f>
        <v/>
      </c>
      <c r="C96" s="76"/>
      <c r="D96" s="88"/>
      <c r="E96" s="64"/>
      <c r="G96" s="47"/>
      <c r="N96" s="47"/>
      <c r="T96"/>
      <c r="U96" s="47"/>
      <c r="V96" s="103"/>
    </row>
    <row r="97" spans="1:24" x14ac:dyDescent="0.2">
      <c r="A97" s="76"/>
      <c r="B97" s="64" t="str">
        <f>IF(A97="","",IF(ISNUMBER(SEARCH("KCB",G97))=TRUE,Info!$J$10,Info!$J$11))</f>
        <v/>
      </c>
      <c r="C97" s="76"/>
      <c r="D97" s="86"/>
      <c r="E97" s="64"/>
      <c r="G97" s="47"/>
      <c r="N97" s="47"/>
      <c r="U97" s="47"/>
      <c r="V97" s="103"/>
    </row>
    <row r="98" spans="1:24" x14ac:dyDescent="0.2">
      <c r="A98" s="76"/>
      <c r="B98" s="64" t="str">
        <f>IF(A98="","",IF(ISNUMBER(SEARCH("KCB",G98))=TRUE,Info!$J$10,Info!$J$11))</f>
        <v/>
      </c>
      <c r="C98" s="76"/>
      <c r="D98" s="86"/>
      <c r="E98" s="64"/>
      <c r="G98" s="47"/>
      <c r="N98" s="47"/>
      <c r="T98"/>
      <c r="U98" s="47"/>
      <c r="V98" s="70"/>
    </row>
    <row r="99" spans="1:24" x14ac:dyDescent="0.2">
      <c r="A99" s="76"/>
      <c r="B99" s="64" t="str">
        <f>IF(A99="","",IF(ISNUMBER(SEARCH("KCB",G99))=TRUE,Info!$J$10,Info!$J$11))</f>
        <v/>
      </c>
      <c r="C99" s="76"/>
      <c r="D99" s="76"/>
      <c r="E99" s="64"/>
      <c r="G99" s="47"/>
      <c r="T99"/>
      <c r="U99" s="47"/>
      <c r="V99" s="103"/>
    </row>
    <row r="100" spans="1:24" s="71" customFormat="1" x14ac:dyDescent="0.2">
      <c r="A100" s="76"/>
      <c r="B100" s="64" t="str">
        <f>IF(A100="","",IF(ISNUMBER(SEARCH("KCB",G100))=TRUE,Info!$J$10,Info!$J$11))</f>
        <v/>
      </c>
      <c r="C100" s="76"/>
      <c r="D100" s="76"/>
      <c r="E100"/>
      <c r="F100" s="64"/>
      <c r="G100" s="47"/>
      <c r="H100" s="64"/>
      <c r="I100" s="64"/>
      <c r="J100" s="64"/>
      <c r="K100" s="47"/>
      <c r="L100"/>
      <c r="M100"/>
      <c r="N100"/>
      <c r="O100" s="47"/>
      <c r="P100"/>
      <c r="Q100" s="47"/>
      <c r="R100" s="47"/>
      <c r="S100" s="47"/>
      <c r="T100"/>
      <c r="U100" s="47"/>
      <c r="V100"/>
      <c r="W100"/>
      <c r="X100"/>
    </row>
    <row r="101" spans="1:24" x14ac:dyDescent="0.2">
      <c r="A101" s="76"/>
      <c r="B101" s="64" t="str">
        <f>IF(A101="","",IF(ISNUMBER(SEARCH("KCB",G101))=TRUE,Info!$J$10,Info!$J$11))</f>
        <v/>
      </c>
      <c r="C101" s="76"/>
      <c r="D101" s="86"/>
      <c r="E101" s="64"/>
      <c r="G101" s="47"/>
      <c r="J101" s="65"/>
      <c r="P101" s="47"/>
      <c r="T101"/>
      <c r="U101" s="47"/>
      <c r="V101" s="103"/>
    </row>
    <row r="102" spans="1:24" x14ac:dyDescent="0.2">
      <c r="A102" s="76"/>
      <c r="B102" s="64" t="str">
        <f>IF(A102="","",IF(ISNUMBER(SEARCH("KCB",G102))=TRUE,Info!$J$10,Info!$J$11))</f>
        <v/>
      </c>
      <c r="C102" s="76"/>
      <c r="D102" s="86"/>
      <c r="E102" s="64"/>
      <c r="G102" s="47"/>
      <c r="J102" s="65"/>
      <c r="M102" s="47"/>
      <c r="P102" s="47"/>
      <c r="U102" s="47"/>
      <c r="V102" s="103"/>
    </row>
    <row r="103" spans="1:24" x14ac:dyDescent="0.2">
      <c r="A103" s="76"/>
      <c r="B103" s="64" t="str">
        <f>IF(A103="","",IF(ISNUMBER(SEARCH("KCB",G103))=TRUE,Info!$J$10,Info!$J$11))</f>
        <v/>
      </c>
      <c r="C103" s="76"/>
      <c r="D103" s="76"/>
      <c r="E103" s="64"/>
      <c r="G103" s="47"/>
      <c r="J103" s="65"/>
      <c r="M103" s="47"/>
      <c r="P103" s="47"/>
      <c r="U103" s="47"/>
      <c r="V103" s="103"/>
    </row>
    <row r="104" spans="1:24" x14ac:dyDescent="0.2">
      <c r="A104" s="76"/>
      <c r="B104" s="64" t="str">
        <f>IF(A104="","",IF(ISNUMBER(SEARCH("KCB",G104))=TRUE,Info!$J$10,Info!$J$11))</f>
        <v/>
      </c>
      <c r="C104" s="76"/>
      <c r="D104" s="86"/>
      <c r="E104" s="64"/>
      <c r="G104" s="47"/>
      <c r="T104"/>
      <c r="U104" s="47"/>
      <c r="V104" s="103"/>
    </row>
    <row r="105" spans="1:24" x14ac:dyDescent="0.2">
      <c r="A105" s="76"/>
      <c r="B105" s="64" t="str">
        <f>IF(A105="","",IF(ISNUMBER(SEARCH("KCB",G105))=TRUE,Info!$J$10,Info!$J$11))</f>
        <v/>
      </c>
      <c r="C105" s="76"/>
      <c r="D105" s="86"/>
      <c r="E105" s="64"/>
      <c r="G105" s="47"/>
      <c r="Q105" s="89"/>
      <c r="T105"/>
      <c r="U105" s="47"/>
      <c r="V105" s="103"/>
    </row>
    <row r="106" spans="1:24" x14ac:dyDescent="0.2">
      <c r="A106" s="76"/>
      <c r="B106" s="64" t="str">
        <f>IF(A106="","",IF(ISNUMBER(SEARCH("KCB",G106))=TRUE,Info!$J$10,Info!$J$11))</f>
        <v/>
      </c>
      <c r="C106" s="76"/>
      <c r="D106" s="86"/>
      <c r="E106" s="64"/>
      <c r="F106" s="65"/>
      <c r="G106" s="47"/>
      <c r="N106" s="47"/>
      <c r="T106"/>
      <c r="U106" s="47"/>
      <c r="V106" s="103"/>
      <c r="W106" s="47"/>
    </row>
    <row r="107" spans="1:24" x14ac:dyDescent="0.2">
      <c r="A107" s="76"/>
      <c r="B107" s="64" t="str">
        <f>IF(A107="","",IF(ISNUMBER(SEARCH("KCB",G107))=TRUE,Info!$J$10,Info!$J$11))</f>
        <v/>
      </c>
      <c r="C107" s="76"/>
      <c r="D107" s="76"/>
      <c r="E107" s="64"/>
      <c r="G107" s="47"/>
      <c r="N107" s="47"/>
      <c r="T107"/>
      <c r="U107" s="47"/>
      <c r="V107" s="103"/>
      <c r="W107" s="47"/>
    </row>
    <row r="108" spans="1:24" x14ac:dyDescent="0.2">
      <c r="A108" s="76"/>
      <c r="B108" s="64" t="str">
        <f>IF(A108="","",IF(ISNUMBER(SEARCH("KCB",G108))=TRUE,Info!$J$10,Info!$J$11))</f>
        <v/>
      </c>
      <c r="C108" s="76"/>
      <c r="D108" s="76"/>
      <c r="E108" s="64"/>
      <c r="G108" s="47"/>
      <c r="N108" s="47"/>
      <c r="T108"/>
      <c r="U108" s="47"/>
      <c r="V108" s="103"/>
      <c r="W108" s="47"/>
    </row>
    <row r="109" spans="1:24" x14ac:dyDescent="0.2">
      <c r="A109" s="76"/>
      <c r="B109" s="64" t="str">
        <f>IF(A109="","",IF(ISNUMBER(SEARCH("KCB",G109))=TRUE,Info!$J$10,Info!$J$11))</f>
        <v/>
      </c>
      <c r="C109" s="76"/>
      <c r="D109" s="76"/>
      <c r="E109" s="64"/>
      <c r="G109" s="47"/>
      <c r="M109" s="47"/>
      <c r="N109" s="47"/>
      <c r="T109"/>
      <c r="U109" s="47"/>
      <c r="V109" s="103"/>
      <c r="W109" s="47"/>
    </row>
    <row r="110" spans="1:24" x14ac:dyDescent="0.2">
      <c r="A110" s="76"/>
      <c r="B110" s="64" t="str">
        <f>IF(A110="","",IF(ISNUMBER(SEARCH("KCB",G110))=TRUE,Info!$J$10,Info!$J$11))</f>
        <v/>
      </c>
      <c r="C110" s="76"/>
      <c r="D110" s="76"/>
      <c r="E110" s="64"/>
      <c r="G110" s="47"/>
      <c r="N110" s="47"/>
      <c r="T110"/>
      <c r="U110" s="47"/>
      <c r="V110" s="103"/>
    </row>
    <row r="111" spans="1:24" x14ac:dyDescent="0.2">
      <c r="A111" s="76"/>
      <c r="B111" s="64" t="str">
        <f>IF(A111="","",IF(ISNUMBER(SEARCH("KCB",G111))=TRUE,Info!$J$10,Info!$J$11))</f>
        <v/>
      </c>
      <c r="C111" s="76"/>
      <c r="D111" s="76"/>
      <c r="E111" s="64"/>
      <c r="G111" s="47"/>
      <c r="P111" s="47"/>
      <c r="U111" s="47"/>
      <c r="V111" s="103"/>
    </row>
    <row r="112" spans="1:24" x14ac:dyDescent="0.2">
      <c r="A112" s="76"/>
      <c r="B112" s="64" t="str">
        <f>IF(A112="","",IF(ISNUMBER(SEARCH("KCB",G112))=TRUE,Info!$J$10,Info!$J$11))</f>
        <v/>
      </c>
      <c r="C112" s="76"/>
      <c r="D112" s="76"/>
      <c r="E112" s="64"/>
      <c r="G112" s="47"/>
      <c r="J112" s="65"/>
      <c r="T112"/>
      <c r="U112" s="47"/>
      <c r="V112" s="103"/>
    </row>
    <row r="113" spans="1:23" x14ac:dyDescent="0.2">
      <c r="A113" s="76"/>
      <c r="B113" s="64" t="str">
        <f>IF(A113="","",IF(ISNUMBER(SEARCH("KCB",G113))=TRUE,Info!$J$10,Info!$J$11))</f>
        <v/>
      </c>
      <c r="C113" s="76"/>
      <c r="D113" s="76"/>
      <c r="E113" s="64"/>
      <c r="G113" s="47"/>
      <c r="J113" s="65"/>
      <c r="N113" s="47"/>
      <c r="T113"/>
      <c r="U113" s="47"/>
      <c r="V113" s="103"/>
    </row>
    <row r="114" spans="1:23" x14ac:dyDescent="0.2">
      <c r="A114" s="76"/>
      <c r="B114" s="64" t="str">
        <f>IF(A114="","",IF(ISNUMBER(SEARCH("KCB",G114))=TRUE,Info!$J$10,Info!$J$11))</f>
        <v/>
      </c>
      <c r="C114" s="76"/>
      <c r="D114" s="76"/>
      <c r="E114" s="64"/>
      <c r="G114" s="47"/>
      <c r="J114" s="65"/>
      <c r="M114" s="47"/>
      <c r="N114" s="47"/>
      <c r="T114"/>
      <c r="U114" s="47"/>
      <c r="V114" s="103"/>
    </row>
    <row r="115" spans="1:23" x14ac:dyDescent="0.2">
      <c r="A115" s="76"/>
      <c r="B115" s="64" t="str">
        <f>IF(A115="","",IF(ISNUMBER(SEARCH("KCB",G115))=TRUE,Info!$J$10,Info!$J$11))</f>
        <v/>
      </c>
      <c r="C115" s="76"/>
      <c r="D115" s="76"/>
      <c r="E115" s="64"/>
      <c r="G115" s="47"/>
      <c r="N115" s="47"/>
      <c r="T115"/>
      <c r="U115" s="47"/>
      <c r="V115" s="103"/>
    </row>
    <row r="116" spans="1:23" x14ac:dyDescent="0.2">
      <c r="A116" s="76"/>
      <c r="B116" s="64" t="str">
        <f>IF(A116="","",IF(ISNUMBER(SEARCH("KCB",G116))=TRUE,Info!$J$10,Info!$J$11))</f>
        <v/>
      </c>
      <c r="C116" s="76"/>
      <c r="D116" s="76"/>
      <c r="E116" s="64"/>
      <c r="G116" s="47"/>
      <c r="M116" s="47"/>
      <c r="N116" s="47"/>
      <c r="U116" s="47"/>
      <c r="V116" s="103"/>
    </row>
    <row r="117" spans="1:23" x14ac:dyDescent="0.2">
      <c r="A117" s="76"/>
      <c r="B117" s="64" t="str">
        <f>IF(A117="","",IF(ISNUMBER(SEARCH("KCB",G117))=TRUE,Info!$J$10,Info!$J$11))</f>
        <v/>
      </c>
      <c r="C117" s="76"/>
      <c r="D117" s="88"/>
      <c r="G117" s="47"/>
      <c r="U117" s="47"/>
      <c r="V117" s="70"/>
      <c r="W117" s="47"/>
    </row>
    <row r="118" spans="1:23" x14ac:dyDescent="0.2">
      <c r="A118" s="76"/>
      <c r="B118" s="64" t="str">
        <f>IF(A118="","",IF(ISNUMBER(SEARCH("KCB",G118))=TRUE,Info!$J$10,Info!$J$11))</f>
        <v/>
      </c>
      <c r="C118" s="76"/>
      <c r="D118" s="76"/>
      <c r="E118" s="64"/>
      <c r="G118" s="47"/>
      <c r="N118" s="47"/>
      <c r="U118" s="47"/>
      <c r="V118" s="103"/>
    </row>
    <row r="119" spans="1:23" x14ac:dyDescent="0.2">
      <c r="A119" s="76"/>
      <c r="B119" s="64" t="str">
        <f>IF(A119="","",IF(ISNUMBER(SEARCH("KCB",G119))=TRUE,Info!$J$10,Info!$J$11))</f>
        <v/>
      </c>
      <c r="C119" s="76"/>
      <c r="D119" s="76"/>
      <c r="E119" s="64"/>
      <c r="G119" s="47"/>
      <c r="M119" s="47"/>
      <c r="T119"/>
      <c r="U119" s="47"/>
      <c r="V119" s="103"/>
    </row>
    <row r="120" spans="1:23" x14ac:dyDescent="0.2">
      <c r="A120" s="76"/>
      <c r="B120" s="64" t="str">
        <f>IF(A120="","",IF(ISNUMBER(SEARCH("KCB",G120))=TRUE,Info!$J$10,Info!$J$11))</f>
        <v/>
      </c>
      <c r="C120" s="76"/>
      <c r="D120" s="76"/>
      <c r="E120" s="64"/>
      <c r="G120" s="47"/>
      <c r="T120"/>
      <c r="U120" s="47"/>
      <c r="V120" s="103"/>
    </row>
    <row r="121" spans="1:23" x14ac:dyDescent="0.2">
      <c r="A121" s="76"/>
      <c r="B121" s="64" t="str">
        <f>IF(A121="","",IF(ISNUMBER(SEARCH("KCB",G121))=TRUE,Info!$J$10,Info!$J$11))</f>
        <v/>
      </c>
      <c r="C121" s="76"/>
      <c r="D121" s="88"/>
      <c r="E121" s="64"/>
      <c r="G121" s="47"/>
      <c r="T121"/>
      <c r="U121" s="47"/>
      <c r="V121" s="103"/>
    </row>
    <row r="122" spans="1:23" x14ac:dyDescent="0.2">
      <c r="A122" s="76"/>
      <c r="B122" s="64" t="str">
        <f>IF(A122="","",IF(ISNUMBER(SEARCH("KCB",G122))=TRUE,Info!$J$10,Info!$J$11))</f>
        <v/>
      </c>
      <c r="C122" s="76"/>
      <c r="D122" s="76"/>
      <c r="G122" s="47"/>
      <c r="I122"/>
      <c r="J122" s="47"/>
      <c r="P122" s="47"/>
      <c r="U122" s="47"/>
      <c r="V122" s="70"/>
    </row>
    <row r="123" spans="1:23" x14ac:dyDescent="0.2">
      <c r="A123" s="76"/>
      <c r="B123" s="64" t="str">
        <f>IF(A123="","",IF(ISNUMBER(SEARCH("KCB",G123))=TRUE,Info!$J$10,Info!$J$11))</f>
        <v/>
      </c>
      <c r="C123" s="76"/>
      <c r="D123" s="76"/>
      <c r="G123" s="47"/>
      <c r="I123"/>
      <c r="J123" s="47"/>
      <c r="M123" s="47"/>
      <c r="P123" s="47"/>
      <c r="U123" s="47"/>
      <c r="V123" s="70"/>
    </row>
    <row r="124" spans="1:23" x14ac:dyDescent="0.2">
      <c r="A124" s="76"/>
      <c r="B124" s="64" t="str">
        <f>IF(A124="","",IF(ISNUMBER(SEARCH("KCB",G124))=TRUE,Info!$J$10,Info!$J$11))</f>
        <v/>
      </c>
      <c r="C124" s="76"/>
      <c r="D124" s="88"/>
      <c r="G124" s="47"/>
      <c r="I124"/>
      <c r="J124" s="47"/>
      <c r="M124" s="47"/>
      <c r="R124"/>
      <c r="U124" s="47"/>
      <c r="V124" s="70"/>
    </row>
    <row r="125" spans="1:23" x14ac:dyDescent="0.2">
      <c r="A125" s="76"/>
      <c r="B125" s="64" t="str">
        <f>IF(A125="","",IF(ISNUMBER(SEARCH("KCB",G125))=TRUE,Info!$J$10,Info!$J$11))</f>
        <v/>
      </c>
      <c r="C125" s="76"/>
      <c r="D125" s="76"/>
      <c r="E125" s="64"/>
      <c r="G125" s="47"/>
      <c r="M125" s="47"/>
      <c r="U125" s="47"/>
      <c r="V125" s="103"/>
    </row>
    <row r="126" spans="1:23" x14ac:dyDescent="0.2">
      <c r="A126" s="76"/>
      <c r="B126" s="64" t="str">
        <f>IF(A126="","",IF(ISNUMBER(SEARCH("KCB",G126))=TRUE,Info!$J$10,Info!$J$11))</f>
        <v/>
      </c>
      <c r="C126" s="76"/>
      <c r="D126" s="76"/>
      <c r="E126" s="64"/>
      <c r="G126" s="47"/>
      <c r="N126" s="47"/>
      <c r="U126" s="47"/>
      <c r="V126" s="103"/>
    </row>
    <row r="127" spans="1:23" x14ac:dyDescent="0.2">
      <c r="A127" s="76"/>
      <c r="B127" s="64" t="str">
        <f>IF(A127="","",IF(ISNUMBER(SEARCH("KCB",G127))=TRUE,Info!$J$10,Info!$J$11))</f>
        <v/>
      </c>
      <c r="C127" s="76"/>
      <c r="D127" s="76"/>
      <c r="E127" s="64"/>
      <c r="G127" s="47"/>
      <c r="U127" s="47"/>
      <c r="V127" s="70"/>
    </row>
    <row r="128" spans="1:23" x14ac:dyDescent="0.2">
      <c r="A128" s="76"/>
      <c r="B128" s="64" t="str">
        <f>IF(A128="","",IF(ISNUMBER(SEARCH("KCB",G128))=TRUE,Info!$J$10,Info!$J$11))</f>
        <v/>
      </c>
      <c r="C128" s="76"/>
      <c r="D128" s="76"/>
      <c r="E128" s="64"/>
      <c r="G128" s="47"/>
      <c r="N128" s="47"/>
      <c r="T128"/>
      <c r="U128" s="47"/>
      <c r="V128" s="103"/>
    </row>
    <row r="129" spans="1:22" x14ac:dyDescent="0.2">
      <c r="A129" s="76"/>
      <c r="B129" s="64" t="str">
        <f>IF(A129="","",IF(ISNUMBER(SEARCH("KCB",G129))=TRUE,Info!$J$10,Info!$J$11))</f>
        <v/>
      </c>
      <c r="C129" s="76"/>
      <c r="D129" s="76"/>
      <c r="E129" s="64"/>
      <c r="G129" s="47"/>
      <c r="M129" s="47"/>
      <c r="N129" s="47"/>
      <c r="T129"/>
      <c r="U129" s="47"/>
      <c r="V129" s="103"/>
    </row>
    <row r="130" spans="1:22" x14ac:dyDescent="0.2">
      <c r="A130" s="76"/>
      <c r="B130" s="64" t="str">
        <f>IF(A130="","",IF(ISNUMBER(SEARCH("KCB",G130))=TRUE,Info!$J$10,Info!$J$11))</f>
        <v/>
      </c>
      <c r="C130" s="76"/>
      <c r="D130" s="76"/>
      <c r="E130" s="64"/>
      <c r="G130" s="47"/>
      <c r="T130"/>
      <c r="U130" s="47"/>
      <c r="V130" s="103"/>
    </row>
    <row r="131" spans="1:22" x14ac:dyDescent="0.2">
      <c r="A131" s="76"/>
      <c r="B131" s="64" t="str">
        <f>IF(A131="","",IF(ISNUMBER(SEARCH("KCB",G131))=TRUE,Info!$J$10,Info!$J$11))</f>
        <v/>
      </c>
      <c r="C131" s="76"/>
      <c r="D131" s="76"/>
      <c r="E131" s="64"/>
      <c r="G131" s="47"/>
      <c r="M131" s="47"/>
      <c r="T131"/>
      <c r="U131" s="47"/>
      <c r="V131" s="103"/>
    </row>
    <row r="132" spans="1:22" x14ac:dyDescent="0.2">
      <c r="A132" s="76"/>
      <c r="B132" s="64" t="str">
        <f>IF(A132="","",IF(ISNUMBER(SEARCH("KCB",G132))=TRUE,Info!$J$10,Info!$J$11))</f>
        <v/>
      </c>
      <c r="C132" s="76"/>
      <c r="D132" s="76"/>
      <c r="E132" s="64"/>
      <c r="G132" s="47"/>
      <c r="M132" s="47"/>
      <c r="N132" s="47"/>
      <c r="U132" s="47"/>
      <c r="V132" s="103"/>
    </row>
    <row r="133" spans="1:22" x14ac:dyDescent="0.2">
      <c r="A133" s="76"/>
      <c r="B133" s="64" t="str">
        <f>IF(A133="","",IF(ISNUMBER(SEARCH("KCB",G133))=TRUE,Info!$J$10,Info!$J$11))</f>
        <v/>
      </c>
      <c r="C133" s="76"/>
      <c r="D133" s="76"/>
      <c r="E133" s="64"/>
      <c r="G133" s="47"/>
      <c r="N133" s="47"/>
      <c r="T133"/>
      <c r="U133" s="47"/>
      <c r="V133" s="103"/>
    </row>
    <row r="134" spans="1:22" x14ac:dyDescent="0.2">
      <c r="A134" s="76"/>
      <c r="B134" s="64" t="str">
        <f>IF(A134="","",IF(ISNUMBER(SEARCH("KCB",G134))=TRUE,Info!$J$10,Info!$J$11))</f>
        <v/>
      </c>
      <c r="C134" s="76"/>
      <c r="D134" s="76"/>
      <c r="E134" s="64"/>
      <c r="G134" s="47"/>
      <c r="T134"/>
      <c r="U134" s="47"/>
      <c r="V134" s="103"/>
    </row>
    <row r="135" spans="1:22" x14ac:dyDescent="0.2">
      <c r="A135" s="76"/>
      <c r="B135" s="64" t="str">
        <f>IF(A135="","",IF(ISNUMBER(SEARCH("KCB",G135))=TRUE,Info!$J$10,Info!$J$11))</f>
        <v/>
      </c>
      <c r="C135" s="76"/>
      <c r="D135" s="76"/>
      <c r="E135" s="64"/>
      <c r="G135" s="47"/>
      <c r="U135" s="47"/>
      <c r="V135" s="103"/>
    </row>
    <row r="136" spans="1:22" x14ac:dyDescent="0.2">
      <c r="A136" s="76"/>
      <c r="B136" s="64" t="str">
        <f>IF(A136="","",IF(ISNUMBER(SEARCH("KCB",G136))=TRUE,Info!$J$10,Info!$J$11))</f>
        <v/>
      </c>
      <c r="C136" s="76"/>
      <c r="D136" s="76"/>
      <c r="E136" s="64"/>
      <c r="G136" s="47"/>
      <c r="T136"/>
      <c r="U136" s="47"/>
      <c r="V136" s="103"/>
    </row>
    <row r="137" spans="1:22" x14ac:dyDescent="0.2">
      <c r="A137" s="76"/>
      <c r="B137" s="64" t="str">
        <f>IF(A137="","",IF(ISNUMBER(SEARCH("KCB",G137))=TRUE,Info!$J$10,Info!$J$11))</f>
        <v/>
      </c>
      <c r="C137" s="76"/>
      <c r="D137" s="76"/>
      <c r="E137" s="64"/>
      <c r="G137" s="47"/>
      <c r="T137"/>
      <c r="U137" s="47"/>
      <c r="V137" s="103"/>
    </row>
    <row r="138" spans="1:22" x14ac:dyDescent="0.2">
      <c r="A138" s="76"/>
      <c r="B138" s="64" t="str">
        <f>IF(A138="","",IF(ISNUMBER(SEARCH("KCB",G138))=TRUE,Info!$J$10,Info!$J$11))</f>
        <v/>
      </c>
      <c r="C138" s="76"/>
      <c r="D138" s="76"/>
      <c r="E138" s="64"/>
      <c r="G138" s="47"/>
      <c r="M138" s="89"/>
      <c r="T138"/>
      <c r="U138" s="47"/>
      <c r="V138" s="70"/>
    </row>
    <row r="139" spans="1:22" x14ac:dyDescent="0.2">
      <c r="A139" s="76"/>
      <c r="B139" s="64" t="str">
        <f>IF(A139="","",IF(ISNUMBER(SEARCH("KCB",G139))=TRUE,Info!$J$10,Info!$J$11))</f>
        <v/>
      </c>
      <c r="C139" s="76"/>
      <c r="D139" s="76"/>
      <c r="E139" s="64"/>
      <c r="G139" s="47"/>
      <c r="T139"/>
      <c r="U139" s="47"/>
      <c r="V139" s="103"/>
    </row>
    <row r="140" spans="1:22" x14ac:dyDescent="0.2">
      <c r="A140" s="76"/>
      <c r="B140" s="64" t="str">
        <f>IF(A140="","",IF(ISNUMBER(SEARCH("KCB",G140))=TRUE,Info!$J$10,Info!$J$11))</f>
        <v/>
      </c>
      <c r="C140" s="76"/>
      <c r="D140" s="76"/>
      <c r="E140" s="64"/>
      <c r="G140" s="47"/>
      <c r="M140" s="47"/>
      <c r="T140"/>
      <c r="U140" s="47"/>
      <c r="V140" s="103"/>
    </row>
    <row r="141" spans="1:22" x14ac:dyDescent="0.2">
      <c r="A141" s="76"/>
      <c r="B141" s="64" t="str">
        <f>IF(A141="","",IF(ISNUMBER(SEARCH("KCB",G141))=TRUE,Info!$J$10,Info!$J$11))</f>
        <v/>
      </c>
      <c r="C141" s="76"/>
      <c r="D141" s="76"/>
      <c r="E141" s="64"/>
      <c r="G141" s="47"/>
      <c r="T141"/>
      <c r="U141" s="47"/>
      <c r="V141" s="103"/>
    </row>
    <row r="142" spans="1:22" x14ac:dyDescent="0.2">
      <c r="A142" s="76"/>
      <c r="B142" s="64" t="str">
        <f>IF(A142="","",IF(ISNUMBER(SEARCH("KCB",G142))=TRUE,Info!$J$10,Info!$J$11))</f>
        <v/>
      </c>
      <c r="C142" s="76"/>
      <c r="D142" s="76"/>
      <c r="E142" s="64"/>
      <c r="G142" s="47"/>
      <c r="T142"/>
      <c r="U142" s="47"/>
      <c r="V142" s="103"/>
    </row>
    <row r="143" spans="1:22" x14ac:dyDescent="0.2">
      <c r="A143" s="76"/>
      <c r="B143" s="64" t="str">
        <f>IF(A143="","",IF(ISNUMBER(SEARCH("KCB",G143))=TRUE,Info!$J$10,Info!$J$11))</f>
        <v/>
      </c>
      <c r="C143" s="76"/>
      <c r="D143" s="88"/>
      <c r="E143" s="64"/>
      <c r="G143" s="47"/>
      <c r="N143" s="47"/>
      <c r="U143" s="47"/>
      <c r="V143" s="103"/>
    </row>
    <row r="144" spans="1:22" x14ac:dyDescent="0.2">
      <c r="A144" s="76"/>
      <c r="B144" s="64" t="str">
        <f>IF(A144="","",IF(ISNUMBER(SEARCH("KCB",G144))=TRUE,Info!$J$10,Info!$J$11))</f>
        <v/>
      </c>
      <c r="C144" s="76"/>
      <c r="D144" s="76"/>
      <c r="E144" s="64"/>
      <c r="G144" s="47"/>
      <c r="N144" s="47"/>
      <c r="T144"/>
      <c r="U144" s="47"/>
      <c r="V144" s="103"/>
    </row>
    <row r="145" spans="1:22" x14ac:dyDescent="0.2">
      <c r="A145" s="76"/>
      <c r="B145" s="64" t="str">
        <f>IF(A145="","",IF(ISNUMBER(SEARCH("KCB",G145))=TRUE,Info!$J$10,Info!$J$11))</f>
        <v/>
      </c>
      <c r="C145" s="76"/>
      <c r="D145" s="76"/>
      <c r="E145" s="64"/>
      <c r="G145" s="47"/>
      <c r="N145" s="47"/>
      <c r="T145"/>
      <c r="U145" s="47"/>
      <c r="V145" s="103"/>
    </row>
    <row r="146" spans="1:22" x14ac:dyDescent="0.2">
      <c r="A146" s="76"/>
      <c r="B146" s="64" t="str">
        <f>IF(A146="","",IF(ISNUMBER(SEARCH("KCB",G146))=TRUE,Info!$J$10,Info!$J$11))</f>
        <v/>
      </c>
      <c r="C146" s="76"/>
      <c r="D146" s="76"/>
      <c r="E146" s="64"/>
      <c r="G146" s="47"/>
      <c r="N146" s="47"/>
      <c r="T146"/>
      <c r="U146" s="47"/>
      <c r="V146" s="103"/>
    </row>
    <row r="147" spans="1:22" x14ac:dyDescent="0.2">
      <c r="A147" s="76"/>
      <c r="B147" s="64" t="str">
        <f>IF(A147="","",IF(ISNUMBER(SEARCH("KCB",G147))=TRUE,Info!$J$10,Info!$J$11))</f>
        <v/>
      </c>
      <c r="C147" s="76"/>
      <c r="D147" s="76"/>
      <c r="E147" s="64"/>
      <c r="G147" s="47"/>
      <c r="T147"/>
      <c r="U147" s="47"/>
      <c r="V147" s="103"/>
    </row>
    <row r="148" spans="1:22" x14ac:dyDescent="0.2">
      <c r="A148" s="76"/>
      <c r="B148" s="64" t="str">
        <f>IF(A148="","",IF(ISNUMBER(SEARCH("KCB",G148))=TRUE,Info!$J$10,Info!$J$11))</f>
        <v/>
      </c>
      <c r="C148" s="76"/>
      <c r="D148" s="76"/>
      <c r="G148" s="47"/>
      <c r="N148" s="47"/>
      <c r="R148" s="87"/>
      <c r="S148" s="110"/>
      <c r="T148"/>
      <c r="U148" s="47"/>
      <c r="V148" s="103"/>
    </row>
    <row r="149" spans="1:22" x14ac:dyDescent="0.2">
      <c r="A149" s="76"/>
      <c r="B149" s="64" t="str">
        <f>IF(A149="","",IF(ISNUMBER(SEARCH("KCB",G149))=TRUE,Info!$J$10,Info!$J$11))</f>
        <v/>
      </c>
      <c r="C149" s="76"/>
      <c r="D149" s="76"/>
      <c r="G149" s="47"/>
      <c r="M149" s="47"/>
      <c r="P149" s="47"/>
      <c r="T149"/>
      <c r="U149" s="47"/>
      <c r="V149" s="103"/>
    </row>
    <row r="150" spans="1:22" x14ac:dyDescent="0.2">
      <c r="A150" s="76"/>
      <c r="B150" s="64" t="str">
        <f>IF(A150="","",IF(ISNUMBER(SEARCH("KCB",G150))=TRUE,Info!$J$10,Info!$J$11))</f>
        <v/>
      </c>
      <c r="C150" s="76"/>
      <c r="D150" s="88"/>
      <c r="E150" s="64"/>
      <c r="G150" s="47"/>
      <c r="M150" s="47"/>
      <c r="T150"/>
      <c r="U150" s="47"/>
      <c r="V150" s="103"/>
    </row>
    <row r="151" spans="1:22" x14ac:dyDescent="0.2">
      <c r="A151" s="76"/>
      <c r="B151" s="64" t="str">
        <f>IF(A151="","",IF(ISNUMBER(SEARCH("KCB",G151))=TRUE,Info!$J$10,Info!$J$11))</f>
        <v/>
      </c>
      <c r="C151" s="76"/>
      <c r="D151" s="88"/>
      <c r="E151" s="64"/>
      <c r="G151" s="47"/>
      <c r="M151" s="47"/>
      <c r="T151"/>
      <c r="U151" s="47"/>
      <c r="V151" s="103"/>
    </row>
    <row r="152" spans="1:22" x14ac:dyDescent="0.2">
      <c r="A152" s="76"/>
      <c r="B152" s="64" t="str">
        <f>IF(A152="","",IF(ISNUMBER(SEARCH("KCB",G152))=TRUE,Info!$J$10,Info!$J$11))</f>
        <v/>
      </c>
      <c r="C152" s="76"/>
      <c r="D152" s="76"/>
      <c r="E152" s="64"/>
      <c r="G152" s="47"/>
      <c r="M152" s="47"/>
      <c r="T152"/>
      <c r="U152" s="47"/>
      <c r="V152" s="103"/>
    </row>
    <row r="153" spans="1:22" x14ac:dyDescent="0.2">
      <c r="A153" s="76"/>
      <c r="B153" s="64" t="str">
        <f>IF(A153="","",IF(ISNUMBER(SEARCH("KCB",G153))=TRUE,Info!$J$10,Info!$J$11))</f>
        <v/>
      </c>
      <c r="C153" s="76"/>
      <c r="D153" s="76"/>
      <c r="E153" s="64"/>
      <c r="G153" s="47"/>
      <c r="N153" s="47"/>
      <c r="T153"/>
      <c r="U153" s="47"/>
      <c r="V153" s="103"/>
    </row>
    <row r="154" spans="1:22" x14ac:dyDescent="0.2">
      <c r="A154" s="76"/>
      <c r="B154" s="64" t="str">
        <f>IF(A154="","",IF(ISNUMBER(SEARCH("KCB",G154))=TRUE,Info!$J$10,Info!$J$11))</f>
        <v/>
      </c>
      <c r="C154" s="76"/>
      <c r="D154" s="76"/>
      <c r="E154" s="64"/>
      <c r="G154" s="47"/>
      <c r="N154" s="47"/>
      <c r="U154" s="47"/>
      <c r="V154" s="103"/>
    </row>
    <row r="155" spans="1:22" x14ac:dyDescent="0.2">
      <c r="A155" s="76"/>
      <c r="B155" s="64" t="str">
        <f>IF(A155="","",IF(ISNUMBER(SEARCH("KCB",G155))=TRUE,Info!$J$10,Info!$J$11))</f>
        <v/>
      </c>
      <c r="C155" s="76"/>
      <c r="D155" s="76"/>
      <c r="E155" s="64"/>
      <c r="G155" s="47"/>
      <c r="N155" s="47"/>
      <c r="U155" s="47"/>
      <c r="V155" s="103"/>
    </row>
    <row r="156" spans="1:22" x14ac:dyDescent="0.2">
      <c r="A156" s="76"/>
      <c r="B156" s="64" t="str">
        <f>IF(A156="","",IF(ISNUMBER(SEARCH("KCB",G156))=TRUE,Info!$J$10,Info!$J$11))</f>
        <v/>
      </c>
      <c r="C156" s="76"/>
      <c r="D156" s="76"/>
      <c r="E156" s="64"/>
      <c r="G156" s="47"/>
      <c r="N156" s="47"/>
      <c r="U156" s="47"/>
      <c r="V156" s="103"/>
    </row>
    <row r="157" spans="1:22" x14ac:dyDescent="0.2">
      <c r="A157" s="76"/>
      <c r="B157" s="64" t="str">
        <f>IF(A157="","",IF(ISNUMBER(SEARCH("KCB",G157))=TRUE,Info!$J$10,Info!$J$11))</f>
        <v/>
      </c>
      <c r="C157" s="76"/>
      <c r="D157" s="76"/>
      <c r="E157" s="64"/>
      <c r="G157" s="47"/>
      <c r="N157" s="47"/>
      <c r="U157" s="47"/>
      <c r="V157" s="103"/>
    </row>
    <row r="158" spans="1:22" x14ac:dyDescent="0.2">
      <c r="A158" s="76"/>
      <c r="B158" s="64" t="str">
        <f>IF(A158="","",IF(ISNUMBER(SEARCH("KCB",G158))=TRUE,Info!$J$10,Info!$J$11))</f>
        <v/>
      </c>
      <c r="C158" s="76"/>
      <c r="D158" s="76"/>
      <c r="E158" s="64"/>
      <c r="G158" s="47"/>
      <c r="N158" s="47"/>
      <c r="U158" s="47"/>
      <c r="V158" s="103"/>
    </row>
    <row r="159" spans="1:22" x14ac:dyDescent="0.2">
      <c r="A159" s="76"/>
      <c r="B159" s="64" t="str">
        <f>IF(A159="","",IF(ISNUMBER(SEARCH("KCB",G159))=TRUE,Info!$J$10,Info!$J$11))</f>
        <v/>
      </c>
      <c r="C159" s="76"/>
      <c r="D159" s="76"/>
      <c r="E159" s="64"/>
      <c r="G159" s="47"/>
      <c r="M159" s="47"/>
      <c r="T159"/>
      <c r="U159" s="47"/>
      <c r="V159" s="103"/>
    </row>
    <row r="160" spans="1:22" x14ac:dyDescent="0.2">
      <c r="A160" s="76"/>
      <c r="B160" s="64" t="str">
        <f>IF(A160="","",IF(ISNUMBER(SEARCH("KCB",G160))=TRUE,Info!$J$10,Info!$J$11))</f>
        <v/>
      </c>
      <c r="C160" s="76"/>
      <c r="D160" s="76"/>
      <c r="E160" s="64"/>
      <c r="G160" s="47"/>
      <c r="M160" s="47"/>
      <c r="T160"/>
      <c r="U160" s="47"/>
      <c r="V160" s="103"/>
    </row>
    <row r="161" spans="1:22" x14ac:dyDescent="0.2">
      <c r="A161" s="76"/>
      <c r="B161" s="64" t="str">
        <f>IF(A161="","",IF(ISNUMBER(SEARCH("KCB",G161))=TRUE,Info!$J$10,Info!$J$11))</f>
        <v/>
      </c>
      <c r="C161" s="76"/>
      <c r="D161" s="76"/>
      <c r="E161" s="64"/>
      <c r="G161" s="47"/>
      <c r="T161"/>
      <c r="U161" s="47"/>
      <c r="V161" s="103"/>
    </row>
    <row r="162" spans="1:22" x14ac:dyDescent="0.2">
      <c r="A162" s="76"/>
      <c r="B162" s="64" t="str">
        <f>IF(A162="","",IF(ISNUMBER(SEARCH("KCB",G162))=TRUE,Info!$J$10,Info!$J$11))</f>
        <v/>
      </c>
      <c r="C162" s="76"/>
      <c r="D162" s="76"/>
      <c r="E162" s="64"/>
      <c r="G162" s="47"/>
      <c r="T162"/>
      <c r="U162" s="47"/>
      <c r="V162" s="103"/>
    </row>
    <row r="163" spans="1:22" x14ac:dyDescent="0.2">
      <c r="A163" s="76"/>
      <c r="B163" s="64" t="str">
        <f>IF(A163="","",IF(ISNUMBER(SEARCH("KCB",G163))=TRUE,Info!$J$10,Info!$J$11))</f>
        <v/>
      </c>
      <c r="C163" s="76"/>
      <c r="D163" s="76"/>
      <c r="E163" s="64"/>
      <c r="G163" s="47"/>
      <c r="M163" s="47"/>
      <c r="T163"/>
      <c r="U163" s="47"/>
      <c r="V163" s="103"/>
    </row>
    <row r="164" spans="1:22" x14ac:dyDescent="0.2">
      <c r="A164" s="76"/>
      <c r="B164" s="64" t="str">
        <f>IF(A164="","",IF(ISNUMBER(SEARCH("KCB",G164))=TRUE,Info!$J$10,Info!$J$11))</f>
        <v/>
      </c>
      <c r="C164" s="76"/>
      <c r="D164" s="76"/>
      <c r="E164" s="64"/>
      <c r="G164" s="47"/>
      <c r="T164"/>
      <c r="U164" s="47"/>
      <c r="V164" s="103"/>
    </row>
    <row r="165" spans="1:22" x14ac:dyDescent="0.2">
      <c r="A165" s="76"/>
      <c r="B165" s="64" t="str">
        <f>IF(A165="","",IF(ISNUMBER(SEARCH("KCB",G165))=TRUE,Info!$J$10,Info!$J$11))</f>
        <v/>
      </c>
      <c r="C165" s="76"/>
      <c r="D165" s="76"/>
      <c r="E165" s="64"/>
      <c r="G165" s="47"/>
      <c r="T165"/>
      <c r="U165" s="47"/>
      <c r="V165" s="103"/>
    </row>
    <row r="166" spans="1:22" x14ac:dyDescent="0.2">
      <c r="A166" s="76"/>
      <c r="B166" s="64" t="str">
        <f>IF(A166="","",IF(ISNUMBER(SEARCH("KCB",G166))=TRUE,Info!$J$10,Info!$J$11))</f>
        <v/>
      </c>
      <c r="C166" s="76"/>
      <c r="D166" s="76"/>
      <c r="E166" s="64"/>
      <c r="G166" s="47"/>
      <c r="M166" s="47"/>
      <c r="T166"/>
      <c r="U166" s="47"/>
      <c r="V166" s="103"/>
    </row>
    <row r="167" spans="1:22" x14ac:dyDescent="0.2">
      <c r="A167" s="76"/>
      <c r="B167" s="64" t="str">
        <f>IF(A167="","",IF(ISNUMBER(SEARCH("KCB",G167))=TRUE,Info!$J$10,Info!$J$11))</f>
        <v/>
      </c>
      <c r="C167" s="76"/>
      <c r="D167" s="76"/>
      <c r="G167" s="47"/>
      <c r="M167" s="47"/>
      <c r="T167"/>
      <c r="U167" s="47"/>
      <c r="V167" s="103"/>
    </row>
    <row r="168" spans="1:22" x14ac:dyDescent="0.2">
      <c r="A168" s="76"/>
      <c r="B168" s="64" t="str">
        <f>IF(A168="","",IF(ISNUMBER(SEARCH("KCB",G168))=TRUE,Info!$J$10,Info!$J$11))</f>
        <v/>
      </c>
      <c r="C168" s="76"/>
      <c r="D168" s="76"/>
      <c r="E168" s="64"/>
      <c r="G168" s="47"/>
      <c r="M168" s="47"/>
      <c r="T168"/>
      <c r="U168" s="47"/>
      <c r="V168" s="103"/>
    </row>
    <row r="169" spans="1:22" x14ac:dyDescent="0.2">
      <c r="A169" s="76"/>
      <c r="B169" s="64" t="str">
        <f>IF(A169="","",IF(ISNUMBER(SEARCH("KCB",G169))=TRUE,Info!$J$10,Info!$J$11))</f>
        <v/>
      </c>
      <c r="C169" s="76"/>
      <c r="D169" s="76"/>
      <c r="E169" s="64"/>
      <c r="G169" s="47"/>
      <c r="M169" s="47"/>
      <c r="T169"/>
      <c r="U169" s="47"/>
      <c r="V169" s="103"/>
    </row>
    <row r="170" spans="1:22" x14ac:dyDescent="0.2">
      <c r="A170" s="76"/>
      <c r="B170" s="64" t="str">
        <f>IF(A170="","",IF(ISNUMBER(SEARCH("KCB",G170))=TRUE,Info!$J$10,Info!$J$11))</f>
        <v/>
      </c>
      <c r="C170" s="76"/>
      <c r="D170" s="76"/>
      <c r="E170" s="64"/>
      <c r="G170" s="47"/>
      <c r="M170" s="47"/>
      <c r="T170"/>
      <c r="U170" s="47"/>
      <c r="V170" s="103"/>
    </row>
    <row r="171" spans="1:22" x14ac:dyDescent="0.2">
      <c r="A171" s="76"/>
      <c r="B171" s="64" t="str">
        <f>IF(A171="","",IF(ISNUMBER(SEARCH("KCB",G171))=TRUE,Info!$J$10,Info!$J$11))</f>
        <v/>
      </c>
      <c r="C171" s="76"/>
      <c r="D171" s="76"/>
      <c r="E171" s="64"/>
      <c r="G171" s="47"/>
      <c r="N171" s="47"/>
      <c r="T171"/>
      <c r="U171" s="47"/>
      <c r="V171" s="103"/>
    </row>
    <row r="172" spans="1:22" x14ac:dyDescent="0.2">
      <c r="A172" s="76"/>
      <c r="B172" s="64" t="str">
        <f>IF(A172="","",IF(ISNUMBER(SEARCH("KCB",G172))=TRUE,Info!$J$10,Info!$J$11))</f>
        <v/>
      </c>
      <c r="C172" s="76"/>
      <c r="D172" s="76"/>
      <c r="E172" s="64"/>
      <c r="G172" s="47"/>
      <c r="T172"/>
      <c r="U172" s="47"/>
      <c r="V172" s="103"/>
    </row>
    <row r="173" spans="1:22" x14ac:dyDescent="0.2">
      <c r="A173" s="76"/>
      <c r="B173" s="64" t="str">
        <f>IF(A173="","",IF(ISNUMBER(SEARCH("KCB",G173))=TRUE,Info!$J$10,Info!$J$11))</f>
        <v/>
      </c>
      <c r="C173" s="76"/>
      <c r="D173" s="76"/>
      <c r="E173" s="64"/>
      <c r="G173" s="47"/>
      <c r="T173"/>
      <c r="U173" s="47"/>
      <c r="V173" s="103"/>
    </row>
    <row r="174" spans="1:22" x14ac:dyDescent="0.2">
      <c r="A174" s="76"/>
      <c r="B174" s="64" t="str">
        <f>IF(A174="","",IF(ISNUMBER(SEARCH("KCB",G174))=TRUE,Info!$J$10,Info!$J$11))</f>
        <v/>
      </c>
      <c r="C174" s="76"/>
      <c r="D174" s="76"/>
      <c r="E174" s="64"/>
      <c r="G174" s="47"/>
      <c r="M174" s="47"/>
      <c r="T174"/>
      <c r="U174" s="47"/>
      <c r="V174" s="103"/>
    </row>
    <row r="175" spans="1:22" x14ac:dyDescent="0.2">
      <c r="A175" s="76"/>
      <c r="B175" s="64" t="str">
        <f>IF(A175="","",IF(ISNUMBER(SEARCH("KCB",G175))=TRUE,Info!$J$10,Info!$J$11))</f>
        <v/>
      </c>
      <c r="C175" s="76"/>
      <c r="D175" s="76"/>
      <c r="E175" s="64"/>
      <c r="G175" s="47"/>
      <c r="M175" s="47"/>
      <c r="T175"/>
      <c r="U175" s="47"/>
      <c r="V175" s="103"/>
    </row>
    <row r="176" spans="1:22" x14ac:dyDescent="0.2">
      <c r="A176" s="76"/>
      <c r="B176" s="64" t="str">
        <f>IF(A176="","",IF(ISNUMBER(SEARCH("KCB",G176))=TRUE,Info!$J$10,Info!$J$11))</f>
        <v/>
      </c>
      <c r="C176" s="76"/>
      <c r="D176" s="76"/>
      <c r="E176" s="64"/>
      <c r="G176" s="47"/>
      <c r="N176" s="47"/>
      <c r="T176"/>
      <c r="U176" s="47"/>
      <c r="V176" s="103"/>
    </row>
    <row r="177" spans="1:22" x14ac:dyDescent="0.2">
      <c r="A177" s="76"/>
      <c r="B177" s="64" t="str">
        <f>IF(A177="","",IF(ISNUMBER(SEARCH("KCB",G177))=TRUE,Info!$J$10,Info!$J$11))</f>
        <v/>
      </c>
      <c r="C177" s="76"/>
      <c r="D177" s="76"/>
      <c r="E177" s="64"/>
      <c r="G177" s="47"/>
      <c r="N177" s="47"/>
      <c r="T177"/>
      <c r="U177" s="47"/>
      <c r="V177" s="103"/>
    </row>
    <row r="178" spans="1:22" x14ac:dyDescent="0.2">
      <c r="A178" s="76"/>
      <c r="B178" s="64" t="str">
        <f>IF(A178="","",IF(ISNUMBER(SEARCH("KCB",G178))=TRUE,Info!$J$10,Info!$J$11))</f>
        <v/>
      </c>
      <c r="C178" s="76"/>
      <c r="D178" s="76"/>
      <c r="G178" s="47"/>
      <c r="M178" s="47"/>
      <c r="N178" s="47"/>
      <c r="T178"/>
      <c r="U178" s="47"/>
      <c r="V178" s="103"/>
    </row>
    <row r="179" spans="1:22" x14ac:dyDescent="0.2">
      <c r="A179" s="76"/>
      <c r="B179" s="64" t="str">
        <f>IF(A179="","",IF(ISNUMBER(SEARCH("KCB",G179))=TRUE,Info!$J$10,Info!$J$11))</f>
        <v/>
      </c>
      <c r="C179" s="76"/>
      <c r="D179" s="76"/>
      <c r="E179" s="64"/>
      <c r="G179" s="47"/>
      <c r="T179"/>
      <c r="U179" s="47"/>
      <c r="V179" s="103"/>
    </row>
    <row r="180" spans="1:22" x14ac:dyDescent="0.2">
      <c r="A180" s="76"/>
      <c r="B180" s="64" t="str">
        <f>IF(A180="","",IF(ISNUMBER(SEARCH("KCB",G180))=TRUE,Info!$J$10,Info!$J$11))</f>
        <v/>
      </c>
      <c r="C180" s="76"/>
      <c r="D180" s="76"/>
      <c r="E180" s="64"/>
      <c r="G180" s="47"/>
      <c r="J180" s="105"/>
      <c r="M180" s="47"/>
      <c r="U180" s="47"/>
      <c r="V180" s="103"/>
    </row>
    <row r="181" spans="1:22" x14ac:dyDescent="0.2">
      <c r="A181" s="76"/>
      <c r="B181" s="64" t="str">
        <f>IF(A181="","",IF(ISNUMBER(SEARCH("KCB",G181))=TRUE,Info!$J$10,Info!$J$11))</f>
        <v/>
      </c>
      <c r="C181" s="76"/>
      <c r="D181" s="76"/>
      <c r="E181" s="64"/>
      <c r="G181" s="47"/>
      <c r="J181" s="105"/>
      <c r="M181" s="47"/>
      <c r="T181"/>
      <c r="U181" s="47"/>
      <c r="V181" s="103"/>
    </row>
    <row r="182" spans="1:22" x14ac:dyDescent="0.2">
      <c r="A182" s="76"/>
      <c r="B182" s="64" t="str">
        <f>IF(A182="","",IF(ISNUMBER(SEARCH("KCB",G182))=TRUE,Info!$J$10,Info!$J$11))</f>
        <v/>
      </c>
      <c r="C182" s="76"/>
      <c r="D182" s="76"/>
      <c r="E182" s="64"/>
      <c r="G182" s="47"/>
      <c r="M182" s="47"/>
      <c r="U182" s="47"/>
      <c r="V182" s="103"/>
    </row>
    <row r="183" spans="1:22" x14ac:dyDescent="0.2">
      <c r="A183" s="76"/>
      <c r="B183" s="64" t="str">
        <f>IF(A183="","",IF(ISNUMBER(SEARCH("KCB",G183))=TRUE,Info!$J$10,Info!$J$11))</f>
        <v/>
      </c>
      <c r="C183" s="76"/>
      <c r="D183" s="76"/>
      <c r="E183" s="64"/>
      <c r="G183" s="47"/>
      <c r="M183" s="47"/>
      <c r="U183" s="47"/>
      <c r="V183" s="103"/>
    </row>
    <row r="184" spans="1:22" x14ac:dyDescent="0.2">
      <c r="A184" s="76"/>
      <c r="B184" s="64" t="str">
        <f>IF(A184="","",IF(ISNUMBER(SEARCH("KCB",G184))=TRUE,Info!$J$10,Info!$J$11))</f>
        <v/>
      </c>
      <c r="C184" s="76"/>
      <c r="D184" s="76"/>
      <c r="E184" s="64"/>
      <c r="G184" s="47"/>
      <c r="M184" s="47"/>
      <c r="U184" s="47"/>
      <c r="V184" s="103"/>
    </row>
    <row r="185" spans="1:22" x14ac:dyDescent="0.2">
      <c r="A185" s="76"/>
      <c r="B185" s="64" t="str">
        <f>IF(A185="","",IF(ISNUMBER(SEARCH("KCB",G185))=TRUE,Info!$J$10,Info!$J$11))</f>
        <v/>
      </c>
      <c r="C185" s="76"/>
      <c r="D185" s="76"/>
      <c r="G185" s="47"/>
      <c r="M185" s="47"/>
      <c r="U185" s="47"/>
      <c r="V185" s="103"/>
    </row>
    <row r="186" spans="1:22" x14ac:dyDescent="0.2">
      <c r="A186" s="76"/>
      <c r="B186" s="64" t="str">
        <f>IF(A186="","",IF(ISNUMBER(SEARCH("KCB",G186))=TRUE,Info!$J$10,Info!$J$11))</f>
        <v/>
      </c>
      <c r="C186" s="76"/>
      <c r="D186" s="76"/>
      <c r="G186" s="47"/>
      <c r="T186"/>
      <c r="U186" s="47"/>
      <c r="V186" s="70"/>
    </row>
    <row r="187" spans="1:22" x14ac:dyDescent="0.2">
      <c r="A187" s="76"/>
      <c r="B187" s="64" t="str">
        <f>IF(A187="","",IF(ISNUMBER(SEARCH("KCB",G187))=TRUE,Info!$J$10,Info!$J$11))</f>
        <v/>
      </c>
      <c r="C187" s="76"/>
      <c r="D187" s="76"/>
      <c r="E187" s="64"/>
      <c r="G187" s="47"/>
      <c r="U187" s="47"/>
      <c r="V187" s="103"/>
    </row>
    <row r="188" spans="1:22" x14ac:dyDescent="0.2">
      <c r="A188" s="76"/>
      <c r="B188" s="64" t="str">
        <f>IF(A188="","",IF(ISNUMBER(SEARCH("KCB",G188))=TRUE,Info!$J$10,Info!$J$11))</f>
        <v/>
      </c>
      <c r="C188" s="76"/>
      <c r="D188" s="76"/>
      <c r="E188" s="64"/>
      <c r="G188" s="47"/>
      <c r="U188" s="47"/>
      <c r="V188" s="70"/>
    </row>
    <row r="189" spans="1:22" x14ac:dyDescent="0.2">
      <c r="A189" s="76"/>
      <c r="B189" s="64" t="str">
        <f>IF(A189="","",IF(ISNUMBER(SEARCH("KCB",G189))=TRUE,Info!$J$10,Info!$J$11))</f>
        <v/>
      </c>
      <c r="C189" s="76"/>
      <c r="D189" s="76"/>
      <c r="E189" s="64"/>
      <c r="G189" s="47"/>
      <c r="U189" s="47"/>
      <c r="V189" s="70"/>
    </row>
    <row r="190" spans="1:22" x14ac:dyDescent="0.2">
      <c r="A190" s="76"/>
      <c r="B190" s="64" t="str">
        <f>IF(A190="","",IF(ISNUMBER(SEARCH("KCB",G190))=TRUE,Info!$J$10,Info!$J$11))</f>
        <v/>
      </c>
      <c r="C190" s="76"/>
      <c r="D190" s="76"/>
      <c r="E190" s="64"/>
      <c r="G190" s="47"/>
      <c r="U190" s="47"/>
      <c r="V190" s="103"/>
    </row>
    <row r="191" spans="1:22" x14ac:dyDescent="0.2">
      <c r="A191" s="76"/>
      <c r="B191" s="64" t="str">
        <f>IF(A191="","",IF(ISNUMBER(SEARCH("KCB",G191))=TRUE,Info!$J$10,Info!$J$11))</f>
        <v/>
      </c>
      <c r="C191" s="76"/>
      <c r="D191" s="76"/>
      <c r="E191" s="76"/>
      <c r="G191" s="47"/>
      <c r="U191" s="47"/>
      <c r="V191" s="103"/>
    </row>
    <row r="192" spans="1:22" x14ac:dyDescent="0.2">
      <c r="A192" s="76"/>
      <c r="B192" s="64" t="str">
        <f>IF(A192="","",IF(ISNUMBER(SEARCH("KCB",G192))=TRUE,Info!$J$10,Info!$J$11))</f>
        <v/>
      </c>
      <c r="C192" s="76"/>
      <c r="D192" s="76"/>
      <c r="E192" s="64"/>
      <c r="G192" s="47"/>
      <c r="T192"/>
      <c r="U192" s="47"/>
      <c r="V192" s="103"/>
    </row>
    <row r="193" spans="1:22" x14ac:dyDescent="0.2">
      <c r="A193" s="76"/>
      <c r="B193" s="64" t="str">
        <f>IF(A193="","",IF(ISNUMBER(SEARCH("KCB",G193))=TRUE,Info!$J$10,Info!$J$11))</f>
        <v/>
      </c>
      <c r="C193" s="76"/>
      <c r="D193" s="76"/>
      <c r="G193" s="47"/>
      <c r="U193" s="47"/>
      <c r="V193" s="70"/>
    </row>
    <row r="194" spans="1:22" x14ac:dyDescent="0.2">
      <c r="A194" s="76"/>
      <c r="B194" s="64" t="str">
        <f>IF(A194="","",IF(ISNUMBER(SEARCH("KCB",G194))=TRUE,Info!$J$10,Info!$J$11))</f>
        <v/>
      </c>
      <c r="C194" s="76"/>
      <c r="D194" s="76"/>
      <c r="E194" s="64"/>
      <c r="G194" s="47"/>
      <c r="T194"/>
      <c r="U194" s="47"/>
      <c r="V194" s="103"/>
    </row>
    <row r="195" spans="1:22" x14ac:dyDescent="0.2">
      <c r="A195" s="76"/>
      <c r="B195" s="64" t="str">
        <f>IF(A195="","",IF(ISNUMBER(SEARCH("KCB",G195))=TRUE,Info!$J$10,Info!$J$11))</f>
        <v/>
      </c>
      <c r="C195" s="76"/>
      <c r="D195" s="76"/>
      <c r="E195" s="64"/>
      <c r="G195" s="47"/>
      <c r="M195" s="47"/>
      <c r="P195" s="47"/>
      <c r="T195"/>
      <c r="U195" s="47"/>
      <c r="V195" s="70"/>
    </row>
    <row r="196" spans="1:22" x14ac:dyDescent="0.2">
      <c r="A196" s="76"/>
      <c r="B196" s="64" t="str">
        <f>IF(A196="","",IF(ISNUMBER(SEARCH("KCB",G196))=TRUE,Info!$J$10,Info!$J$11))</f>
        <v/>
      </c>
      <c r="C196" s="76"/>
      <c r="D196" s="76"/>
      <c r="E196" s="64"/>
      <c r="G196" s="47"/>
      <c r="P196" s="47"/>
      <c r="T196"/>
      <c r="U196" s="47"/>
      <c r="V196" s="103"/>
    </row>
    <row r="197" spans="1:22" x14ac:dyDescent="0.2">
      <c r="A197" s="76"/>
      <c r="B197" s="64" t="str">
        <f>IF(A197="","",IF(ISNUMBER(SEARCH("KCB",G197))=TRUE,Info!$J$10,Info!$J$11))</f>
        <v/>
      </c>
      <c r="C197" s="76"/>
      <c r="D197" s="76"/>
      <c r="E197" s="64"/>
      <c r="G197" s="47"/>
      <c r="M197" s="47"/>
      <c r="U197" s="47"/>
      <c r="V197" s="103"/>
    </row>
    <row r="198" spans="1:22" x14ac:dyDescent="0.2">
      <c r="A198" s="76"/>
      <c r="B198" s="64" t="str">
        <f>IF(A198="","",IF(ISNUMBER(SEARCH("KCB",G198))=TRUE,Info!$J$10,Info!$J$11))</f>
        <v/>
      </c>
      <c r="C198" s="76"/>
      <c r="D198" s="76"/>
      <c r="E198" s="64"/>
      <c r="G198" s="47"/>
      <c r="T198"/>
      <c r="U198" s="47"/>
      <c r="V198" s="103"/>
    </row>
    <row r="199" spans="1:22" x14ac:dyDescent="0.2">
      <c r="A199" s="76"/>
      <c r="B199" s="64" t="str">
        <f>IF(A199="","",IF(ISNUMBER(SEARCH("KCB",G199))=TRUE,Info!$J$10,Info!$J$11))</f>
        <v/>
      </c>
      <c r="C199" s="76"/>
      <c r="D199" s="88"/>
      <c r="E199" s="64"/>
      <c r="G199" s="47"/>
      <c r="P199" s="47"/>
      <c r="U199" s="47"/>
      <c r="V199" s="103"/>
    </row>
    <row r="200" spans="1:22" x14ac:dyDescent="0.2">
      <c r="A200" s="76"/>
      <c r="B200" s="64" t="str">
        <f>IF(A200="","",IF(ISNUMBER(SEARCH("KCB",G200))=TRUE,Info!$J$10,Info!$J$11))</f>
        <v/>
      </c>
      <c r="C200" s="76"/>
      <c r="D200" s="88"/>
      <c r="E200" s="64"/>
      <c r="G200" s="47"/>
      <c r="P200" s="47"/>
      <c r="U200" s="47"/>
      <c r="V200" s="103"/>
    </row>
    <row r="201" spans="1:22" x14ac:dyDescent="0.2">
      <c r="A201" s="76"/>
      <c r="B201" s="64" t="str">
        <f>IF(A201="","",IF(ISNUMBER(SEARCH("KCB",G201))=TRUE,Info!$J$10,Info!$J$11))</f>
        <v/>
      </c>
      <c r="C201" s="76"/>
      <c r="D201" s="88"/>
      <c r="E201" s="64"/>
      <c r="G201" s="47"/>
      <c r="P201" s="47"/>
      <c r="U201" s="47"/>
      <c r="V201" s="127"/>
    </row>
    <row r="202" spans="1:22" x14ac:dyDescent="0.2">
      <c r="A202" s="76"/>
      <c r="B202" s="64" t="str">
        <f>IF(A202="","",IF(ISNUMBER(SEARCH("KCB",G202))=TRUE,Info!$J$10,Info!$J$11))</f>
        <v/>
      </c>
      <c r="C202" s="76"/>
      <c r="D202" s="88"/>
      <c r="E202" s="64"/>
      <c r="G202" s="47"/>
      <c r="M202" s="47"/>
      <c r="N202" s="47"/>
      <c r="U202" s="47"/>
      <c r="V202" s="103"/>
    </row>
    <row r="203" spans="1:22" x14ac:dyDescent="0.2">
      <c r="A203" s="76"/>
      <c r="B203" s="64" t="str">
        <f>IF(A203="","",IF(ISNUMBER(SEARCH("KCB",G203))=TRUE,Info!$J$10,Info!$J$11))</f>
        <v/>
      </c>
      <c r="C203" s="76"/>
      <c r="D203" s="88"/>
      <c r="E203" s="64"/>
      <c r="G203" s="47"/>
      <c r="M203" s="47"/>
      <c r="N203" s="47"/>
      <c r="T203"/>
      <c r="U203" s="47"/>
      <c r="V203" s="103"/>
    </row>
    <row r="204" spans="1:22" x14ac:dyDescent="0.2">
      <c r="A204" s="76"/>
      <c r="B204" s="64" t="str">
        <f>IF(A204="","",IF(ISNUMBER(SEARCH("KCB",G204))=TRUE,Info!$J$10,Info!$J$11))</f>
        <v/>
      </c>
      <c r="C204" s="76"/>
      <c r="D204" s="88"/>
      <c r="E204" s="64"/>
      <c r="G204" s="47"/>
      <c r="M204" s="47"/>
      <c r="N204" s="47"/>
      <c r="T204"/>
      <c r="U204" s="47"/>
      <c r="V204" s="103"/>
    </row>
    <row r="205" spans="1:22" x14ac:dyDescent="0.2">
      <c r="A205" s="76"/>
      <c r="B205" s="64" t="str">
        <f>IF(A205="","",IF(ISNUMBER(SEARCH("KCB",G205))=TRUE,Info!$J$10,Info!$J$11))</f>
        <v/>
      </c>
      <c r="C205" s="76"/>
      <c r="D205" s="76"/>
      <c r="E205" s="65"/>
      <c r="G205" s="47"/>
      <c r="M205" s="47"/>
      <c r="U205" s="47"/>
      <c r="V205" s="103"/>
    </row>
    <row r="206" spans="1:22" x14ac:dyDescent="0.2">
      <c r="A206" s="76"/>
      <c r="B206" s="64" t="str">
        <f>IF(A206="","",IF(ISNUMBER(SEARCH("KCB",G206))=TRUE,Info!$J$10,Info!$J$11))</f>
        <v/>
      </c>
      <c r="C206" s="76"/>
      <c r="D206" s="76"/>
      <c r="E206" s="64"/>
      <c r="G206" s="47"/>
      <c r="M206" s="47"/>
      <c r="T206"/>
      <c r="U206" s="47"/>
      <c r="V206" s="103"/>
    </row>
    <row r="207" spans="1:22" x14ac:dyDescent="0.2">
      <c r="A207" s="76"/>
      <c r="B207" s="64" t="str">
        <f>IF(A207="","",IF(ISNUMBER(SEARCH("KCB",G207))=TRUE,Info!$J$10,Info!$J$11))</f>
        <v/>
      </c>
      <c r="C207" s="76"/>
      <c r="D207" s="88"/>
      <c r="E207" s="65"/>
      <c r="G207" s="47"/>
      <c r="M207" s="47"/>
      <c r="U207" s="47"/>
      <c r="V207" s="103"/>
    </row>
    <row r="208" spans="1:22" x14ac:dyDescent="0.2">
      <c r="A208" s="76"/>
      <c r="B208" s="64" t="str">
        <f>IF(A208="","",IF(ISNUMBER(SEARCH("KCB",G208))=TRUE,Info!$J$10,Info!$J$11))</f>
        <v/>
      </c>
      <c r="C208" s="76"/>
      <c r="D208" s="76"/>
      <c r="E208" s="64"/>
      <c r="G208" s="47"/>
      <c r="M208" s="47"/>
      <c r="N208" s="47"/>
      <c r="T208"/>
      <c r="U208" s="47"/>
      <c r="V208" s="103"/>
    </row>
    <row r="209" spans="1:22" x14ac:dyDescent="0.2">
      <c r="A209" s="76"/>
      <c r="B209" s="64" t="str">
        <f>IF(A209="","",IF(ISNUMBER(SEARCH("KCB",G209))=TRUE,Info!$J$10,Info!$J$11))</f>
        <v/>
      </c>
      <c r="C209" s="76"/>
      <c r="D209" s="86"/>
      <c r="E209" s="64"/>
      <c r="G209" s="47"/>
      <c r="M209" s="47"/>
      <c r="N209" s="47"/>
      <c r="P209" s="47"/>
      <c r="T209"/>
      <c r="U209" s="47"/>
      <c r="V209" s="103"/>
    </row>
    <row r="210" spans="1:22" x14ac:dyDescent="0.2">
      <c r="A210" s="76"/>
      <c r="B210" s="64" t="str">
        <f>IF(A210="","",IF(ISNUMBER(SEARCH("KCB",G210))=TRUE,Info!$J$10,Info!$J$11))</f>
        <v/>
      </c>
      <c r="C210" s="76"/>
      <c r="D210" s="76"/>
      <c r="E210" s="64"/>
      <c r="G210" s="47"/>
      <c r="M210" s="47"/>
      <c r="N210" s="47"/>
      <c r="U210" s="47"/>
      <c r="V210" s="103"/>
    </row>
    <row r="211" spans="1:22" x14ac:dyDescent="0.2">
      <c r="A211" s="76"/>
      <c r="B211" s="64" t="str">
        <f>IF(A211="","",IF(ISNUMBER(SEARCH("KCB",G211))=TRUE,Info!$J$10,Info!$J$11))</f>
        <v/>
      </c>
      <c r="C211" s="76"/>
      <c r="D211" s="76"/>
      <c r="E211" s="64"/>
      <c r="G211" s="47"/>
      <c r="M211" s="47"/>
      <c r="N211" s="47"/>
      <c r="U211" s="47"/>
      <c r="V211" s="103"/>
    </row>
    <row r="212" spans="1:22" x14ac:dyDescent="0.2">
      <c r="A212" s="76"/>
      <c r="B212" s="64" t="str">
        <f>IF(A212="","",IF(ISNUMBER(SEARCH("KCB",G212))=TRUE,Info!$J$10,Info!$J$11))</f>
        <v/>
      </c>
      <c r="C212" s="76"/>
      <c r="D212" s="76"/>
      <c r="E212" s="64"/>
      <c r="G212" s="47"/>
      <c r="M212" s="47"/>
      <c r="T212"/>
      <c r="U212" s="47"/>
      <c r="V212" s="103"/>
    </row>
    <row r="213" spans="1:22" x14ac:dyDescent="0.2">
      <c r="A213" s="76"/>
      <c r="B213" s="64" t="str">
        <f>IF(A213="","",IF(ISNUMBER(SEARCH("KCB",G213))=TRUE,Info!$J$10,Info!$J$11))</f>
        <v/>
      </c>
      <c r="C213" s="76"/>
      <c r="D213" s="76"/>
      <c r="E213" s="64"/>
      <c r="G213" s="47"/>
      <c r="J213" s="105"/>
      <c r="M213" s="47"/>
      <c r="U213" s="47"/>
      <c r="V213" s="103"/>
    </row>
    <row r="214" spans="1:22" x14ac:dyDescent="0.2">
      <c r="A214" s="76"/>
      <c r="B214" s="64" t="str">
        <f>IF(A214="","",IF(ISNUMBER(SEARCH("KCB",G214))=TRUE,Info!$J$10,Info!$J$11))</f>
        <v/>
      </c>
      <c r="C214" s="76"/>
      <c r="D214" s="76"/>
      <c r="E214" s="64"/>
      <c r="G214" s="47"/>
      <c r="J214" s="105"/>
      <c r="M214" s="47"/>
      <c r="N214" s="47"/>
      <c r="U214" s="47"/>
      <c r="V214" s="103"/>
    </row>
    <row r="215" spans="1:22" x14ac:dyDescent="0.2">
      <c r="A215" s="76"/>
      <c r="B215" s="64" t="str">
        <f>IF(A215="","",IF(ISNUMBER(SEARCH("KCB",G215))=TRUE,Info!$J$10,Info!$J$11))</f>
        <v/>
      </c>
      <c r="C215" s="76"/>
      <c r="D215" s="76"/>
      <c r="E215" s="64"/>
      <c r="G215" s="47"/>
      <c r="M215" s="47"/>
      <c r="N215" s="47"/>
      <c r="U215" s="47"/>
      <c r="V215" s="103"/>
    </row>
    <row r="216" spans="1:22" x14ac:dyDescent="0.2">
      <c r="A216" s="76"/>
      <c r="B216" s="64" t="str">
        <f>IF(A216="","",IF(ISNUMBER(SEARCH("KCB",G216))=TRUE,Info!$J$10,Info!$J$11))</f>
        <v/>
      </c>
      <c r="C216" s="76"/>
      <c r="D216" s="76"/>
      <c r="E216" s="64"/>
      <c r="G216" s="47"/>
      <c r="M216" s="47"/>
      <c r="N216" s="47"/>
      <c r="U216" s="47"/>
      <c r="V216" s="103"/>
    </row>
    <row r="217" spans="1:22" x14ac:dyDescent="0.2">
      <c r="A217" s="76"/>
      <c r="B217" s="64" t="str">
        <f>IF(A217="","",IF(ISNUMBER(SEARCH("KCB",G217))=TRUE,Info!$J$10,Info!$J$11))</f>
        <v/>
      </c>
      <c r="C217" s="76"/>
      <c r="D217" s="88"/>
      <c r="E217" s="64"/>
      <c r="G217" s="47"/>
      <c r="M217" s="47"/>
      <c r="U217" s="47"/>
      <c r="V217" s="103"/>
    </row>
    <row r="218" spans="1:22" x14ac:dyDescent="0.2">
      <c r="A218" s="76"/>
      <c r="B218" s="64" t="str">
        <f>IF(A218="","",IF(ISNUMBER(SEARCH("KCB",G218))=TRUE,Info!$J$10,Info!$J$11))</f>
        <v/>
      </c>
      <c r="C218" s="76"/>
      <c r="D218" s="88"/>
      <c r="E218" s="64"/>
      <c r="G218" s="47"/>
      <c r="M218" s="47"/>
      <c r="U218" s="47"/>
      <c r="V218" s="103"/>
    </row>
    <row r="219" spans="1:22" x14ac:dyDescent="0.2">
      <c r="A219" s="76"/>
      <c r="B219" s="64" t="str">
        <f>IF(A219="","",IF(ISNUMBER(SEARCH("KCB",G219))=TRUE,Info!$J$10,Info!$J$11))</f>
        <v/>
      </c>
      <c r="C219" s="76"/>
      <c r="D219" s="76"/>
      <c r="E219" s="64"/>
      <c r="G219" s="47"/>
      <c r="M219" s="47"/>
      <c r="U219" s="47"/>
      <c r="V219" s="103"/>
    </row>
    <row r="220" spans="1:22" x14ac:dyDescent="0.2">
      <c r="A220" s="76"/>
      <c r="B220" s="64" t="str">
        <f>IF(A220="","",IF(ISNUMBER(SEARCH("KCB",G220))=TRUE,Info!$J$10,Info!$J$11))</f>
        <v/>
      </c>
      <c r="C220" s="76"/>
      <c r="D220" s="76"/>
      <c r="E220" s="64"/>
      <c r="G220" s="47"/>
      <c r="M220" s="47"/>
      <c r="U220" s="47"/>
      <c r="V220" s="103"/>
    </row>
    <row r="221" spans="1:22" x14ac:dyDescent="0.2">
      <c r="A221" s="76"/>
      <c r="B221" s="64" t="str">
        <f>IF(A221="","",IF(ISNUMBER(SEARCH("KCB",G221))=TRUE,Info!$J$10,Info!$J$11))</f>
        <v/>
      </c>
      <c r="C221" s="76"/>
      <c r="D221" s="76"/>
      <c r="E221" s="64"/>
      <c r="G221" s="47"/>
      <c r="T221"/>
      <c r="U221" s="47"/>
      <c r="V221" s="103"/>
    </row>
    <row r="222" spans="1:22" x14ac:dyDescent="0.2">
      <c r="A222" s="76"/>
      <c r="B222" s="64" t="str">
        <f>IF(A222="","",IF(ISNUMBER(SEARCH("KCB",G222))=TRUE,Info!$J$10,Info!$J$11))</f>
        <v/>
      </c>
      <c r="C222" s="76"/>
      <c r="D222" s="88"/>
      <c r="E222" s="64"/>
      <c r="G222" s="47"/>
      <c r="M222" s="47"/>
      <c r="N222" s="47"/>
      <c r="T222"/>
      <c r="U222" s="47"/>
      <c r="V222" s="103"/>
    </row>
    <row r="223" spans="1:22" x14ac:dyDescent="0.2">
      <c r="A223" s="76"/>
      <c r="B223" s="64" t="str">
        <f>IF(A223="","",IF(ISNUMBER(SEARCH("KCB",G223))=TRUE,Info!$J$10,Info!$J$11))</f>
        <v/>
      </c>
      <c r="C223" s="76"/>
      <c r="D223" s="88"/>
      <c r="E223" s="86"/>
      <c r="G223" s="47"/>
      <c r="M223" s="47"/>
      <c r="N223" s="47"/>
      <c r="T223"/>
      <c r="U223" s="47"/>
      <c r="V223" s="103"/>
    </row>
    <row r="224" spans="1:22" x14ac:dyDescent="0.2">
      <c r="A224" s="76"/>
      <c r="B224" s="64" t="str">
        <f>IF(A224="","",IF(ISNUMBER(SEARCH("KCB",G224))=TRUE,Info!$J$10,Info!$J$11))</f>
        <v/>
      </c>
      <c r="C224" s="76"/>
      <c r="D224" s="88"/>
      <c r="E224" s="64"/>
      <c r="G224" s="47"/>
      <c r="M224" s="47"/>
      <c r="N224" s="47"/>
      <c r="P224" s="47"/>
      <c r="U224" s="47"/>
      <c r="V224" s="103"/>
    </row>
    <row r="225" spans="1:22" x14ac:dyDescent="0.2">
      <c r="A225" s="76"/>
      <c r="B225" s="64" t="str">
        <f>IF(A225="","",IF(ISNUMBER(SEARCH("KCB",G225))=TRUE,Info!$J$10,Info!$J$11))</f>
        <v/>
      </c>
      <c r="C225" s="76"/>
      <c r="D225" s="76"/>
      <c r="E225" s="64"/>
      <c r="G225" s="47"/>
      <c r="T225"/>
      <c r="U225" s="47"/>
      <c r="V225" s="70"/>
    </row>
    <row r="226" spans="1:22" x14ac:dyDescent="0.2">
      <c r="A226" s="76"/>
      <c r="B226" s="64" t="str">
        <f>IF(A226="","",IF(ISNUMBER(SEARCH("KCB",G226))=TRUE,Info!$J$10,Info!$J$11))</f>
        <v/>
      </c>
      <c r="C226" s="76"/>
      <c r="D226" s="76"/>
      <c r="E226" s="64"/>
      <c r="G226" s="47"/>
      <c r="J226" s="105"/>
      <c r="M226" s="47"/>
      <c r="U226" s="47"/>
      <c r="V226" s="103"/>
    </row>
    <row r="227" spans="1:22" x14ac:dyDescent="0.2">
      <c r="A227" s="76"/>
      <c r="B227" s="64" t="str">
        <f>IF(A227="","",IF(ISNUMBER(SEARCH("KCB",G227))=TRUE,Info!$J$10,Info!$J$11))</f>
        <v/>
      </c>
      <c r="C227" s="76"/>
      <c r="D227" s="76"/>
      <c r="E227" s="64"/>
      <c r="G227" s="47"/>
      <c r="J227" s="105"/>
      <c r="M227" s="47"/>
      <c r="N227" s="47"/>
      <c r="U227" s="47"/>
      <c r="V227" s="103"/>
    </row>
    <row r="228" spans="1:22" x14ac:dyDescent="0.2">
      <c r="A228" s="76"/>
      <c r="B228" s="64" t="str">
        <f>IF(A228="","",IF(ISNUMBER(SEARCH("KCB",G228))=TRUE,Info!$J$10,Info!$J$11))</f>
        <v/>
      </c>
      <c r="C228" s="76"/>
      <c r="D228" s="76"/>
      <c r="E228" s="64"/>
      <c r="G228" s="47"/>
      <c r="N228" s="47"/>
      <c r="T228"/>
      <c r="U228" s="47"/>
      <c r="V228" s="103"/>
    </row>
    <row r="229" spans="1:22" x14ac:dyDescent="0.2">
      <c r="A229" s="76"/>
      <c r="B229" s="64" t="str">
        <f>IF(A229="","",IF(ISNUMBER(SEARCH("KCB",G229))=TRUE,Info!$J$10,Info!$J$11))</f>
        <v/>
      </c>
      <c r="C229" s="76"/>
      <c r="D229" s="88"/>
      <c r="E229" s="64"/>
      <c r="G229" s="47"/>
      <c r="N229" s="47"/>
      <c r="U229" s="47"/>
      <c r="V229" s="103"/>
    </row>
    <row r="230" spans="1:22" x14ac:dyDescent="0.2">
      <c r="A230" s="76"/>
      <c r="B230" s="64" t="str">
        <f>IF(A230="","",IF(ISNUMBER(SEARCH("KCB",G230))=TRUE,Info!$J$10,Info!$J$11))</f>
        <v/>
      </c>
      <c r="C230" s="76"/>
      <c r="D230" s="76"/>
      <c r="E230" s="64"/>
      <c r="G230" s="47"/>
      <c r="N230" s="47"/>
      <c r="T230"/>
      <c r="U230" s="47"/>
      <c r="V230" s="103"/>
    </row>
    <row r="231" spans="1:22" x14ac:dyDescent="0.2">
      <c r="A231" s="76"/>
      <c r="B231" s="64" t="str">
        <f>IF(A231="","",IF(ISNUMBER(SEARCH("KCB",G231))=TRUE,Info!$J$10,Info!$J$11))</f>
        <v/>
      </c>
      <c r="C231" s="76"/>
      <c r="D231" s="76"/>
      <c r="E231" s="64"/>
      <c r="G231" s="47"/>
      <c r="J231" s="105"/>
      <c r="N231" s="47"/>
      <c r="U231" s="47"/>
      <c r="V231" s="103"/>
    </row>
    <row r="232" spans="1:22" x14ac:dyDescent="0.2">
      <c r="A232" s="76"/>
      <c r="B232" s="64" t="str">
        <f>IF(A232="","",IF(ISNUMBER(SEARCH("KCB",G232))=TRUE,Info!$J$10,Info!$J$11))</f>
        <v/>
      </c>
      <c r="C232" s="76"/>
      <c r="D232" s="76"/>
      <c r="E232" s="64"/>
      <c r="G232" s="47"/>
      <c r="J232" s="105"/>
      <c r="M232" s="47"/>
      <c r="U232" s="47"/>
      <c r="V232" s="103"/>
    </row>
    <row r="233" spans="1:22" x14ac:dyDescent="0.2">
      <c r="A233" s="76"/>
      <c r="B233" s="64" t="str">
        <f>IF(A233="","",IF(ISNUMBER(SEARCH("KCB",G233))=TRUE,Info!$J$10,Info!$J$11))</f>
        <v/>
      </c>
      <c r="C233" s="76"/>
      <c r="D233" s="76"/>
      <c r="E233" s="64"/>
      <c r="G233" s="47"/>
      <c r="J233" s="105"/>
      <c r="M233" s="47"/>
      <c r="U233" s="47"/>
      <c r="V233" s="103"/>
    </row>
    <row r="234" spans="1:22" x14ac:dyDescent="0.2">
      <c r="A234" s="76"/>
      <c r="B234" s="64" t="str">
        <f>IF(A234="","",IF(ISNUMBER(SEARCH("KCB",G234))=TRUE,Info!$J$10,Info!$J$11))</f>
        <v/>
      </c>
      <c r="C234" s="76"/>
      <c r="D234" s="76"/>
      <c r="E234" s="64"/>
      <c r="G234" s="47"/>
      <c r="J234" s="105"/>
      <c r="M234" s="47"/>
      <c r="U234" s="47"/>
      <c r="V234" s="103"/>
    </row>
    <row r="235" spans="1:22" x14ac:dyDescent="0.2">
      <c r="A235" s="76"/>
      <c r="B235" s="64" t="str">
        <f>IF(A235="","",IF(ISNUMBER(SEARCH("KCB",G235))=TRUE,Info!$J$10,Info!$J$11))</f>
        <v/>
      </c>
      <c r="C235" s="76"/>
      <c r="D235" s="99"/>
      <c r="E235" s="90"/>
      <c r="G235" s="47"/>
      <c r="J235" s="105"/>
      <c r="M235" s="47"/>
      <c r="U235" s="47"/>
      <c r="V235" s="103"/>
    </row>
    <row r="236" spans="1:22" x14ac:dyDescent="0.2">
      <c r="A236" s="76"/>
      <c r="B236" s="64" t="str">
        <f>IF(A236="","",IF(ISNUMBER(SEARCH("KCB",G236))=TRUE,Info!$J$10,Info!$J$11))</f>
        <v/>
      </c>
      <c r="C236" s="76"/>
      <c r="D236" s="88"/>
      <c r="E236" s="64"/>
      <c r="G236" s="47"/>
      <c r="U236" s="47"/>
      <c r="V236" s="103"/>
    </row>
    <row r="237" spans="1:22" x14ac:dyDescent="0.2">
      <c r="A237" s="76"/>
      <c r="B237" s="64" t="str">
        <f>IF(A237="","",IF(ISNUMBER(SEARCH("KCB",G237))=TRUE,Info!$J$10,Info!$J$11))</f>
        <v/>
      </c>
      <c r="C237" s="76"/>
      <c r="D237" s="76"/>
      <c r="E237" s="64"/>
      <c r="G237" s="47"/>
      <c r="M237" s="47"/>
      <c r="N237" s="47"/>
      <c r="T237"/>
      <c r="U237" s="47"/>
      <c r="V237" s="103"/>
    </row>
    <row r="238" spans="1:22" x14ac:dyDescent="0.2">
      <c r="A238" s="76"/>
      <c r="B238" s="64" t="str">
        <f>IF(A238="","",IF(ISNUMBER(SEARCH("KCB",G238))=TRUE,Info!$J$10,Info!$J$11))</f>
        <v/>
      </c>
      <c r="C238" s="76"/>
      <c r="D238" s="76"/>
      <c r="G238" s="47"/>
      <c r="N238" s="47"/>
      <c r="U238" s="47"/>
      <c r="V238" s="103"/>
    </row>
    <row r="239" spans="1:22" x14ac:dyDescent="0.2">
      <c r="A239" s="76"/>
      <c r="B239" s="64" t="str">
        <f>IF(A239="","",IF(ISNUMBER(SEARCH("KCB",G239))=TRUE,Info!$J$10,Info!$J$11))</f>
        <v/>
      </c>
      <c r="C239" s="76"/>
      <c r="D239" s="88"/>
      <c r="E239" s="64"/>
      <c r="G239" s="47"/>
      <c r="N239" s="47"/>
      <c r="Q239" s="92"/>
      <c r="U239" s="47"/>
      <c r="V239" s="103"/>
    </row>
    <row r="240" spans="1:22" x14ac:dyDescent="0.2">
      <c r="A240" s="76"/>
      <c r="B240" s="64" t="str">
        <f>IF(A240="","",IF(ISNUMBER(SEARCH("KCB",G240))=TRUE,Info!$J$10,Info!$J$11))</f>
        <v/>
      </c>
      <c r="C240" s="76"/>
      <c r="D240" s="88"/>
      <c r="E240" s="64"/>
      <c r="G240" s="47"/>
      <c r="N240" s="47"/>
      <c r="Q240" s="92"/>
      <c r="U240" s="47"/>
      <c r="V240" s="103"/>
    </row>
    <row r="241" spans="1:22" x14ac:dyDescent="0.2">
      <c r="A241" s="76"/>
      <c r="B241" s="64" t="str">
        <f>IF(A241="","",IF(ISNUMBER(SEARCH("KCB",G241))=TRUE,Info!$J$10,Info!$J$11))</f>
        <v/>
      </c>
      <c r="C241" s="76"/>
      <c r="D241" s="76"/>
      <c r="E241" s="64"/>
      <c r="G241" s="47"/>
      <c r="N241" s="47"/>
      <c r="U241" s="47"/>
      <c r="V241" s="103"/>
    </row>
    <row r="242" spans="1:22" x14ac:dyDescent="0.2">
      <c r="A242" s="76"/>
      <c r="B242" s="64" t="str">
        <f>IF(A242="","",IF(ISNUMBER(SEARCH("KCB",G242))=TRUE,Info!$J$10,Info!$J$11))</f>
        <v/>
      </c>
      <c r="C242" s="76"/>
      <c r="D242" s="88"/>
      <c r="E242" s="65"/>
      <c r="G242" s="47"/>
      <c r="U242" s="47"/>
      <c r="V242" s="103"/>
    </row>
    <row r="243" spans="1:22" x14ac:dyDescent="0.2">
      <c r="A243" s="76"/>
      <c r="B243" s="64" t="str">
        <f>IF(A243="","",IF(ISNUMBER(SEARCH("KCB",G243))=TRUE,Info!$J$10,Info!$J$11))</f>
        <v/>
      </c>
      <c r="C243" s="76"/>
      <c r="D243" s="76"/>
      <c r="E243" s="64"/>
      <c r="G243" s="47"/>
      <c r="M243" s="47"/>
      <c r="N243" s="47"/>
      <c r="U243" s="47"/>
      <c r="V243" s="103"/>
    </row>
    <row r="244" spans="1:22" x14ac:dyDescent="0.2">
      <c r="A244" s="76"/>
      <c r="B244" s="64" t="str">
        <f>IF(A244="","",IF(ISNUMBER(SEARCH("KCB",G244))=TRUE,Info!$J$10,Info!$J$11))</f>
        <v/>
      </c>
      <c r="C244" s="76"/>
      <c r="D244" s="76"/>
      <c r="E244" s="64"/>
      <c r="G244" s="47"/>
      <c r="M244" s="47"/>
      <c r="U244" s="47"/>
      <c r="V244" s="103"/>
    </row>
    <row r="245" spans="1:22" x14ac:dyDescent="0.2">
      <c r="A245" s="76"/>
      <c r="B245" s="64" t="str">
        <f>IF(A245="","",IF(ISNUMBER(SEARCH("KCB",G245))=TRUE,Info!$J$10,Info!$J$11))</f>
        <v/>
      </c>
      <c r="C245" s="76"/>
      <c r="D245" s="76"/>
      <c r="E245" s="64"/>
      <c r="G245" s="47"/>
      <c r="M245" s="47"/>
      <c r="N245" s="47"/>
      <c r="U245" s="47"/>
      <c r="V245" s="103"/>
    </row>
    <row r="246" spans="1:22" x14ac:dyDescent="0.2">
      <c r="A246" s="76"/>
      <c r="B246" s="64" t="str">
        <f>IF(A246="","",IF(ISNUMBER(SEARCH("KCB",G246))=TRUE,Info!$J$10,Info!$J$11))</f>
        <v/>
      </c>
      <c r="C246" s="76"/>
      <c r="D246" s="76"/>
      <c r="E246" s="64"/>
      <c r="G246" s="47"/>
      <c r="J246" s="65"/>
      <c r="M246" s="47"/>
      <c r="U246" s="47"/>
      <c r="V246" s="103"/>
    </row>
    <row r="247" spans="1:22" x14ac:dyDescent="0.2">
      <c r="A247" s="76"/>
      <c r="B247" s="64" t="str">
        <f>IF(A247="","",IF(ISNUMBER(SEARCH("KCB",G247))=TRUE,Info!$J$10,Info!$J$11))</f>
        <v/>
      </c>
      <c r="C247" s="76"/>
      <c r="D247" s="76"/>
      <c r="E247" s="64"/>
      <c r="G247" s="47"/>
      <c r="J247" s="65"/>
      <c r="M247" s="47"/>
      <c r="N247" s="47"/>
      <c r="U247" s="47"/>
      <c r="V247" s="103"/>
    </row>
    <row r="248" spans="1:22" x14ac:dyDescent="0.2">
      <c r="A248" s="76"/>
      <c r="B248" s="64" t="str">
        <f>IF(A248="","",IF(ISNUMBER(SEARCH("KCB",G248))=TRUE,Info!$J$10,Info!$J$11))</f>
        <v/>
      </c>
      <c r="C248" s="76"/>
      <c r="D248" s="76"/>
      <c r="E248" s="64"/>
      <c r="G248" s="47"/>
      <c r="J248" s="65"/>
      <c r="M248" s="47"/>
      <c r="N248" s="47"/>
      <c r="U248" s="47"/>
      <c r="V248" s="103"/>
    </row>
    <row r="249" spans="1:22" x14ac:dyDescent="0.2">
      <c r="A249" s="76"/>
      <c r="B249" s="64" t="str">
        <f>IF(A249="","",IF(ISNUMBER(SEARCH("KCB",G249))=TRUE,Info!$J$10,Info!$J$11))</f>
        <v/>
      </c>
      <c r="C249" s="76"/>
      <c r="D249" s="76"/>
      <c r="E249" s="64"/>
      <c r="G249" s="47"/>
      <c r="J249" s="106"/>
      <c r="M249" s="47"/>
      <c r="N249" s="47"/>
      <c r="U249" s="47"/>
      <c r="V249" s="103"/>
    </row>
    <row r="250" spans="1:22" x14ac:dyDescent="0.2">
      <c r="A250" s="76"/>
      <c r="B250" s="64" t="str">
        <f>IF(A250="","",IF(ISNUMBER(SEARCH("KCB",G250))=TRUE,Info!$J$10,Info!$J$11))</f>
        <v/>
      </c>
      <c r="C250" s="76"/>
      <c r="D250" s="76"/>
      <c r="E250" s="64"/>
      <c r="G250" s="47"/>
      <c r="J250" s="65"/>
      <c r="M250" s="47"/>
      <c r="N250" s="47"/>
      <c r="U250" s="47"/>
      <c r="V250" s="103"/>
    </row>
    <row r="251" spans="1:22" x14ac:dyDescent="0.2">
      <c r="A251" s="76"/>
      <c r="B251" s="64" t="str">
        <f>IF(A251="","",IF(ISNUMBER(SEARCH("KCB",G251))=TRUE,Info!$J$10,Info!$J$11))</f>
        <v/>
      </c>
      <c r="C251" s="76"/>
      <c r="D251" s="76"/>
      <c r="G251" s="47"/>
      <c r="I251"/>
      <c r="J251" s="47"/>
      <c r="M251" s="47"/>
      <c r="P251" s="47"/>
      <c r="R251"/>
      <c r="T251"/>
      <c r="U251" s="47"/>
      <c r="V251" s="70"/>
    </row>
    <row r="252" spans="1:22" x14ac:dyDescent="0.2">
      <c r="A252" s="76"/>
      <c r="B252" s="64" t="str">
        <f>IF(A252="","",IF(ISNUMBER(SEARCH("KCB",G252))=TRUE,Info!$J$10,Info!$J$11))</f>
        <v/>
      </c>
      <c r="C252" s="76"/>
      <c r="D252" s="76"/>
      <c r="G252" s="47"/>
      <c r="I252"/>
      <c r="J252" s="47"/>
      <c r="P252" s="47"/>
      <c r="T252"/>
      <c r="U252" s="47"/>
      <c r="V252" s="70"/>
    </row>
    <row r="253" spans="1:22" x14ac:dyDescent="0.2">
      <c r="A253" s="76"/>
      <c r="B253" s="64" t="str">
        <f>IF(A253="","",IF(ISNUMBER(SEARCH("KCB",G253))=TRUE,Info!$J$10,Info!$J$11))</f>
        <v/>
      </c>
      <c r="C253" s="76"/>
      <c r="D253" s="76"/>
      <c r="E253" s="64"/>
      <c r="G253" s="47"/>
      <c r="M253" s="47"/>
      <c r="N253" s="47"/>
      <c r="U253" s="47"/>
      <c r="V253" s="103"/>
    </row>
    <row r="254" spans="1:22" x14ac:dyDescent="0.2">
      <c r="A254" s="76"/>
      <c r="B254" s="64" t="str">
        <f>IF(A254="","",IF(ISNUMBER(SEARCH("KCB",G254))=TRUE,Info!$J$10,Info!$J$11))</f>
        <v/>
      </c>
      <c r="C254" s="76"/>
      <c r="D254" s="76"/>
      <c r="E254" s="64"/>
      <c r="G254" s="47"/>
      <c r="M254" s="47"/>
      <c r="N254" s="47"/>
      <c r="U254" s="47"/>
      <c r="V254" s="103"/>
    </row>
    <row r="255" spans="1:22" x14ac:dyDescent="0.2">
      <c r="A255" s="76"/>
      <c r="B255" s="64" t="str">
        <f>IF(A255="","",IF(ISNUMBER(SEARCH("KCB",G255))=TRUE,Info!$J$10,Info!$J$11))</f>
        <v/>
      </c>
      <c r="C255" s="76"/>
      <c r="D255" s="76"/>
      <c r="E255" s="64"/>
      <c r="G255" s="47"/>
      <c r="M255" s="47"/>
      <c r="N255" s="47"/>
      <c r="U255" s="47"/>
      <c r="V255" s="103"/>
    </row>
    <row r="256" spans="1:22" x14ac:dyDescent="0.2">
      <c r="A256" s="76"/>
      <c r="B256" s="64" t="str">
        <f>IF(A256="","",IF(ISNUMBER(SEARCH("KCB",G256))=TRUE,Info!$J$10,Info!$J$11))</f>
        <v/>
      </c>
      <c r="C256" s="76"/>
      <c r="D256" s="76"/>
      <c r="E256" s="64"/>
      <c r="G256" s="47"/>
      <c r="M256" s="47"/>
      <c r="N256" s="47"/>
      <c r="U256" s="47"/>
      <c r="V256" s="103"/>
    </row>
    <row r="257" spans="1:22" x14ac:dyDescent="0.2">
      <c r="A257" s="76"/>
      <c r="B257" s="64" t="str">
        <f>IF(A257="","",IF(ISNUMBER(SEARCH("KCB",G257))=TRUE,Info!$J$10,Info!$J$11))</f>
        <v/>
      </c>
      <c r="C257" s="76"/>
      <c r="D257" s="76"/>
      <c r="E257" s="64"/>
      <c r="G257" s="47"/>
      <c r="M257" s="47"/>
      <c r="N257" s="47"/>
      <c r="U257" s="47"/>
      <c r="V257" s="103"/>
    </row>
    <row r="258" spans="1:22" x14ac:dyDescent="0.2">
      <c r="A258" s="76"/>
      <c r="B258" s="64" t="str">
        <f>IF(A258="","",IF(ISNUMBER(SEARCH("KCB",G258))=TRUE,Info!$J$10,Info!$J$11))</f>
        <v/>
      </c>
      <c r="C258" s="76"/>
      <c r="D258" s="76"/>
      <c r="E258" s="64"/>
      <c r="G258" s="47"/>
      <c r="M258" s="47"/>
      <c r="N258" s="47"/>
      <c r="U258" s="47"/>
      <c r="V258" s="103"/>
    </row>
    <row r="259" spans="1:22" x14ac:dyDescent="0.2">
      <c r="A259" s="76"/>
      <c r="B259" s="64" t="str">
        <f>IF(A259="","",IF(ISNUMBER(SEARCH("KCB",G259))=TRUE,Info!$J$10,Info!$J$11))</f>
        <v/>
      </c>
      <c r="C259" s="76"/>
      <c r="D259" s="76"/>
      <c r="E259" s="64"/>
      <c r="G259" s="47"/>
      <c r="M259" s="47"/>
      <c r="U259" s="47"/>
      <c r="V259" s="103"/>
    </row>
    <row r="260" spans="1:22" x14ac:dyDescent="0.2">
      <c r="A260" s="76"/>
      <c r="B260" s="64" t="str">
        <f>IF(A260="","",IF(ISNUMBER(SEARCH("KCB",G260))=TRUE,Info!$J$10,Info!$J$11))</f>
        <v/>
      </c>
      <c r="C260" s="76"/>
      <c r="D260" s="76"/>
      <c r="E260" s="64"/>
      <c r="G260" s="47"/>
      <c r="M260" s="47"/>
      <c r="U260" s="47"/>
      <c r="V260" s="103"/>
    </row>
    <row r="261" spans="1:22" x14ac:dyDescent="0.2">
      <c r="A261" s="76"/>
      <c r="B261" s="64" t="str">
        <f>IF(A261="","",IF(ISNUMBER(SEARCH("KCB",G261))=TRUE,Info!$J$10,Info!$J$11))</f>
        <v/>
      </c>
      <c r="C261" s="76"/>
      <c r="D261" s="76"/>
      <c r="E261" s="64"/>
      <c r="G261" s="47"/>
      <c r="M261" s="47"/>
      <c r="N261" s="47"/>
      <c r="P261" s="47"/>
      <c r="U261" s="47"/>
      <c r="V261" s="103"/>
    </row>
    <row r="262" spans="1:22" x14ac:dyDescent="0.2">
      <c r="A262" s="76"/>
      <c r="B262" s="64" t="str">
        <f>IF(A262="","",IF(ISNUMBER(SEARCH("KCB",G262))=TRUE,Info!$J$10,Info!$J$11))</f>
        <v/>
      </c>
      <c r="C262" s="76"/>
      <c r="D262" s="76"/>
      <c r="E262" s="64"/>
      <c r="G262" s="47"/>
      <c r="I262"/>
      <c r="J262" s="47"/>
      <c r="T262"/>
      <c r="U262" s="47"/>
      <c r="V262" s="103"/>
    </row>
    <row r="263" spans="1:22" x14ac:dyDescent="0.2">
      <c r="A263" s="76"/>
      <c r="B263" s="64" t="str">
        <f>IF(A263="","",IF(ISNUMBER(SEARCH("KCB",G263))=TRUE,Info!$J$10,Info!$J$11))</f>
        <v/>
      </c>
      <c r="C263" s="76"/>
      <c r="D263" s="88"/>
      <c r="E263" s="64"/>
      <c r="G263" s="47"/>
      <c r="I263"/>
      <c r="J263" s="47"/>
      <c r="T263"/>
      <c r="U263" s="47"/>
      <c r="V263" s="103"/>
    </row>
    <row r="264" spans="1:22" x14ac:dyDescent="0.2">
      <c r="A264" s="76"/>
      <c r="B264" s="64" t="str">
        <f>IF(A264="","",IF(ISNUMBER(SEARCH("KCB",G264))=TRUE,Info!$J$10,Info!$J$11))</f>
        <v/>
      </c>
      <c r="C264" s="76"/>
      <c r="D264" s="76"/>
      <c r="E264" s="64"/>
      <c r="G264" s="47"/>
      <c r="N264" s="47"/>
      <c r="U264" s="47"/>
    </row>
    <row r="265" spans="1:22" x14ac:dyDescent="0.2">
      <c r="A265" s="76"/>
      <c r="B265" s="64" t="str">
        <f>IF(A265="","",IF(ISNUMBER(SEARCH("KCB",G265))=TRUE,Info!$J$10,Info!$J$11))</f>
        <v/>
      </c>
      <c r="C265" s="76"/>
      <c r="D265" s="109"/>
      <c r="E265" s="90"/>
      <c r="G265" s="47"/>
      <c r="M265" s="47"/>
      <c r="U265" s="47"/>
    </row>
    <row r="266" spans="1:22" x14ac:dyDescent="0.2">
      <c r="A266" s="76"/>
      <c r="B266" s="64" t="str">
        <f>IF(A266="","",IF(ISNUMBER(SEARCH("KCB",G266))=TRUE,Info!$J$10,Info!$J$11))</f>
        <v/>
      </c>
      <c r="C266" s="76"/>
      <c r="D266" s="76"/>
      <c r="E266" s="64"/>
      <c r="G266" s="47"/>
      <c r="T266"/>
      <c r="U266" s="47"/>
    </row>
    <row r="267" spans="1:22" x14ac:dyDescent="0.2">
      <c r="A267" s="76"/>
      <c r="B267" s="64" t="str">
        <f>IF(A267="","",IF(ISNUMBER(SEARCH("KCB",G267))=TRUE,Info!$J$10,Info!$J$11))</f>
        <v/>
      </c>
      <c r="C267" s="76"/>
      <c r="D267" s="88"/>
      <c r="E267" s="64"/>
      <c r="G267" s="47"/>
      <c r="T267"/>
      <c r="U267" s="47"/>
    </row>
    <row r="268" spans="1:22" x14ac:dyDescent="0.2">
      <c r="A268" s="76"/>
      <c r="B268" s="64" t="str">
        <f>IF(A268="","",IF(ISNUMBER(SEARCH("KCB",G268))=TRUE,Info!$J$10,Info!$J$11))</f>
        <v/>
      </c>
      <c r="C268" s="76"/>
      <c r="D268" s="88"/>
      <c r="E268" s="64"/>
      <c r="G268" s="47"/>
      <c r="N268" s="47"/>
      <c r="T268"/>
      <c r="U268" s="47"/>
    </row>
    <row r="269" spans="1:22" x14ac:dyDescent="0.2">
      <c r="A269" s="76"/>
      <c r="B269" s="64" t="str">
        <f>IF(A269="","",IF(ISNUMBER(SEARCH("KCB",G269))=TRUE,Info!$J$10,Info!$J$11))</f>
        <v/>
      </c>
      <c r="C269" s="76"/>
      <c r="D269" s="76"/>
      <c r="E269" s="64"/>
      <c r="G269" s="47"/>
      <c r="N269" s="47"/>
      <c r="T269"/>
      <c r="U269" s="47"/>
    </row>
    <row r="270" spans="1:22" x14ac:dyDescent="0.2">
      <c r="A270" s="76"/>
      <c r="B270" s="64" t="str">
        <f>IF(A270="","",IF(ISNUMBER(SEARCH("KCB",G270))=TRUE,Info!$J$10,Info!$J$11))</f>
        <v/>
      </c>
      <c r="C270" s="76"/>
      <c r="D270" s="76"/>
      <c r="E270" s="64"/>
      <c r="G270" s="47"/>
      <c r="N270" s="47"/>
      <c r="T270"/>
      <c r="U270" s="47"/>
    </row>
    <row r="271" spans="1:22" x14ac:dyDescent="0.2">
      <c r="A271" s="76"/>
      <c r="B271" s="64" t="str">
        <f>IF(A271="","",IF(ISNUMBER(SEARCH("KCB",G271))=TRUE,Info!$J$10,Info!$J$11))</f>
        <v/>
      </c>
      <c r="C271" s="76"/>
      <c r="D271" s="76"/>
      <c r="E271" s="64"/>
      <c r="G271" s="47"/>
      <c r="N271" s="47"/>
      <c r="U271" s="47"/>
    </row>
    <row r="272" spans="1:22" x14ac:dyDescent="0.2">
      <c r="A272" s="76"/>
      <c r="B272" s="64" t="str">
        <f>IF(A272="","",IF(ISNUMBER(SEARCH("KCB",G272))=TRUE,Info!$J$10,Info!$J$11))</f>
        <v/>
      </c>
      <c r="C272" s="76"/>
      <c r="D272" s="76"/>
      <c r="E272" s="64"/>
      <c r="G272" s="47"/>
      <c r="N272" s="47"/>
      <c r="T272"/>
      <c r="U272" s="47"/>
    </row>
    <row r="273" spans="1:22" x14ac:dyDescent="0.2">
      <c r="A273" s="76"/>
      <c r="B273" s="64" t="str">
        <f>IF(A273="","",IF(ISNUMBER(SEARCH("KCB",G273))=TRUE,Info!$J$10,Info!$J$11))</f>
        <v/>
      </c>
      <c r="C273" s="76"/>
      <c r="D273" s="88"/>
      <c r="E273" s="65"/>
      <c r="G273" s="47"/>
      <c r="T273"/>
      <c r="U273" s="47"/>
    </row>
    <row r="274" spans="1:22" x14ac:dyDescent="0.2">
      <c r="A274" s="76"/>
      <c r="B274" s="64" t="str">
        <f>IF(A274="","",IF(ISNUMBER(SEARCH("KCB",G274))=TRUE,Info!$J$10,Info!$J$11))</f>
        <v/>
      </c>
      <c r="C274" s="76"/>
      <c r="D274" s="76"/>
      <c r="E274" s="64"/>
      <c r="G274" s="47"/>
      <c r="N274" s="47"/>
      <c r="T274"/>
      <c r="U274" s="47"/>
    </row>
    <row r="275" spans="1:22" x14ac:dyDescent="0.2">
      <c r="A275" s="76"/>
      <c r="B275" s="64" t="str">
        <f>IF(A275="","",IF(ISNUMBER(SEARCH("KCB",G275))=TRUE,Info!$J$10,Info!$J$11))</f>
        <v/>
      </c>
      <c r="C275" s="76"/>
      <c r="D275" s="88"/>
      <c r="E275" s="64"/>
      <c r="G275" s="47"/>
      <c r="T275"/>
      <c r="U275" s="47"/>
    </row>
    <row r="276" spans="1:22" x14ac:dyDescent="0.2">
      <c r="A276" s="76"/>
      <c r="B276" s="64" t="str">
        <f>IF(A276="","",IF(ISNUMBER(SEARCH("KCB",G276))=TRUE,Info!$J$10,Info!$J$11))</f>
        <v/>
      </c>
      <c r="C276" s="76"/>
      <c r="D276" s="76"/>
      <c r="E276" s="64"/>
      <c r="G276" s="47"/>
      <c r="U276" s="47"/>
    </row>
    <row r="277" spans="1:22" x14ac:dyDescent="0.2">
      <c r="A277" s="76"/>
      <c r="B277" s="64" t="str">
        <f>IF(A277="","",IF(ISNUMBER(SEARCH("KCB",G277))=TRUE,Info!$J$10,Info!$J$11))</f>
        <v/>
      </c>
      <c r="C277" s="76"/>
      <c r="D277" s="76"/>
      <c r="E277" s="64"/>
      <c r="G277" s="47"/>
      <c r="M277" s="47"/>
      <c r="N277" s="47"/>
      <c r="U277" s="47"/>
    </row>
    <row r="278" spans="1:22" x14ac:dyDescent="0.2">
      <c r="A278" s="76"/>
      <c r="B278" s="64" t="str">
        <f>IF(A278="","",IF(ISNUMBER(SEARCH("KCB",G278))=TRUE,Info!$J$10,Info!$J$11))</f>
        <v/>
      </c>
      <c r="C278" s="76"/>
      <c r="D278" s="76"/>
      <c r="E278" s="64"/>
      <c r="G278" s="47"/>
      <c r="U278" s="47"/>
    </row>
    <row r="279" spans="1:22" x14ac:dyDescent="0.2">
      <c r="A279" s="76"/>
      <c r="B279" s="64" t="str">
        <f>IF(A279="","",IF(ISNUMBER(SEARCH("KCB",G279))=TRUE,Info!$J$10,Info!$J$11))</f>
        <v/>
      </c>
      <c r="C279" s="76"/>
      <c r="D279" s="76"/>
      <c r="E279" s="64"/>
      <c r="G279" s="47"/>
      <c r="M279" s="47"/>
      <c r="U279" s="47"/>
    </row>
    <row r="280" spans="1:22" x14ac:dyDescent="0.2">
      <c r="A280" s="76"/>
      <c r="B280" s="64" t="str">
        <f>IF(A280="","",IF(ISNUMBER(SEARCH("KCB",G280))=TRUE,Info!$J$10,Info!$J$11))</f>
        <v/>
      </c>
      <c r="C280" s="76"/>
      <c r="D280" s="76"/>
      <c r="E280" s="64"/>
      <c r="G280" s="47"/>
      <c r="N280" s="47"/>
      <c r="U280" s="47"/>
      <c r="V280" s="47"/>
    </row>
    <row r="281" spans="1:22" x14ac:dyDescent="0.2">
      <c r="A281" s="76"/>
      <c r="B281" s="64" t="str">
        <f>IF(A281="","",IF(ISNUMBER(SEARCH("KCB",G281))=TRUE,Info!$J$10,Info!$J$11))</f>
        <v/>
      </c>
      <c r="C281" s="76"/>
      <c r="D281" s="76"/>
      <c r="E281" s="64"/>
      <c r="G281" s="47"/>
      <c r="M281" s="47"/>
      <c r="T281"/>
      <c r="U281" s="47"/>
      <c r="V281" s="47"/>
    </row>
    <row r="282" spans="1:22" x14ac:dyDescent="0.2">
      <c r="A282" s="76"/>
      <c r="B282" s="64" t="str">
        <f>IF(A282="","",IF(ISNUMBER(SEARCH("KCB",G282))=TRUE,Info!$J$10,Info!$J$11))</f>
        <v/>
      </c>
      <c r="C282" s="76"/>
      <c r="D282" s="76"/>
      <c r="E282" s="64"/>
      <c r="G282" s="47"/>
      <c r="T282"/>
      <c r="U282" s="47"/>
      <c r="V282" s="47"/>
    </row>
    <row r="283" spans="1:22" x14ac:dyDescent="0.2">
      <c r="A283" s="76"/>
      <c r="B283" s="64" t="str">
        <f>IF(A283="","",IF(ISNUMBER(SEARCH("KCB",G283))=TRUE,Info!$J$10,Info!$J$11))</f>
        <v/>
      </c>
      <c r="C283" s="76"/>
      <c r="D283" s="76"/>
      <c r="E283" s="64"/>
      <c r="G283" s="47"/>
      <c r="N283" s="47"/>
      <c r="T283"/>
      <c r="U283" s="47"/>
    </row>
    <row r="284" spans="1:22" x14ac:dyDescent="0.2">
      <c r="A284" s="76"/>
      <c r="B284" s="64" t="str">
        <f>IF(A284="","",IF(ISNUMBER(SEARCH("KCB",G284))=TRUE,Info!$J$10,Info!$J$11))</f>
        <v/>
      </c>
      <c r="C284" s="76"/>
      <c r="D284" s="76"/>
      <c r="E284" s="64"/>
      <c r="G284" s="47"/>
      <c r="N284" s="47"/>
      <c r="T284"/>
      <c r="U284" s="47"/>
    </row>
    <row r="285" spans="1:22" x14ac:dyDescent="0.2">
      <c r="A285" s="76"/>
      <c r="B285" s="64" t="str">
        <f>IF(A285="","",IF(ISNUMBER(SEARCH("KCB",G285))=TRUE,Info!$J$10,Info!$J$11))</f>
        <v/>
      </c>
      <c r="C285" s="76"/>
      <c r="D285" s="88"/>
      <c r="E285" s="64"/>
      <c r="G285" s="47"/>
      <c r="M285" s="47"/>
      <c r="N285" s="47"/>
      <c r="T285"/>
      <c r="U285" s="47"/>
    </row>
    <row r="286" spans="1:22" x14ac:dyDescent="0.2">
      <c r="A286" s="76"/>
      <c r="B286" s="64" t="str">
        <f>IF(A286="","",IF(ISNUMBER(SEARCH("KCB",G286))=TRUE,Info!$J$10,Info!$J$11))</f>
        <v/>
      </c>
      <c r="C286" s="76"/>
      <c r="D286" s="76"/>
      <c r="E286" s="64"/>
      <c r="G286" s="47"/>
      <c r="N286" s="47"/>
      <c r="T286"/>
      <c r="U286" s="47"/>
    </row>
    <row r="287" spans="1:22" x14ac:dyDescent="0.2">
      <c r="A287" s="76"/>
      <c r="B287" s="64" t="str">
        <f>IF(A287="","",IF(ISNUMBER(SEARCH("KCB",G287))=TRUE,Info!$J$10,Info!$J$11))</f>
        <v/>
      </c>
      <c r="C287" s="76"/>
      <c r="D287" s="76"/>
      <c r="E287" s="64"/>
      <c r="G287" s="47"/>
      <c r="N287" s="47"/>
      <c r="T287"/>
      <c r="U287" s="47"/>
    </row>
    <row r="288" spans="1:22" x14ac:dyDescent="0.2">
      <c r="A288" s="76"/>
      <c r="B288" s="64" t="str">
        <f>IF(A288="","",IF(ISNUMBER(SEARCH("KCB",G288))=TRUE,Info!$J$10,Info!$J$11))</f>
        <v/>
      </c>
      <c r="C288" s="76"/>
      <c r="D288" s="76"/>
      <c r="E288" s="64"/>
      <c r="G288" s="47"/>
      <c r="T288"/>
      <c r="U288" s="47"/>
    </row>
    <row r="289" spans="1:22" x14ac:dyDescent="0.2">
      <c r="A289" s="76"/>
      <c r="B289" s="64" t="str">
        <f>IF(A289="","",IF(ISNUMBER(SEARCH("KCB",G289))=TRUE,Info!$J$10,Info!$J$11))</f>
        <v/>
      </c>
      <c r="C289" s="76"/>
      <c r="D289" s="76"/>
      <c r="E289" s="64"/>
      <c r="G289" s="47"/>
      <c r="T289"/>
      <c r="U289" s="47"/>
    </row>
    <row r="290" spans="1:22" x14ac:dyDescent="0.2">
      <c r="A290" s="76"/>
      <c r="B290" s="64" t="str">
        <f>IF(A290="","",IF(ISNUMBER(SEARCH("KCB",G290))=TRUE,Info!$J$10,Info!$J$11))</f>
        <v/>
      </c>
      <c r="C290" s="76"/>
      <c r="D290" s="76"/>
      <c r="E290" s="64"/>
      <c r="G290" s="47"/>
      <c r="M290" s="47"/>
      <c r="T290"/>
      <c r="U290" s="47"/>
    </row>
    <row r="291" spans="1:22" x14ac:dyDescent="0.2">
      <c r="A291" s="76"/>
      <c r="B291" s="64" t="str">
        <f>IF(A291="","",IF(ISNUMBER(SEARCH("KCB",G291))=TRUE,Info!$J$10,Info!$J$11))</f>
        <v/>
      </c>
      <c r="C291" s="76"/>
      <c r="D291" s="76"/>
      <c r="G291" s="47"/>
      <c r="N291" s="47"/>
      <c r="T291"/>
      <c r="U291" s="47"/>
      <c r="V291" s="111"/>
    </row>
    <row r="292" spans="1:22" x14ac:dyDescent="0.2">
      <c r="A292" s="76"/>
      <c r="B292" s="64" t="str">
        <f>IF(A292="","",IF(ISNUMBER(SEARCH("KCB",G292))=TRUE,Info!$J$10,Info!$J$11))</f>
        <v/>
      </c>
      <c r="C292" s="76"/>
      <c r="D292" s="76"/>
      <c r="E292" s="64"/>
      <c r="G292" s="47"/>
      <c r="N292" s="47"/>
      <c r="U292" s="47"/>
    </row>
    <row r="293" spans="1:22" x14ac:dyDescent="0.2">
      <c r="A293" s="76"/>
      <c r="B293" s="64" t="str">
        <f>IF(A293="","",IF(ISNUMBER(SEARCH("KCB",G293))=TRUE,Info!$J$10,Info!$J$11))</f>
        <v/>
      </c>
      <c r="C293" s="76"/>
      <c r="D293" s="76"/>
      <c r="E293" s="65"/>
      <c r="G293" s="47"/>
      <c r="N293" s="47"/>
      <c r="U293" s="47"/>
    </row>
    <row r="294" spans="1:22" x14ac:dyDescent="0.2">
      <c r="A294" s="76"/>
      <c r="B294" s="64" t="str">
        <f>IF(A294="","",IF(ISNUMBER(SEARCH("KCB",G294))=TRUE,Info!$J$10,Info!$J$11))</f>
        <v/>
      </c>
      <c r="C294" s="76"/>
      <c r="D294" s="76"/>
      <c r="G294" s="47"/>
      <c r="N294" s="47"/>
      <c r="T294"/>
      <c r="U294" s="47"/>
    </row>
    <row r="295" spans="1:22" x14ac:dyDescent="0.2">
      <c r="A295" s="76"/>
      <c r="B295" s="64" t="str">
        <f>IF(A295="","",IF(ISNUMBER(SEARCH("KCB",G295))=TRUE,Info!$J$10,Info!$J$11))</f>
        <v/>
      </c>
      <c r="C295" s="76"/>
      <c r="D295" s="76"/>
      <c r="G295" s="47"/>
      <c r="N295" s="47"/>
      <c r="T295"/>
      <c r="U295" s="47"/>
    </row>
    <row r="296" spans="1:22" x14ac:dyDescent="0.2">
      <c r="A296" s="76"/>
      <c r="B296" s="64" t="str">
        <f>IF(A296="","",IF(ISNUMBER(SEARCH("KCB",G296))=TRUE,Info!$J$10,Info!$J$11))</f>
        <v/>
      </c>
      <c r="C296" s="76"/>
      <c r="D296" s="86"/>
      <c r="G296" s="47"/>
      <c r="N296" s="47"/>
      <c r="T296"/>
      <c r="U296" s="47"/>
    </row>
    <row r="297" spans="1:22" x14ac:dyDescent="0.2">
      <c r="A297" s="76"/>
      <c r="B297" s="64" t="str">
        <f>IF(A297="","",IF(ISNUMBER(SEARCH("KCB",G297))=TRUE,Info!$J$10,Info!$J$11))</f>
        <v/>
      </c>
      <c r="C297" s="76"/>
      <c r="D297" s="86"/>
      <c r="G297" s="47"/>
      <c r="H297" s="65"/>
      <c r="N297" s="47"/>
      <c r="T297"/>
      <c r="U297" s="47"/>
    </row>
    <row r="298" spans="1:22" x14ac:dyDescent="0.2">
      <c r="A298" s="76"/>
      <c r="B298" s="64" t="str">
        <f>IF(A298="","",IF(ISNUMBER(SEARCH("KCB",G298))=TRUE,Info!$J$10,Info!$J$11))</f>
        <v/>
      </c>
      <c r="C298" s="76"/>
      <c r="D298" s="76"/>
      <c r="G298" s="47"/>
      <c r="N298" s="47"/>
      <c r="T298"/>
      <c r="U298" s="47"/>
    </row>
    <row r="299" spans="1:22" x14ac:dyDescent="0.2">
      <c r="A299" s="76"/>
      <c r="B299" s="64" t="str">
        <f>IF(A299="","",IF(ISNUMBER(SEARCH("KCB",G299))=TRUE,Info!$J$10,Info!$J$11))</f>
        <v/>
      </c>
      <c r="C299" s="76"/>
      <c r="D299" s="76"/>
      <c r="G299" s="47"/>
      <c r="N299" s="47"/>
      <c r="T299"/>
      <c r="U299" s="47"/>
    </row>
    <row r="300" spans="1:22" x14ac:dyDescent="0.2">
      <c r="A300" s="76"/>
      <c r="B300" s="64" t="str">
        <f>IF(A300="","",IF(ISNUMBER(SEARCH("KCB",G300))=TRUE,Info!$J$10,Info!$J$11))</f>
        <v/>
      </c>
      <c r="C300" s="76"/>
      <c r="D300" s="76"/>
      <c r="G300" s="47"/>
      <c r="N300" s="47"/>
      <c r="T300"/>
      <c r="U300" s="47"/>
    </row>
    <row r="301" spans="1:22" x14ac:dyDescent="0.2">
      <c r="A301" s="76"/>
      <c r="B301" s="64" t="str">
        <f>IF(A301="","",IF(ISNUMBER(SEARCH("KCB",G301))=TRUE,Info!$J$10,Info!$J$11))</f>
        <v/>
      </c>
      <c r="C301" s="76"/>
      <c r="D301" s="76"/>
      <c r="G301" s="47"/>
      <c r="N301" s="47"/>
      <c r="T301"/>
      <c r="U301" s="47"/>
    </row>
    <row r="302" spans="1:22" x14ac:dyDescent="0.2">
      <c r="A302" s="76"/>
      <c r="B302" s="64" t="str">
        <f>IF(A302="","",IF(ISNUMBER(SEARCH("KCB",G302))=TRUE,Info!$J$10,Info!$J$11))</f>
        <v/>
      </c>
      <c r="C302" s="76"/>
      <c r="D302" s="86"/>
      <c r="G302" s="47"/>
      <c r="N302" s="47"/>
      <c r="T302"/>
      <c r="U302" s="47"/>
    </row>
    <row r="303" spans="1:22" x14ac:dyDescent="0.2">
      <c r="A303" s="76"/>
      <c r="B303" s="64" t="str">
        <f>IF(A303="","",IF(ISNUMBER(SEARCH("KCB",G303))=TRUE,Info!$J$10,Info!$J$11))</f>
        <v/>
      </c>
      <c r="C303" s="76"/>
      <c r="D303" s="86"/>
      <c r="G303" s="47"/>
      <c r="T303"/>
      <c r="U303" s="47"/>
    </row>
    <row r="304" spans="1:22" x14ac:dyDescent="0.2">
      <c r="A304" s="76"/>
      <c r="B304" s="64" t="str">
        <f>IF(A304="","",IF(ISNUMBER(SEARCH("KCB",G304))=TRUE,Info!$J$10,Info!$J$11))</f>
        <v/>
      </c>
      <c r="C304" s="76"/>
      <c r="D304" s="76"/>
      <c r="G304" s="47"/>
      <c r="I304"/>
      <c r="J304" s="47"/>
      <c r="M304" s="47"/>
      <c r="N304" s="47"/>
      <c r="P304" s="47"/>
      <c r="R304"/>
      <c r="T304" s="89"/>
      <c r="U304" s="89"/>
      <c r="V304" s="70"/>
    </row>
    <row r="305" spans="1:22" x14ac:dyDescent="0.2">
      <c r="A305" s="76"/>
      <c r="B305" s="64" t="str">
        <f>IF(A305="","",IF(ISNUMBER(SEARCH("KCB",G305))=TRUE,Info!$J$10,Info!$J$11))</f>
        <v/>
      </c>
      <c r="C305" s="76"/>
      <c r="D305" s="76"/>
      <c r="G305" s="47"/>
      <c r="I305"/>
      <c r="J305" s="47"/>
      <c r="N305" s="47"/>
      <c r="P305" s="47"/>
      <c r="R305"/>
      <c r="T305" s="78"/>
      <c r="U305" s="89"/>
      <c r="V305" s="70"/>
    </row>
    <row r="306" spans="1:22" x14ac:dyDescent="0.2">
      <c r="A306" s="76"/>
      <c r="B306" s="64" t="str">
        <f>IF(A306="","",IF(ISNUMBER(SEARCH("KCB",G306))=TRUE,Info!$J$10,Info!$J$11))</f>
        <v/>
      </c>
      <c r="C306" s="76"/>
      <c r="D306" s="76"/>
      <c r="G306" s="47"/>
      <c r="T306"/>
      <c r="U306" s="47"/>
    </row>
    <row r="307" spans="1:22" x14ac:dyDescent="0.2">
      <c r="A307" s="76"/>
      <c r="B307" s="64" t="str">
        <f>IF(A307="","",IF(ISNUMBER(SEARCH("KCB",G307))=TRUE,Info!$J$10,Info!$J$11))</f>
        <v/>
      </c>
      <c r="C307" s="76"/>
      <c r="D307" s="65"/>
      <c r="G307" s="47"/>
      <c r="P307" s="47"/>
      <c r="T307"/>
    </row>
    <row r="308" spans="1:22" x14ac:dyDescent="0.2">
      <c r="A308" s="76"/>
      <c r="B308" s="64" t="str">
        <f>IF(A308="","",IF(ISNUMBER(SEARCH("KCB",G308))=TRUE,Info!$J$10,Info!$J$11))</f>
        <v/>
      </c>
      <c r="C308" s="76"/>
      <c r="D308" s="76"/>
      <c r="G308" s="47"/>
      <c r="N308" s="47"/>
      <c r="U308" s="47"/>
    </row>
    <row r="309" spans="1:22" x14ac:dyDescent="0.2">
      <c r="A309" s="76"/>
      <c r="B309" s="64" t="str">
        <f>IF(A309="","",IF(ISNUMBER(SEARCH("KCB",G309))=TRUE,Info!$J$10,Info!$J$11))</f>
        <v/>
      </c>
      <c r="C309" s="76"/>
      <c r="D309" s="65"/>
      <c r="G309" s="47"/>
      <c r="T309"/>
    </row>
    <row r="310" spans="1:22" x14ac:dyDescent="0.2">
      <c r="A310" s="76"/>
      <c r="B310" s="64" t="str">
        <f>IF(A310="","",IF(ISNUMBER(SEARCH("KCB",G310))=TRUE,Info!$J$10,Info!$J$11))</f>
        <v/>
      </c>
      <c r="C310" s="76"/>
      <c r="D310" s="76"/>
      <c r="G310" s="47"/>
      <c r="T310"/>
      <c r="U310" s="47"/>
    </row>
  </sheetData>
  <autoFilter ref="A1:Y310" xr:uid="{EDCF77C0-03C6-4C56-91B9-FF23F539EF3F}"/>
  <conditionalFormatting sqref="C1:C1048576">
    <cfRule type="expression" priority="1" stopIfTrue="1">
      <formula>D1&gt;0</formula>
    </cfRule>
    <cfRule type="expression" priority="2" stopIfTrue="1">
      <formula>A1=0</formula>
    </cfRule>
    <cfRule type="cellIs" dxfId="2" priority="3" stopIfTrue="1" operator="greaterThan">
      <formula>0</formula>
    </cfRule>
    <cfRule type="expression" dxfId="1" priority="4" stopIfTrue="1">
      <formula>A1&lt;TODAY()-B1</formula>
    </cfRule>
    <cfRule type="expression" dxfId="0" priority="5" stopIfTrue="1">
      <formula>A1&gt;0</formula>
    </cfRule>
  </conditionalFormatting>
  <printOptions gridLines="1"/>
  <pageMargins left="0.70866141732283472" right="0.70866141732283472" top="0.74803149606299213" bottom="0.74803149606299213" header="0.31496062992125984" footer="0.31496062992125984"/>
  <pageSetup paperSize="9" scale="19" orientation="landscape" r:id="rId1"/>
  <headerFooter>
    <oddFooter>&amp;L_x000D_&amp;1#&amp;"Calibri"&amp;10&amp;K000000 Intern gebruik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A6BF5-9CA1-4D9A-9F3F-157CD3D2F5F6}">
  <dimension ref="A1:Y165"/>
  <sheetViews>
    <sheetView tabSelected="1" topLeftCell="E1" zoomScale="85" zoomScaleNormal="85" zoomScaleSheetLayoutView="85" workbookViewId="0">
      <pane ySplit="1" topLeftCell="A159" activePane="bottomLeft" state="frozen"/>
      <selection pane="bottomLeft" activeCell="V156" sqref="V156"/>
    </sheetView>
  </sheetViews>
  <sheetFormatPr defaultColWidth="9.140625" defaultRowHeight="12.75" x14ac:dyDescent="0.2"/>
  <cols>
    <col min="1" max="1" width="12" customWidth="1"/>
    <col min="2" max="2" width="11.85546875" style="71" customWidth="1"/>
    <col min="3" max="4" width="10.7109375" customWidth="1"/>
    <col min="5" max="5" width="46.7109375" bestFit="1" customWidth="1"/>
    <col min="6" max="6" width="13.5703125" style="103" customWidth="1"/>
    <col min="7" max="7" width="15.140625" style="103" customWidth="1"/>
    <col min="8" max="8" width="18" customWidth="1"/>
    <col min="9" max="9" width="12.85546875" style="103" customWidth="1"/>
    <col min="10" max="10" width="15.140625" style="47" customWidth="1"/>
    <col min="11" max="11" width="24.42578125" style="64" customWidth="1"/>
    <col min="12" max="12" width="12.7109375" style="103" customWidth="1"/>
    <col min="13" max="13" width="12" style="103" customWidth="1"/>
    <col min="14" max="14" width="15" customWidth="1"/>
    <col min="15" max="15" width="16.85546875" style="71" customWidth="1"/>
    <col min="16" max="16" width="36.7109375" style="47" customWidth="1"/>
    <col min="17" max="17" width="14.140625" customWidth="1"/>
    <col min="18" max="18" width="25.28515625" style="47" customWidth="1"/>
    <col min="19" max="19" width="49.5703125" style="47" customWidth="1"/>
    <col min="20" max="20" width="28" style="47" customWidth="1"/>
    <col min="21" max="21" width="63.42578125" customWidth="1"/>
    <col min="22" max="22" width="78.85546875" style="71" customWidth="1"/>
    <col min="23" max="23" width="39.28515625" customWidth="1"/>
    <col min="24" max="24" width="25.140625" customWidth="1"/>
    <col min="26" max="26" width="15.28515625" customWidth="1"/>
  </cols>
  <sheetData>
    <row r="1" spans="1:25" s="60" customFormat="1" ht="38.25" x14ac:dyDescent="0.15">
      <c r="A1" s="55" t="s">
        <v>0</v>
      </c>
      <c r="B1" s="55" t="s">
        <v>780</v>
      </c>
      <c r="C1" s="56" t="s">
        <v>781</v>
      </c>
      <c r="D1" s="56" t="s">
        <v>782</v>
      </c>
      <c r="E1" s="55" t="s">
        <v>783</v>
      </c>
      <c r="F1" s="130" t="s">
        <v>784</v>
      </c>
      <c r="G1" s="134" t="s">
        <v>785</v>
      </c>
      <c r="H1" s="55" t="s">
        <v>786</v>
      </c>
      <c r="I1" s="130" t="s">
        <v>787</v>
      </c>
      <c r="J1" s="55" t="s">
        <v>8</v>
      </c>
      <c r="K1" s="55" t="s">
        <v>9</v>
      </c>
      <c r="L1" s="130" t="s">
        <v>788</v>
      </c>
      <c r="M1" s="130" t="s">
        <v>789</v>
      </c>
      <c r="N1" s="57" t="s">
        <v>12</v>
      </c>
      <c r="O1" s="57" t="s">
        <v>13</v>
      </c>
      <c r="P1" s="57" t="s">
        <v>14</v>
      </c>
      <c r="Q1" s="57" t="s">
        <v>790</v>
      </c>
      <c r="R1" s="43" t="s">
        <v>16</v>
      </c>
      <c r="S1" s="43" t="s">
        <v>17</v>
      </c>
      <c r="T1" s="57" t="s">
        <v>655</v>
      </c>
      <c r="U1" s="72" t="s">
        <v>791</v>
      </c>
      <c r="V1" s="56" t="s">
        <v>792</v>
      </c>
      <c r="W1" s="58" t="s">
        <v>793</v>
      </c>
      <c r="X1" s="58"/>
      <c r="Y1" s="59" t="s">
        <v>23</v>
      </c>
    </row>
    <row r="2" spans="1:25" ht="165.75" x14ac:dyDescent="0.2">
      <c r="A2" s="68">
        <v>45342</v>
      </c>
      <c r="B2" s="47" t="s">
        <v>794</v>
      </c>
      <c r="C2" s="68">
        <v>45447</v>
      </c>
      <c r="D2" s="112">
        <v>45531</v>
      </c>
      <c r="E2" t="s">
        <v>795</v>
      </c>
      <c r="F2" s="103">
        <v>2410337</v>
      </c>
      <c r="G2" s="103" t="s">
        <v>796</v>
      </c>
      <c r="H2">
        <v>6376797</v>
      </c>
      <c r="I2" s="143" t="s">
        <v>797</v>
      </c>
      <c r="J2" s="47" t="s">
        <v>798</v>
      </c>
      <c r="K2" s="64" t="s">
        <v>799</v>
      </c>
      <c r="L2" s="103" t="s">
        <v>800</v>
      </c>
      <c r="M2" s="70" t="s">
        <v>801</v>
      </c>
      <c r="N2" s="151" t="s">
        <v>802</v>
      </c>
      <c r="O2" s="47" t="s">
        <v>202</v>
      </c>
      <c r="P2" s="47" t="s">
        <v>202</v>
      </c>
      <c r="Q2" s="47" t="s">
        <v>202</v>
      </c>
      <c r="R2" s="65" t="s">
        <v>803</v>
      </c>
      <c r="S2" s="65" t="s">
        <v>804</v>
      </c>
      <c r="T2">
        <v>10362641</v>
      </c>
      <c r="U2" s="47" t="s">
        <v>805</v>
      </c>
      <c r="V2" s="113" t="s">
        <v>806</v>
      </c>
      <c r="W2" t="s">
        <v>807</v>
      </c>
    </row>
    <row r="3" spans="1:25" ht="165.75" x14ac:dyDescent="0.2">
      <c r="A3" s="68">
        <v>45342</v>
      </c>
      <c r="B3" s="47" t="s">
        <v>794</v>
      </c>
      <c r="C3" s="68">
        <v>45447</v>
      </c>
      <c r="D3" s="112">
        <v>45531</v>
      </c>
      <c r="E3" t="s">
        <v>795</v>
      </c>
      <c r="F3" s="103">
        <v>2410337</v>
      </c>
      <c r="G3" s="103" t="s">
        <v>808</v>
      </c>
      <c r="H3">
        <v>6376801</v>
      </c>
      <c r="I3" s="143" t="s">
        <v>809</v>
      </c>
      <c r="J3" s="47" t="s">
        <v>798</v>
      </c>
      <c r="K3" s="64" t="s">
        <v>810</v>
      </c>
      <c r="L3" s="103" t="s">
        <v>800</v>
      </c>
      <c r="M3" s="70" t="s">
        <v>801</v>
      </c>
      <c r="N3" s="151" t="s">
        <v>802</v>
      </c>
      <c r="O3" s="47" t="s">
        <v>202</v>
      </c>
      <c r="P3" s="47" t="s">
        <v>202</v>
      </c>
      <c r="Q3" s="47" t="s">
        <v>202</v>
      </c>
      <c r="R3" s="65" t="s">
        <v>803</v>
      </c>
      <c r="S3" s="65" t="s">
        <v>804</v>
      </c>
      <c r="T3">
        <v>10362644</v>
      </c>
      <c r="U3" s="47" t="s">
        <v>805</v>
      </c>
      <c r="V3" s="113" t="s">
        <v>806</v>
      </c>
    </row>
    <row r="4" spans="1:25" ht="165.75" x14ac:dyDescent="0.2">
      <c r="A4" s="68">
        <v>45342</v>
      </c>
      <c r="B4" s="47" t="s">
        <v>794</v>
      </c>
      <c r="C4" s="68">
        <v>45447</v>
      </c>
      <c r="D4" s="112">
        <v>45531</v>
      </c>
      <c r="E4" t="s">
        <v>795</v>
      </c>
      <c r="F4" s="103">
        <v>2410337</v>
      </c>
      <c r="G4" s="103" t="s">
        <v>811</v>
      </c>
      <c r="H4">
        <v>6376818</v>
      </c>
      <c r="I4" s="143" t="s">
        <v>812</v>
      </c>
      <c r="J4" s="47" t="s">
        <v>798</v>
      </c>
      <c r="K4" s="64" t="s">
        <v>813</v>
      </c>
      <c r="L4" s="103" t="s">
        <v>800</v>
      </c>
      <c r="M4" s="70" t="s">
        <v>801</v>
      </c>
      <c r="N4" s="151" t="s">
        <v>802</v>
      </c>
      <c r="O4" s="47" t="s">
        <v>202</v>
      </c>
      <c r="P4" s="47" t="s">
        <v>202</v>
      </c>
      <c r="Q4" s="47" t="s">
        <v>202</v>
      </c>
      <c r="R4" s="65" t="s">
        <v>803</v>
      </c>
      <c r="S4" s="65" t="s">
        <v>804</v>
      </c>
      <c r="T4">
        <v>10362647</v>
      </c>
      <c r="U4" s="47" t="s">
        <v>805</v>
      </c>
      <c r="V4" s="113" t="s">
        <v>806</v>
      </c>
    </row>
    <row r="5" spans="1:25" ht="165.75" x14ac:dyDescent="0.2">
      <c r="A5" s="68">
        <v>45342</v>
      </c>
      <c r="B5" s="47" t="s">
        <v>794</v>
      </c>
      <c r="C5" s="68">
        <v>45447</v>
      </c>
      <c r="D5" s="112">
        <v>45531</v>
      </c>
      <c r="E5" t="s">
        <v>795</v>
      </c>
      <c r="F5" s="103">
        <v>2410337</v>
      </c>
      <c r="G5" s="103" t="s">
        <v>814</v>
      </c>
      <c r="H5">
        <v>6376826</v>
      </c>
      <c r="I5" s="143" t="s">
        <v>815</v>
      </c>
      <c r="J5" s="47" t="s">
        <v>798</v>
      </c>
      <c r="K5" s="64" t="s">
        <v>816</v>
      </c>
      <c r="L5" s="103" t="s">
        <v>800</v>
      </c>
      <c r="M5" s="70" t="s">
        <v>801</v>
      </c>
      <c r="N5" s="151" t="s">
        <v>802</v>
      </c>
      <c r="O5" s="47" t="s">
        <v>202</v>
      </c>
      <c r="P5" s="47" t="s">
        <v>202</v>
      </c>
      <c r="Q5" s="47" t="s">
        <v>202</v>
      </c>
      <c r="R5" s="65" t="s">
        <v>803</v>
      </c>
      <c r="S5" s="65" t="s">
        <v>804</v>
      </c>
      <c r="T5">
        <v>10362650</v>
      </c>
      <c r="U5" s="47" t="s">
        <v>805</v>
      </c>
      <c r="V5" s="113" t="s">
        <v>806</v>
      </c>
    </row>
    <row r="6" spans="1:25" s="66" customFormat="1" ht="165.75" x14ac:dyDescent="0.2">
      <c r="A6" s="129">
        <v>45342</v>
      </c>
      <c r="B6" s="47" t="s">
        <v>794</v>
      </c>
      <c r="C6" s="68">
        <v>45447</v>
      </c>
      <c r="D6" s="112">
        <v>45531</v>
      </c>
      <c r="E6" s="66" t="s">
        <v>795</v>
      </c>
      <c r="F6" s="131">
        <v>2410337</v>
      </c>
      <c r="G6" s="131" t="s">
        <v>817</v>
      </c>
      <c r="H6" s="66">
        <v>6376834</v>
      </c>
      <c r="I6" s="144" t="s">
        <v>818</v>
      </c>
      <c r="J6" s="89" t="s">
        <v>798</v>
      </c>
      <c r="K6" s="90" t="s">
        <v>819</v>
      </c>
      <c r="L6" s="103" t="s">
        <v>800</v>
      </c>
      <c r="M6" s="70" t="s">
        <v>801</v>
      </c>
      <c r="N6" s="151" t="s">
        <v>802</v>
      </c>
      <c r="O6" s="47" t="s">
        <v>202</v>
      </c>
      <c r="P6" s="47" t="s">
        <v>202</v>
      </c>
      <c r="Q6" s="47" t="s">
        <v>202</v>
      </c>
      <c r="R6" s="65" t="s">
        <v>803</v>
      </c>
      <c r="S6" s="65" t="s">
        <v>804</v>
      </c>
      <c r="T6" s="66">
        <v>10362653</v>
      </c>
      <c r="U6" s="66" t="s">
        <v>805</v>
      </c>
      <c r="V6" s="114" t="s">
        <v>806</v>
      </c>
    </row>
    <row r="7" spans="1:25" s="71" customFormat="1" ht="165.75" x14ac:dyDescent="0.2">
      <c r="A7" s="68">
        <v>45342</v>
      </c>
      <c r="B7" s="47" t="s">
        <v>794</v>
      </c>
      <c r="C7" s="68">
        <v>45447</v>
      </c>
      <c r="D7" s="112">
        <v>45531</v>
      </c>
      <c r="E7" s="71" t="s">
        <v>795</v>
      </c>
      <c r="F7" s="132">
        <v>2410337</v>
      </c>
      <c r="G7" s="132" t="s">
        <v>820</v>
      </c>
      <c r="H7" s="71">
        <v>6376842</v>
      </c>
      <c r="I7" s="145" t="s">
        <v>821</v>
      </c>
      <c r="J7" s="113" t="s">
        <v>798</v>
      </c>
      <c r="K7" s="62" t="s">
        <v>822</v>
      </c>
      <c r="L7" s="103" t="s">
        <v>800</v>
      </c>
      <c r="M7" s="70" t="s">
        <v>801</v>
      </c>
      <c r="N7" s="151" t="s">
        <v>802</v>
      </c>
      <c r="O7" s="47" t="s">
        <v>202</v>
      </c>
      <c r="P7" s="47" t="s">
        <v>202</v>
      </c>
      <c r="Q7" s="47" t="s">
        <v>202</v>
      </c>
      <c r="R7" s="65" t="s">
        <v>803</v>
      </c>
      <c r="S7" s="65" t="s">
        <v>804</v>
      </c>
      <c r="T7" s="71">
        <v>10362656</v>
      </c>
      <c r="U7" s="47" t="s">
        <v>805</v>
      </c>
      <c r="V7" s="113" t="s">
        <v>806</v>
      </c>
    </row>
    <row r="8" spans="1:25" ht="165.75" x14ac:dyDescent="0.2">
      <c r="A8" s="68">
        <v>45342</v>
      </c>
      <c r="B8" s="47" t="s">
        <v>794</v>
      </c>
      <c r="C8" s="68">
        <v>45447</v>
      </c>
      <c r="D8" s="112">
        <v>45531</v>
      </c>
      <c r="E8" t="s">
        <v>795</v>
      </c>
      <c r="F8" s="103">
        <v>2410337</v>
      </c>
      <c r="G8" s="103" t="s">
        <v>823</v>
      </c>
      <c r="H8">
        <v>6376850</v>
      </c>
      <c r="I8" s="143" t="s">
        <v>824</v>
      </c>
      <c r="J8" s="47" t="s">
        <v>798</v>
      </c>
      <c r="K8" s="64" t="s">
        <v>825</v>
      </c>
      <c r="L8" s="103" t="s">
        <v>800</v>
      </c>
      <c r="M8" s="70" t="s">
        <v>801</v>
      </c>
      <c r="N8" s="151" t="s">
        <v>802</v>
      </c>
      <c r="O8" s="47" t="s">
        <v>202</v>
      </c>
      <c r="P8" s="47" t="s">
        <v>202</v>
      </c>
      <c r="Q8" s="47" t="s">
        <v>202</v>
      </c>
      <c r="R8" s="65" t="s">
        <v>803</v>
      </c>
      <c r="S8" s="65" t="s">
        <v>804</v>
      </c>
      <c r="T8">
        <v>10362659</v>
      </c>
      <c r="U8" s="47" t="s">
        <v>805</v>
      </c>
      <c r="V8" s="113" t="s">
        <v>806</v>
      </c>
    </row>
    <row r="9" spans="1:25" ht="165.75" x14ac:dyDescent="0.2">
      <c r="A9" s="68">
        <v>45342</v>
      </c>
      <c r="B9" s="47" t="s">
        <v>794</v>
      </c>
      <c r="C9" s="68">
        <v>45447</v>
      </c>
      <c r="D9" s="112">
        <v>45531</v>
      </c>
      <c r="E9" t="s">
        <v>795</v>
      </c>
      <c r="F9" s="103">
        <v>2410337</v>
      </c>
      <c r="G9" s="103" t="s">
        <v>826</v>
      </c>
      <c r="H9">
        <v>6376869</v>
      </c>
      <c r="I9" s="143" t="s">
        <v>827</v>
      </c>
      <c r="J9" s="47" t="s">
        <v>798</v>
      </c>
      <c r="K9" s="64" t="s">
        <v>828</v>
      </c>
      <c r="L9" s="103" t="s">
        <v>800</v>
      </c>
      <c r="M9" s="70" t="s">
        <v>801</v>
      </c>
      <c r="N9" s="151" t="s">
        <v>802</v>
      </c>
      <c r="O9" s="47" t="s">
        <v>202</v>
      </c>
      <c r="P9" s="47" t="s">
        <v>202</v>
      </c>
      <c r="Q9" s="47" t="s">
        <v>202</v>
      </c>
      <c r="R9" s="65" t="s">
        <v>803</v>
      </c>
      <c r="S9" s="65" t="s">
        <v>804</v>
      </c>
      <c r="T9">
        <v>10362662</v>
      </c>
      <c r="U9" s="47" t="s">
        <v>805</v>
      </c>
      <c r="V9" s="113" t="s">
        <v>806</v>
      </c>
    </row>
    <row r="10" spans="1:25" ht="165.75" x14ac:dyDescent="0.2">
      <c r="A10" s="37">
        <v>45342</v>
      </c>
      <c r="B10" s="47" t="s">
        <v>794</v>
      </c>
      <c r="C10" s="68">
        <v>45447</v>
      </c>
      <c r="D10" s="112">
        <v>45531</v>
      </c>
      <c r="E10" t="s">
        <v>795</v>
      </c>
      <c r="F10" s="103">
        <v>2410337</v>
      </c>
      <c r="G10" s="70" t="s">
        <v>829</v>
      </c>
      <c r="H10">
        <v>6376877</v>
      </c>
      <c r="I10" s="143" t="s">
        <v>830</v>
      </c>
      <c r="J10" s="47" t="s">
        <v>798</v>
      </c>
      <c r="K10" s="64" t="s">
        <v>831</v>
      </c>
      <c r="L10" s="103" t="s">
        <v>800</v>
      </c>
      <c r="M10" s="70" t="s">
        <v>801</v>
      </c>
      <c r="N10" s="151" t="s">
        <v>802</v>
      </c>
      <c r="O10" s="47" t="s">
        <v>202</v>
      </c>
      <c r="P10" s="47" t="s">
        <v>202</v>
      </c>
      <c r="Q10" s="47" t="s">
        <v>202</v>
      </c>
      <c r="R10" s="65" t="s">
        <v>803</v>
      </c>
      <c r="S10" s="65" t="s">
        <v>804</v>
      </c>
      <c r="T10">
        <v>10362665</v>
      </c>
      <c r="U10" t="s">
        <v>805</v>
      </c>
      <c r="V10" s="113" t="s">
        <v>806</v>
      </c>
    </row>
    <row r="11" spans="1:25" ht="280.5" x14ac:dyDescent="0.2">
      <c r="A11" s="37">
        <v>45342</v>
      </c>
      <c r="B11" s="47" t="s">
        <v>794</v>
      </c>
      <c r="C11" s="37">
        <v>45530</v>
      </c>
      <c r="D11" s="112">
        <v>45531</v>
      </c>
      <c r="E11" t="s">
        <v>795</v>
      </c>
      <c r="F11" s="103">
        <v>2410337</v>
      </c>
      <c r="G11" s="103" t="s">
        <v>832</v>
      </c>
      <c r="H11">
        <v>6376885</v>
      </c>
      <c r="I11" s="141" t="s">
        <v>833</v>
      </c>
      <c r="J11" s="47" t="s">
        <v>798</v>
      </c>
      <c r="K11" s="64" t="s">
        <v>834</v>
      </c>
      <c r="L11" s="103" t="s">
        <v>800</v>
      </c>
      <c r="M11" s="70" t="s">
        <v>801</v>
      </c>
      <c r="N11" s="151" t="s">
        <v>802</v>
      </c>
      <c r="O11" s="47" t="s">
        <v>202</v>
      </c>
      <c r="P11" s="153" t="s">
        <v>835</v>
      </c>
      <c r="Q11" s="47" t="s">
        <v>202</v>
      </c>
      <c r="R11" s="65" t="s">
        <v>836</v>
      </c>
      <c r="S11" s="150" t="s">
        <v>837</v>
      </c>
      <c r="T11">
        <v>10362668</v>
      </c>
      <c r="U11" t="s">
        <v>805</v>
      </c>
      <c r="V11" s="113" t="s">
        <v>806</v>
      </c>
      <c r="W11" s="113" t="s">
        <v>838</v>
      </c>
    </row>
    <row r="12" spans="1:25" ht="178.5" x14ac:dyDescent="0.2">
      <c r="A12" s="37">
        <v>45342</v>
      </c>
      <c r="B12" s="47" t="s">
        <v>794</v>
      </c>
      <c r="C12" s="37">
        <v>45530</v>
      </c>
      <c r="D12" s="112">
        <v>45531</v>
      </c>
      <c r="E12" t="s">
        <v>795</v>
      </c>
      <c r="F12" s="103">
        <v>2410337</v>
      </c>
      <c r="G12" s="103" t="s">
        <v>839</v>
      </c>
      <c r="H12">
        <v>6376893</v>
      </c>
      <c r="I12" s="141" t="s">
        <v>840</v>
      </c>
      <c r="J12" s="47" t="s">
        <v>798</v>
      </c>
      <c r="K12" s="64" t="s">
        <v>841</v>
      </c>
      <c r="L12" s="103" t="s">
        <v>800</v>
      </c>
      <c r="M12" s="70" t="s">
        <v>801</v>
      </c>
      <c r="N12" s="151" t="s">
        <v>802</v>
      </c>
      <c r="O12" s="47" t="s">
        <v>202</v>
      </c>
      <c r="P12" s="47" t="s">
        <v>842</v>
      </c>
      <c r="Q12" s="47" t="s">
        <v>202</v>
      </c>
      <c r="R12" s="65" t="s">
        <v>836</v>
      </c>
      <c r="S12" s="150" t="s">
        <v>837</v>
      </c>
      <c r="T12">
        <v>10362671</v>
      </c>
      <c r="U12" t="s">
        <v>805</v>
      </c>
      <c r="V12" s="113" t="s">
        <v>806</v>
      </c>
    </row>
    <row r="13" spans="1:25" ht="165.75" x14ac:dyDescent="0.2">
      <c r="A13" s="37">
        <v>45342</v>
      </c>
      <c r="B13" s="47" t="s">
        <v>794</v>
      </c>
      <c r="C13" s="37">
        <v>45530</v>
      </c>
      <c r="D13" s="112">
        <v>45531</v>
      </c>
      <c r="E13" t="s">
        <v>795</v>
      </c>
      <c r="F13" s="103">
        <v>2410337</v>
      </c>
      <c r="G13" s="103" t="s">
        <v>843</v>
      </c>
      <c r="H13">
        <v>6376906</v>
      </c>
      <c r="I13" s="141" t="s">
        <v>844</v>
      </c>
      <c r="J13" s="47" t="s">
        <v>798</v>
      </c>
      <c r="K13" s="64" t="s">
        <v>845</v>
      </c>
      <c r="L13" s="103" t="s">
        <v>800</v>
      </c>
      <c r="M13" s="70" t="s">
        <v>801</v>
      </c>
      <c r="N13" s="151" t="s">
        <v>802</v>
      </c>
      <c r="O13" s="47" t="s">
        <v>202</v>
      </c>
      <c r="P13" s="47" t="s">
        <v>846</v>
      </c>
      <c r="Q13" s="47" t="s">
        <v>202</v>
      </c>
      <c r="R13" s="65" t="s">
        <v>836</v>
      </c>
      <c r="S13" s="150" t="s">
        <v>847</v>
      </c>
      <c r="T13">
        <v>10362674</v>
      </c>
      <c r="U13" t="s">
        <v>805</v>
      </c>
      <c r="V13" s="113" t="s">
        <v>806</v>
      </c>
      <c r="W13" t="s">
        <v>848</v>
      </c>
    </row>
    <row r="14" spans="1:25" ht="409.5" x14ac:dyDescent="0.2">
      <c r="A14" s="37">
        <v>45342</v>
      </c>
      <c r="B14" s="47" t="s">
        <v>794</v>
      </c>
      <c r="C14" s="37">
        <v>45530</v>
      </c>
      <c r="D14" s="112">
        <v>45531</v>
      </c>
      <c r="E14" t="s">
        <v>795</v>
      </c>
      <c r="F14" s="103">
        <v>2410337</v>
      </c>
      <c r="G14" s="103" t="s">
        <v>849</v>
      </c>
      <c r="H14">
        <v>6376914</v>
      </c>
      <c r="I14" s="141" t="s">
        <v>850</v>
      </c>
      <c r="J14" s="47" t="s">
        <v>798</v>
      </c>
      <c r="K14" s="64" t="s">
        <v>851</v>
      </c>
      <c r="L14" s="103" t="s">
        <v>800</v>
      </c>
      <c r="M14" s="70" t="s">
        <v>801</v>
      </c>
      <c r="N14" s="151" t="s">
        <v>802</v>
      </c>
      <c r="O14" s="47" t="s">
        <v>202</v>
      </c>
      <c r="P14" s="153" t="s">
        <v>852</v>
      </c>
      <c r="Q14" s="47" t="s">
        <v>202</v>
      </c>
      <c r="R14" s="65" t="s">
        <v>853</v>
      </c>
      <c r="S14" s="150" t="s">
        <v>854</v>
      </c>
      <c r="T14">
        <v>10362677</v>
      </c>
      <c r="U14" t="s">
        <v>805</v>
      </c>
      <c r="V14" s="113" t="s">
        <v>806</v>
      </c>
    </row>
    <row r="15" spans="1:25" ht="165.75" x14ac:dyDescent="0.2">
      <c r="A15" s="37">
        <v>45342</v>
      </c>
      <c r="B15" s="47" t="s">
        <v>794</v>
      </c>
      <c r="C15" s="37">
        <v>45530</v>
      </c>
      <c r="D15" s="112">
        <v>45531</v>
      </c>
      <c r="E15" t="s">
        <v>795</v>
      </c>
      <c r="F15" s="103">
        <v>2410337</v>
      </c>
      <c r="G15" s="103" t="s">
        <v>855</v>
      </c>
      <c r="H15">
        <v>6376922</v>
      </c>
      <c r="I15" s="141" t="s">
        <v>856</v>
      </c>
      <c r="J15" s="47" t="s">
        <v>798</v>
      </c>
      <c r="K15" s="64" t="s">
        <v>857</v>
      </c>
      <c r="L15" s="103" t="s">
        <v>800</v>
      </c>
      <c r="M15" s="70" t="s">
        <v>801</v>
      </c>
      <c r="N15" s="151" t="s">
        <v>802</v>
      </c>
      <c r="O15" s="47" t="s">
        <v>202</v>
      </c>
      <c r="P15" s="47" t="s">
        <v>858</v>
      </c>
      <c r="Q15" s="47" t="s">
        <v>202</v>
      </c>
      <c r="R15" s="65" t="s">
        <v>836</v>
      </c>
      <c r="S15" s="150" t="s">
        <v>847</v>
      </c>
      <c r="T15">
        <v>10362680</v>
      </c>
      <c r="U15" t="s">
        <v>805</v>
      </c>
      <c r="V15" s="113" t="s">
        <v>806</v>
      </c>
      <c r="W15" t="s">
        <v>859</v>
      </c>
    </row>
    <row r="16" spans="1:25" ht="165.75" x14ac:dyDescent="0.2">
      <c r="A16" s="37">
        <v>45342</v>
      </c>
      <c r="B16" s="47" t="s">
        <v>794</v>
      </c>
      <c r="C16" s="37">
        <v>45530</v>
      </c>
      <c r="D16" s="112">
        <v>45531</v>
      </c>
      <c r="E16" t="s">
        <v>795</v>
      </c>
      <c r="F16" s="103">
        <v>2410337</v>
      </c>
      <c r="G16" s="103" t="s">
        <v>860</v>
      </c>
      <c r="H16">
        <v>6376930</v>
      </c>
      <c r="I16" s="141" t="s">
        <v>861</v>
      </c>
      <c r="J16" s="47" t="s">
        <v>798</v>
      </c>
      <c r="K16" s="64" t="s">
        <v>862</v>
      </c>
      <c r="L16" s="103" t="s">
        <v>800</v>
      </c>
      <c r="M16" s="70" t="s">
        <v>801</v>
      </c>
      <c r="N16" s="151" t="s">
        <v>863</v>
      </c>
      <c r="O16" s="47" t="s">
        <v>202</v>
      </c>
      <c r="P16" s="47" t="s">
        <v>864</v>
      </c>
      <c r="Q16" s="47" t="s">
        <v>202</v>
      </c>
      <c r="R16" s="65" t="s">
        <v>836</v>
      </c>
      <c r="S16" s="150" t="s">
        <v>847</v>
      </c>
      <c r="T16">
        <v>10362683</v>
      </c>
      <c r="U16" t="s">
        <v>805</v>
      </c>
      <c r="V16" s="113" t="s">
        <v>806</v>
      </c>
    </row>
    <row r="17" spans="1:22" ht="165.75" x14ac:dyDescent="0.2">
      <c r="A17" s="37">
        <v>45342</v>
      </c>
      <c r="B17" s="47" t="s">
        <v>794</v>
      </c>
      <c r="C17" s="37">
        <v>45530</v>
      </c>
      <c r="D17" s="112">
        <v>45531</v>
      </c>
      <c r="E17" t="s">
        <v>795</v>
      </c>
      <c r="F17" s="103">
        <v>2410337</v>
      </c>
      <c r="G17" s="103" t="s">
        <v>865</v>
      </c>
      <c r="H17">
        <v>6376949</v>
      </c>
      <c r="I17" s="141" t="s">
        <v>866</v>
      </c>
      <c r="J17" s="47" t="s">
        <v>798</v>
      </c>
      <c r="K17" s="64" t="s">
        <v>867</v>
      </c>
      <c r="L17" s="103" t="s">
        <v>800</v>
      </c>
      <c r="M17" s="70" t="s">
        <v>801</v>
      </c>
      <c r="N17" s="151" t="s">
        <v>863</v>
      </c>
      <c r="O17" s="47" t="s">
        <v>202</v>
      </c>
      <c r="P17" s="47" t="s">
        <v>868</v>
      </c>
      <c r="Q17" s="47" t="s">
        <v>202</v>
      </c>
      <c r="R17" s="65" t="s">
        <v>836</v>
      </c>
      <c r="S17" s="150" t="s">
        <v>847</v>
      </c>
      <c r="T17">
        <v>10362686</v>
      </c>
      <c r="U17" t="s">
        <v>805</v>
      </c>
      <c r="V17" s="113" t="s">
        <v>806</v>
      </c>
    </row>
    <row r="18" spans="1:22" ht="331.5" x14ac:dyDescent="0.2">
      <c r="A18" s="37">
        <v>45342</v>
      </c>
      <c r="B18" s="47" t="s">
        <v>794</v>
      </c>
      <c r="C18" s="37">
        <v>45530</v>
      </c>
      <c r="D18" s="112">
        <v>45531</v>
      </c>
      <c r="E18" t="s">
        <v>795</v>
      </c>
      <c r="F18" s="103">
        <v>2410337</v>
      </c>
      <c r="G18" s="103" t="s">
        <v>869</v>
      </c>
      <c r="H18">
        <v>6376957</v>
      </c>
      <c r="I18" s="141" t="s">
        <v>870</v>
      </c>
      <c r="J18" s="47" t="s">
        <v>798</v>
      </c>
      <c r="K18" s="64" t="s">
        <v>871</v>
      </c>
      <c r="L18" s="103" t="s">
        <v>800</v>
      </c>
      <c r="M18" s="70" t="s">
        <v>801</v>
      </c>
      <c r="N18" s="151" t="s">
        <v>863</v>
      </c>
      <c r="O18" s="47" t="s">
        <v>202</v>
      </c>
      <c r="P18" s="155" t="s">
        <v>872</v>
      </c>
      <c r="Q18" s="47" t="s">
        <v>202</v>
      </c>
      <c r="R18" s="65" t="s">
        <v>853</v>
      </c>
      <c r="S18" s="150" t="s">
        <v>873</v>
      </c>
      <c r="T18">
        <v>10362692</v>
      </c>
      <c r="U18" t="s">
        <v>805</v>
      </c>
      <c r="V18" s="113" t="s">
        <v>806</v>
      </c>
    </row>
    <row r="19" spans="1:22" ht="165.75" x14ac:dyDescent="0.2">
      <c r="A19" s="37">
        <v>45342</v>
      </c>
      <c r="B19" s="47" t="s">
        <v>794</v>
      </c>
      <c r="C19" s="37">
        <v>45530</v>
      </c>
      <c r="D19" s="112">
        <v>45531</v>
      </c>
      <c r="E19" t="s">
        <v>795</v>
      </c>
      <c r="F19" s="103">
        <v>2410337</v>
      </c>
      <c r="G19" s="103" t="s">
        <v>874</v>
      </c>
      <c r="H19">
        <v>6376965</v>
      </c>
      <c r="I19" s="141" t="s">
        <v>875</v>
      </c>
      <c r="J19" s="47" t="s">
        <v>798</v>
      </c>
      <c r="K19" s="64" t="s">
        <v>876</v>
      </c>
      <c r="L19" s="103" t="s">
        <v>800</v>
      </c>
      <c r="M19" s="70" t="s">
        <v>801</v>
      </c>
      <c r="N19" s="151" t="s">
        <v>863</v>
      </c>
      <c r="O19" s="47" t="s">
        <v>202</v>
      </c>
      <c r="P19" s="47" t="s">
        <v>877</v>
      </c>
      <c r="Q19" s="47" t="s">
        <v>202</v>
      </c>
      <c r="R19" s="65" t="s">
        <v>836</v>
      </c>
      <c r="S19" s="150" t="s">
        <v>847</v>
      </c>
      <c r="T19">
        <v>10362695</v>
      </c>
      <c r="U19" t="s">
        <v>805</v>
      </c>
      <c r="V19" s="113" t="s">
        <v>806</v>
      </c>
    </row>
    <row r="20" spans="1:22" ht="165.75" x14ac:dyDescent="0.2">
      <c r="A20" s="37">
        <v>45342</v>
      </c>
      <c r="B20" s="47" t="s">
        <v>794</v>
      </c>
      <c r="C20" s="37">
        <v>45447</v>
      </c>
      <c r="D20" s="112">
        <v>45531</v>
      </c>
      <c r="E20" t="s">
        <v>795</v>
      </c>
      <c r="F20" s="103">
        <v>2410337</v>
      </c>
      <c r="G20" s="103" t="s">
        <v>878</v>
      </c>
      <c r="H20">
        <v>6376973</v>
      </c>
      <c r="I20" s="142" t="s">
        <v>879</v>
      </c>
      <c r="J20" s="47" t="s">
        <v>798</v>
      </c>
      <c r="K20" s="64" t="s">
        <v>880</v>
      </c>
      <c r="L20" s="103" t="s">
        <v>800</v>
      </c>
      <c r="M20" s="70" t="s">
        <v>801</v>
      </c>
      <c r="N20" s="151" t="s">
        <v>863</v>
      </c>
      <c r="O20" s="47" t="s">
        <v>202</v>
      </c>
      <c r="P20" s="47" t="s">
        <v>202</v>
      </c>
      <c r="Q20" s="47" t="s">
        <v>202</v>
      </c>
      <c r="R20" s="65" t="s">
        <v>881</v>
      </c>
      <c r="S20" s="65" t="s">
        <v>804</v>
      </c>
      <c r="T20">
        <v>10362698</v>
      </c>
      <c r="U20" t="s">
        <v>805</v>
      </c>
      <c r="V20" s="113" t="s">
        <v>806</v>
      </c>
    </row>
    <row r="21" spans="1:22" ht="165.75" x14ac:dyDescent="0.2">
      <c r="A21" s="37">
        <v>45342</v>
      </c>
      <c r="B21" s="47" t="s">
        <v>794</v>
      </c>
      <c r="C21" s="37">
        <v>45447</v>
      </c>
      <c r="D21" s="112">
        <v>45531</v>
      </c>
      <c r="E21" t="s">
        <v>882</v>
      </c>
      <c r="F21" s="103">
        <v>2410337</v>
      </c>
      <c r="G21" s="103" t="s">
        <v>883</v>
      </c>
      <c r="H21">
        <v>6376981</v>
      </c>
      <c r="I21" s="142" t="s">
        <v>884</v>
      </c>
      <c r="J21" s="47" t="s">
        <v>798</v>
      </c>
      <c r="K21" s="64" t="s">
        <v>885</v>
      </c>
      <c r="L21" s="103" t="s">
        <v>800</v>
      </c>
      <c r="M21" s="70" t="s">
        <v>801</v>
      </c>
      <c r="N21" s="151" t="s">
        <v>863</v>
      </c>
      <c r="O21" s="47" t="s">
        <v>202</v>
      </c>
      <c r="P21" s="47" t="s">
        <v>202</v>
      </c>
      <c r="Q21" s="47" t="s">
        <v>202</v>
      </c>
      <c r="R21" s="65" t="s">
        <v>886</v>
      </c>
      <c r="S21" s="65" t="s">
        <v>804</v>
      </c>
      <c r="T21">
        <v>10356646</v>
      </c>
      <c r="U21" t="s">
        <v>805</v>
      </c>
      <c r="V21" s="113" t="s">
        <v>806</v>
      </c>
    </row>
    <row r="22" spans="1:22" ht="165.75" x14ac:dyDescent="0.2">
      <c r="A22" s="37">
        <v>45342</v>
      </c>
      <c r="B22" s="47" t="s">
        <v>794</v>
      </c>
      <c r="C22" s="37">
        <v>45447</v>
      </c>
      <c r="D22" s="112">
        <v>45531</v>
      </c>
      <c r="E22" t="s">
        <v>887</v>
      </c>
      <c r="F22" s="103">
        <v>2410337</v>
      </c>
      <c r="G22" s="103" t="s">
        <v>888</v>
      </c>
      <c r="H22">
        <v>6376991</v>
      </c>
      <c r="I22" s="142" t="s">
        <v>889</v>
      </c>
      <c r="J22" s="47" t="s">
        <v>798</v>
      </c>
      <c r="K22" s="64">
        <v>211318</v>
      </c>
      <c r="L22" s="103" t="s">
        <v>800</v>
      </c>
      <c r="M22" s="70" t="s">
        <v>801</v>
      </c>
      <c r="N22" s="151" t="s">
        <v>863</v>
      </c>
      <c r="O22" s="47" t="s">
        <v>202</v>
      </c>
      <c r="P22" s="47" t="s">
        <v>202</v>
      </c>
      <c r="Q22" s="47" t="s">
        <v>202</v>
      </c>
      <c r="R22" s="65" t="s">
        <v>886</v>
      </c>
      <c r="S22" s="65" t="s">
        <v>804</v>
      </c>
      <c r="T22">
        <v>10364744</v>
      </c>
      <c r="U22" t="s">
        <v>805</v>
      </c>
      <c r="V22" s="113" t="s">
        <v>806</v>
      </c>
    </row>
    <row r="23" spans="1:22" ht="165.75" x14ac:dyDescent="0.2">
      <c r="A23" s="37">
        <v>45342</v>
      </c>
      <c r="B23" s="47" t="s">
        <v>794</v>
      </c>
      <c r="C23" s="37">
        <v>45447</v>
      </c>
      <c r="D23" s="112">
        <v>45531</v>
      </c>
      <c r="E23" t="s">
        <v>887</v>
      </c>
      <c r="F23" s="103">
        <v>2410337</v>
      </c>
      <c r="G23" s="103" t="s">
        <v>890</v>
      </c>
      <c r="H23">
        <v>6377001</v>
      </c>
      <c r="I23" s="142" t="s">
        <v>891</v>
      </c>
      <c r="J23" s="47" t="s">
        <v>798</v>
      </c>
      <c r="K23" s="64">
        <v>214859</v>
      </c>
      <c r="L23" s="103" t="s">
        <v>800</v>
      </c>
      <c r="M23" s="70" t="s">
        <v>801</v>
      </c>
      <c r="N23" s="151" t="s">
        <v>863</v>
      </c>
      <c r="O23" s="47" t="s">
        <v>202</v>
      </c>
      <c r="P23" s="47" t="s">
        <v>202</v>
      </c>
      <c r="Q23" s="47" t="s">
        <v>202</v>
      </c>
      <c r="R23" s="65" t="s">
        <v>886</v>
      </c>
      <c r="S23" s="65" t="s">
        <v>804</v>
      </c>
      <c r="T23">
        <v>10364746</v>
      </c>
      <c r="U23" t="s">
        <v>805</v>
      </c>
      <c r="V23" s="113" t="s">
        <v>806</v>
      </c>
    </row>
    <row r="24" spans="1:22" ht="165.75" x14ac:dyDescent="0.2">
      <c r="A24" s="37">
        <v>45342</v>
      </c>
      <c r="B24" s="47" t="s">
        <v>794</v>
      </c>
      <c r="C24" s="37">
        <v>45447</v>
      </c>
      <c r="D24" s="112">
        <v>45531</v>
      </c>
      <c r="E24" t="s">
        <v>887</v>
      </c>
      <c r="F24" s="103">
        <v>2410337</v>
      </c>
      <c r="G24" s="103" t="s">
        <v>892</v>
      </c>
      <c r="H24">
        <v>6377011</v>
      </c>
      <c r="I24" s="142" t="s">
        <v>893</v>
      </c>
      <c r="J24" s="47" t="s">
        <v>50</v>
      </c>
      <c r="K24" s="64">
        <v>224988</v>
      </c>
      <c r="L24" s="103" t="s">
        <v>800</v>
      </c>
      <c r="M24" s="70" t="s">
        <v>801</v>
      </c>
      <c r="N24" s="151" t="s">
        <v>863</v>
      </c>
      <c r="O24" s="47" t="s">
        <v>202</v>
      </c>
      <c r="P24" s="47" t="s">
        <v>202</v>
      </c>
      <c r="Q24" s="47" t="s">
        <v>202</v>
      </c>
      <c r="R24" s="65" t="s">
        <v>886</v>
      </c>
      <c r="S24" s="65" t="s">
        <v>804</v>
      </c>
      <c r="T24">
        <v>10364486</v>
      </c>
      <c r="U24" t="s">
        <v>805</v>
      </c>
      <c r="V24" s="113" t="s">
        <v>806</v>
      </c>
    </row>
    <row r="25" spans="1:22" ht="165.75" x14ac:dyDescent="0.2">
      <c r="A25" s="37">
        <v>45342</v>
      </c>
      <c r="B25" s="47" t="s">
        <v>794</v>
      </c>
      <c r="C25" s="37">
        <v>45447</v>
      </c>
      <c r="D25" s="112">
        <v>45531</v>
      </c>
      <c r="E25" t="s">
        <v>887</v>
      </c>
      <c r="F25" s="103">
        <v>2410337</v>
      </c>
      <c r="G25" s="103" t="s">
        <v>894</v>
      </c>
      <c r="H25">
        <v>6377028</v>
      </c>
      <c r="I25" s="142" t="s">
        <v>895</v>
      </c>
      <c r="J25" s="47" t="s">
        <v>50</v>
      </c>
      <c r="K25" s="64">
        <v>224996</v>
      </c>
      <c r="L25" s="103" t="s">
        <v>800</v>
      </c>
      <c r="M25" s="70" t="s">
        <v>801</v>
      </c>
      <c r="N25" s="151" t="s">
        <v>863</v>
      </c>
      <c r="O25" s="47" t="s">
        <v>202</v>
      </c>
      <c r="P25" s="47" t="s">
        <v>202</v>
      </c>
      <c r="Q25" s="47" t="s">
        <v>202</v>
      </c>
      <c r="R25" s="65" t="s">
        <v>886</v>
      </c>
      <c r="S25" s="65" t="s">
        <v>804</v>
      </c>
      <c r="T25">
        <v>10364488</v>
      </c>
      <c r="U25" t="s">
        <v>805</v>
      </c>
      <c r="V25" s="113" t="s">
        <v>806</v>
      </c>
    </row>
    <row r="26" spans="1:22" ht="165.75" x14ac:dyDescent="0.2">
      <c r="A26" s="37">
        <v>45342</v>
      </c>
      <c r="B26" s="47" t="s">
        <v>794</v>
      </c>
      <c r="C26" s="37">
        <v>45447</v>
      </c>
      <c r="D26" s="112">
        <v>45531</v>
      </c>
      <c r="E26" t="s">
        <v>887</v>
      </c>
      <c r="F26" s="103">
        <v>2410337</v>
      </c>
      <c r="G26" s="103" t="s">
        <v>896</v>
      </c>
      <c r="H26">
        <v>6377036</v>
      </c>
      <c r="I26" s="142" t="s">
        <v>897</v>
      </c>
      <c r="J26" s="47" t="s">
        <v>50</v>
      </c>
      <c r="K26" s="64">
        <v>225059</v>
      </c>
      <c r="L26" s="103" t="s">
        <v>800</v>
      </c>
      <c r="M26" s="70" t="s">
        <v>801</v>
      </c>
      <c r="N26" s="151" t="s">
        <v>863</v>
      </c>
      <c r="O26" s="47" t="s">
        <v>202</v>
      </c>
      <c r="P26" s="47" t="s">
        <v>202</v>
      </c>
      <c r="Q26" s="47" t="s">
        <v>202</v>
      </c>
      <c r="R26" s="65" t="s">
        <v>886</v>
      </c>
      <c r="S26" s="65" t="s">
        <v>804</v>
      </c>
      <c r="T26">
        <v>10364490</v>
      </c>
      <c r="U26" t="s">
        <v>805</v>
      </c>
      <c r="V26" s="113" t="s">
        <v>806</v>
      </c>
    </row>
    <row r="27" spans="1:22" ht="165.75" x14ac:dyDescent="0.2">
      <c r="A27" s="37">
        <v>45342</v>
      </c>
      <c r="B27" s="47" t="s">
        <v>794</v>
      </c>
      <c r="C27" s="37">
        <v>45447</v>
      </c>
      <c r="D27" s="112">
        <v>45531</v>
      </c>
      <c r="E27" t="s">
        <v>887</v>
      </c>
      <c r="F27" s="103">
        <v>2410337</v>
      </c>
      <c r="G27" s="103" t="s">
        <v>898</v>
      </c>
      <c r="H27">
        <v>6377044</v>
      </c>
      <c r="I27" s="142" t="s">
        <v>899</v>
      </c>
      <c r="J27" s="47" t="s">
        <v>50</v>
      </c>
      <c r="K27" s="64">
        <v>225077</v>
      </c>
      <c r="L27" s="103" t="s">
        <v>800</v>
      </c>
      <c r="M27" s="70" t="s">
        <v>801</v>
      </c>
      <c r="N27" s="151" t="s">
        <v>863</v>
      </c>
      <c r="O27" s="47" t="s">
        <v>202</v>
      </c>
      <c r="P27" s="47" t="s">
        <v>202</v>
      </c>
      <c r="Q27" s="47" t="s">
        <v>202</v>
      </c>
      <c r="R27" s="65" t="s">
        <v>886</v>
      </c>
      <c r="S27" s="65" t="s">
        <v>804</v>
      </c>
      <c r="T27">
        <v>10364492</v>
      </c>
      <c r="U27" t="s">
        <v>805</v>
      </c>
      <c r="V27" s="113" t="s">
        <v>806</v>
      </c>
    </row>
    <row r="28" spans="1:22" ht="165.75" x14ac:dyDescent="0.2">
      <c r="A28" s="37">
        <v>45342</v>
      </c>
      <c r="B28" s="47" t="s">
        <v>794</v>
      </c>
      <c r="C28" s="37">
        <v>45447</v>
      </c>
      <c r="D28" s="112">
        <v>45531</v>
      </c>
      <c r="E28" t="s">
        <v>887</v>
      </c>
      <c r="F28" s="103">
        <v>2410337</v>
      </c>
      <c r="G28" s="103" t="s">
        <v>900</v>
      </c>
      <c r="H28">
        <v>6377052</v>
      </c>
      <c r="I28" s="142" t="s">
        <v>901</v>
      </c>
      <c r="J28" s="47" t="s">
        <v>50</v>
      </c>
      <c r="K28" s="64">
        <v>225081</v>
      </c>
      <c r="L28" s="103" t="s">
        <v>800</v>
      </c>
      <c r="M28" s="70" t="s">
        <v>801</v>
      </c>
      <c r="N28" s="151" t="s">
        <v>863</v>
      </c>
      <c r="O28" s="47" t="s">
        <v>202</v>
      </c>
      <c r="P28" s="47" t="s">
        <v>202</v>
      </c>
      <c r="Q28" s="47" t="s">
        <v>202</v>
      </c>
      <c r="R28" s="65" t="s">
        <v>886</v>
      </c>
      <c r="S28" s="65" t="s">
        <v>804</v>
      </c>
      <c r="T28">
        <v>10364494</v>
      </c>
      <c r="U28" t="s">
        <v>805</v>
      </c>
      <c r="V28" s="113" t="s">
        <v>806</v>
      </c>
    </row>
    <row r="29" spans="1:22" ht="165.75" x14ac:dyDescent="0.2">
      <c r="A29" s="37">
        <v>45342</v>
      </c>
      <c r="B29" s="47" t="s">
        <v>794</v>
      </c>
      <c r="C29" s="37">
        <v>45447</v>
      </c>
      <c r="D29" s="112">
        <v>45531</v>
      </c>
      <c r="E29" t="s">
        <v>887</v>
      </c>
      <c r="F29" s="103">
        <v>2410337</v>
      </c>
      <c r="G29" s="103" t="s">
        <v>902</v>
      </c>
      <c r="H29">
        <v>6377060</v>
      </c>
      <c r="I29" s="141" t="s">
        <v>903</v>
      </c>
      <c r="J29" s="47" t="s">
        <v>50</v>
      </c>
      <c r="K29" s="64">
        <v>225109</v>
      </c>
      <c r="L29" s="103" t="s">
        <v>800</v>
      </c>
      <c r="M29" s="70" t="s">
        <v>801</v>
      </c>
      <c r="N29" s="151" t="s">
        <v>863</v>
      </c>
      <c r="O29" s="47" t="s">
        <v>202</v>
      </c>
      <c r="P29" s="47" t="s">
        <v>202</v>
      </c>
      <c r="Q29" s="47" t="s">
        <v>202</v>
      </c>
      <c r="R29" s="65" t="s">
        <v>904</v>
      </c>
      <c r="S29" s="65" t="s">
        <v>804</v>
      </c>
      <c r="T29">
        <v>10364496</v>
      </c>
      <c r="U29" t="s">
        <v>805</v>
      </c>
      <c r="V29" s="113" t="s">
        <v>806</v>
      </c>
    </row>
    <row r="30" spans="1:22" ht="165.75" x14ac:dyDescent="0.2">
      <c r="A30" s="37">
        <v>45342</v>
      </c>
      <c r="B30" s="47" t="s">
        <v>794</v>
      </c>
      <c r="C30" s="37">
        <v>45447</v>
      </c>
      <c r="D30" s="112">
        <v>45531</v>
      </c>
      <c r="E30" t="s">
        <v>887</v>
      </c>
      <c r="F30" s="103">
        <v>2410337</v>
      </c>
      <c r="G30" s="103" t="s">
        <v>905</v>
      </c>
      <c r="H30">
        <v>6377079</v>
      </c>
      <c r="I30" s="141" t="s">
        <v>906</v>
      </c>
      <c r="J30" s="47" t="s">
        <v>50</v>
      </c>
      <c r="K30" s="64">
        <v>226036</v>
      </c>
      <c r="L30" s="103" t="s">
        <v>800</v>
      </c>
      <c r="M30" s="70" t="s">
        <v>801</v>
      </c>
      <c r="N30" s="151" t="s">
        <v>907</v>
      </c>
      <c r="O30" s="47" t="s">
        <v>202</v>
      </c>
      <c r="P30" s="47" t="s">
        <v>202</v>
      </c>
      <c r="Q30" s="47" t="s">
        <v>202</v>
      </c>
      <c r="R30" s="65" t="s">
        <v>904</v>
      </c>
      <c r="S30" s="65" t="s">
        <v>804</v>
      </c>
      <c r="T30">
        <v>10364498</v>
      </c>
      <c r="U30" t="s">
        <v>805</v>
      </c>
      <c r="V30" s="113" t="s">
        <v>806</v>
      </c>
    </row>
    <row r="31" spans="1:22" ht="63.75" x14ac:dyDescent="0.2">
      <c r="A31" s="37">
        <v>45342</v>
      </c>
      <c r="B31" s="47" t="s">
        <v>794</v>
      </c>
      <c r="C31" s="37">
        <v>45447</v>
      </c>
      <c r="D31" s="112">
        <v>45531</v>
      </c>
      <c r="E31" t="s">
        <v>887</v>
      </c>
      <c r="F31" s="103">
        <v>2410337</v>
      </c>
      <c r="G31" s="103" t="s">
        <v>908</v>
      </c>
      <c r="H31">
        <v>6377087</v>
      </c>
      <c r="I31" s="141" t="s">
        <v>909</v>
      </c>
      <c r="J31" s="47" t="s">
        <v>50</v>
      </c>
      <c r="K31" s="64">
        <v>230119</v>
      </c>
      <c r="L31" s="103" t="s">
        <v>800</v>
      </c>
      <c r="M31" s="70" t="s">
        <v>801</v>
      </c>
      <c r="N31" s="151" t="s">
        <v>907</v>
      </c>
      <c r="O31" s="47" t="s">
        <v>202</v>
      </c>
      <c r="P31" s="47" t="s">
        <v>202</v>
      </c>
      <c r="Q31" s="47" t="s">
        <v>202</v>
      </c>
      <c r="R31" s="65" t="s">
        <v>904</v>
      </c>
      <c r="S31" s="65" t="s">
        <v>804</v>
      </c>
      <c r="T31">
        <v>10364500</v>
      </c>
      <c r="U31" t="s">
        <v>805</v>
      </c>
      <c r="V31" s="113"/>
    </row>
    <row r="32" spans="1:22" ht="63.75" x14ac:dyDescent="0.2">
      <c r="A32" s="37">
        <v>45342</v>
      </c>
      <c r="B32" s="47" t="s">
        <v>794</v>
      </c>
      <c r="C32" s="37">
        <v>45447</v>
      </c>
      <c r="D32" s="112">
        <v>45531</v>
      </c>
      <c r="E32" t="s">
        <v>887</v>
      </c>
      <c r="F32" s="103">
        <v>2410337</v>
      </c>
      <c r="G32" s="103" t="s">
        <v>910</v>
      </c>
      <c r="H32">
        <v>6377095</v>
      </c>
      <c r="I32" s="141" t="s">
        <v>911</v>
      </c>
      <c r="J32" s="47" t="s">
        <v>50</v>
      </c>
      <c r="K32" s="64">
        <v>230121</v>
      </c>
      <c r="L32" s="103" t="s">
        <v>800</v>
      </c>
      <c r="M32" s="70" t="s">
        <v>801</v>
      </c>
      <c r="N32" s="151" t="s">
        <v>907</v>
      </c>
      <c r="O32" s="47" t="s">
        <v>202</v>
      </c>
      <c r="P32" s="47" t="s">
        <v>202</v>
      </c>
      <c r="Q32" s="47" t="s">
        <v>202</v>
      </c>
      <c r="R32" s="65" t="s">
        <v>904</v>
      </c>
      <c r="S32" s="65" t="s">
        <v>804</v>
      </c>
      <c r="T32">
        <v>10364502</v>
      </c>
      <c r="U32" t="s">
        <v>805</v>
      </c>
      <c r="V32" s="113"/>
    </row>
    <row r="33" spans="1:23" ht="63.75" x14ac:dyDescent="0.2">
      <c r="A33" s="37">
        <v>45342</v>
      </c>
      <c r="B33" s="47" t="s">
        <v>794</v>
      </c>
      <c r="C33" s="37">
        <v>45447</v>
      </c>
      <c r="D33" s="112">
        <v>45531</v>
      </c>
      <c r="E33" t="s">
        <v>887</v>
      </c>
      <c r="F33" s="103">
        <v>2410337</v>
      </c>
      <c r="G33" s="103" t="s">
        <v>912</v>
      </c>
      <c r="H33">
        <v>6377108</v>
      </c>
      <c r="I33" s="141" t="s">
        <v>913</v>
      </c>
      <c r="J33" s="47" t="s">
        <v>50</v>
      </c>
      <c r="K33" s="64">
        <v>235108</v>
      </c>
      <c r="L33" s="103" t="s">
        <v>800</v>
      </c>
      <c r="M33" s="70" t="s">
        <v>801</v>
      </c>
      <c r="N33" s="151" t="s">
        <v>907</v>
      </c>
      <c r="O33" s="47" t="s">
        <v>202</v>
      </c>
      <c r="P33" s="47" t="s">
        <v>202</v>
      </c>
      <c r="Q33" s="47" t="s">
        <v>202</v>
      </c>
      <c r="R33" s="65" t="s">
        <v>904</v>
      </c>
      <c r="S33" s="65" t="s">
        <v>804</v>
      </c>
      <c r="T33">
        <v>10364504</v>
      </c>
      <c r="U33" t="s">
        <v>805</v>
      </c>
      <c r="V33" s="113"/>
    </row>
    <row r="34" spans="1:23" ht="63.75" x14ac:dyDescent="0.2">
      <c r="A34" s="37">
        <v>45342</v>
      </c>
      <c r="B34" s="47" t="s">
        <v>794</v>
      </c>
      <c r="C34" s="37">
        <v>45447</v>
      </c>
      <c r="D34" s="112">
        <v>45531</v>
      </c>
      <c r="E34" t="s">
        <v>887</v>
      </c>
      <c r="F34" s="103">
        <v>2410337</v>
      </c>
      <c r="G34" s="103" t="s">
        <v>914</v>
      </c>
      <c r="H34">
        <v>6377116</v>
      </c>
      <c r="I34" s="141" t="s">
        <v>915</v>
      </c>
      <c r="J34" s="47" t="s">
        <v>50</v>
      </c>
      <c r="K34" s="64">
        <v>235887</v>
      </c>
      <c r="L34" s="103" t="s">
        <v>800</v>
      </c>
      <c r="M34" s="70" t="s">
        <v>801</v>
      </c>
      <c r="N34" s="151" t="s">
        <v>907</v>
      </c>
      <c r="O34" s="47" t="s">
        <v>202</v>
      </c>
      <c r="P34" s="47" t="s">
        <v>202</v>
      </c>
      <c r="Q34" s="47" t="s">
        <v>202</v>
      </c>
      <c r="R34" s="65" t="s">
        <v>904</v>
      </c>
      <c r="S34" s="65" t="s">
        <v>804</v>
      </c>
      <c r="T34">
        <v>10364506</v>
      </c>
      <c r="U34" t="s">
        <v>805</v>
      </c>
      <c r="V34" s="113"/>
    </row>
    <row r="35" spans="1:23" ht="63.75" x14ac:dyDescent="0.2">
      <c r="A35" s="37">
        <v>45342</v>
      </c>
      <c r="B35" s="47" t="s">
        <v>794</v>
      </c>
      <c r="C35" s="37">
        <v>45447</v>
      </c>
      <c r="D35" s="112">
        <v>45531</v>
      </c>
      <c r="E35" t="s">
        <v>887</v>
      </c>
      <c r="F35" s="103">
        <v>2410337</v>
      </c>
      <c r="G35" s="103" t="s">
        <v>916</v>
      </c>
      <c r="H35">
        <v>6377124</v>
      </c>
      <c r="I35" s="141" t="s">
        <v>917</v>
      </c>
      <c r="J35" s="47" t="s">
        <v>50</v>
      </c>
      <c r="K35" s="64">
        <v>236005</v>
      </c>
      <c r="L35" s="103" t="s">
        <v>800</v>
      </c>
      <c r="M35" s="70" t="s">
        <v>801</v>
      </c>
      <c r="N35" s="151" t="s">
        <v>907</v>
      </c>
      <c r="O35" s="47" t="s">
        <v>202</v>
      </c>
      <c r="P35" s="47" t="s">
        <v>202</v>
      </c>
      <c r="Q35" s="47" t="s">
        <v>202</v>
      </c>
      <c r="R35" s="65" t="s">
        <v>904</v>
      </c>
      <c r="S35" s="65" t="s">
        <v>804</v>
      </c>
      <c r="T35">
        <v>10364508</v>
      </c>
      <c r="U35" t="s">
        <v>805</v>
      </c>
      <c r="V35" s="113"/>
    </row>
    <row r="36" spans="1:23" ht="63.75" x14ac:dyDescent="0.2">
      <c r="A36" s="37">
        <v>45342</v>
      </c>
      <c r="B36" s="47" t="s">
        <v>794</v>
      </c>
      <c r="C36" s="37">
        <v>45447</v>
      </c>
      <c r="D36" s="112">
        <v>45531</v>
      </c>
      <c r="E36" t="s">
        <v>887</v>
      </c>
      <c r="F36" s="103">
        <v>2410337</v>
      </c>
      <c r="G36" s="103" t="s">
        <v>918</v>
      </c>
      <c r="H36">
        <v>6377132</v>
      </c>
      <c r="I36" s="141" t="s">
        <v>919</v>
      </c>
      <c r="J36" s="47" t="s">
        <v>50</v>
      </c>
      <c r="K36" s="64">
        <v>236007</v>
      </c>
      <c r="L36" s="103" t="s">
        <v>800</v>
      </c>
      <c r="M36" s="70" t="s">
        <v>801</v>
      </c>
      <c r="N36" s="151" t="s">
        <v>907</v>
      </c>
      <c r="O36" s="47" t="s">
        <v>202</v>
      </c>
      <c r="P36" s="47" t="s">
        <v>202</v>
      </c>
      <c r="Q36" s="47" t="s">
        <v>202</v>
      </c>
      <c r="R36" s="65" t="s">
        <v>904</v>
      </c>
      <c r="S36" s="65" t="s">
        <v>804</v>
      </c>
      <c r="T36">
        <v>10364510</v>
      </c>
      <c r="U36" t="s">
        <v>805</v>
      </c>
      <c r="V36" s="113"/>
    </row>
    <row r="37" spans="1:23" s="71" customFormat="1" ht="16.5" customHeight="1" x14ac:dyDescent="0.2">
      <c r="A37" s="37">
        <v>45343</v>
      </c>
      <c r="B37" s="47" t="s">
        <v>794</v>
      </c>
      <c r="C37" s="112">
        <v>45413</v>
      </c>
      <c r="D37" s="71" t="s">
        <v>794</v>
      </c>
      <c r="F37" s="132" t="s">
        <v>920</v>
      </c>
      <c r="G37" s="132">
        <v>2685</v>
      </c>
      <c r="H37" s="71">
        <v>6377220</v>
      </c>
      <c r="I37" s="113" t="s">
        <v>921</v>
      </c>
      <c r="J37" s="113" t="s">
        <v>922</v>
      </c>
      <c r="K37" s="140">
        <v>38578</v>
      </c>
      <c r="L37" s="132" t="s">
        <v>923</v>
      </c>
      <c r="M37" s="132" t="s">
        <v>924</v>
      </c>
      <c r="O37" s="113" t="s">
        <v>925</v>
      </c>
      <c r="P37" s="113" t="s">
        <v>926</v>
      </c>
      <c r="Q37" s="113"/>
      <c r="R37" s="113" t="s">
        <v>927</v>
      </c>
      <c r="S37" s="169" t="s">
        <v>928</v>
      </c>
      <c r="T37" s="132" t="s">
        <v>929</v>
      </c>
      <c r="U37" s="71" t="s">
        <v>930</v>
      </c>
      <c r="V37" s="146" t="s">
        <v>931</v>
      </c>
      <c r="W37" s="113" t="s">
        <v>932</v>
      </c>
    </row>
    <row r="38" spans="1:23" s="71" customFormat="1" ht="16.5" customHeight="1" x14ac:dyDescent="0.2">
      <c r="A38" s="37">
        <v>45343</v>
      </c>
      <c r="B38" s="47" t="s">
        <v>794</v>
      </c>
      <c r="C38" s="112">
        <v>45413</v>
      </c>
      <c r="D38" s="71" t="s">
        <v>794</v>
      </c>
      <c r="F38" s="132" t="s">
        <v>920</v>
      </c>
      <c r="G38" s="132">
        <v>2638</v>
      </c>
      <c r="H38" s="71">
        <v>6377239</v>
      </c>
      <c r="I38" s="113" t="s">
        <v>933</v>
      </c>
      <c r="J38" s="113" t="s">
        <v>922</v>
      </c>
      <c r="K38" s="62" t="s">
        <v>934</v>
      </c>
      <c r="L38" s="132" t="s">
        <v>923</v>
      </c>
      <c r="M38" s="132" t="s">
        <v>924</v>
      </c>
      <c r="O38" s="113" t="s">
        <v>925</v>
      </c>
      <c r="P38" s="113" t="s">
        <v>926</v>
      </c>
      <c r="Q38" s="113"/>
      <c r="R38" s="113" t="s">
        <v>927</v>
      </c>
      <c r="S38" s="62" t="s">
        <v>935</v>
      </c>
      <c r="T38" s="132" t="s">
        <v>936</v>
      </c>
      <c r="U38" s="71" t="s">
        <v>930</v>
      </c>
      <c r="V38" s="146" t="s">
        <v>931</v>
      </c>
      <c r="W38" s="113" t="s">
        <v>932</v>
      </c>
    </row>
    <row r="39" spans="1:23" s="71" customFormat="1" ht="16.5" customHeight="1" x14ac:dyDescent="0.2">
      <c r="A39" s="37">
        <v>45343</v>
      </c>
      <c r="B39" s="47" t="s">
        <v>794</v>
      </c>
      <c r="C39" s="112">
        <v>45413</v>
      </c>
      <c r="D39" s="71" t="s">
        <v>794</v>
      </c>
      <c r="F39" s="132" t="s">
        <v>920</v>
      </c>
      <c r="G39" s="132">
        <v>2257</v>
      </c>
      <c r="H39" s="71">
        <v>6377247</v>
      </c>
      <c r="I39" s="113" t="s">
        <v>937</v>
      </c>
      <c r="J39" s="113" t="s">
        <v>922</v>
      </c>
      <c r="K39" s="62"/>
      <c r="L39" s="132" t="s">
        <v>923</v>
      </c>
      <c r="M39" s="132" t="s">
        <v>924</v>
      </c>
      <c r="O39" s="113" t="s">
        <v>925</v>
      </c>
      <c r="P39" s="113" t="s">
        <v>926</v>
      </c>
      <c r="Q39" s="113"/>
      <c r="R39" s="113" t="s">
        <v>927</v>
      </c>
      <c r="S39" s="62" t="s">
        <v>935</v>
      </c>
      <c r="T39" s="132" t="s">
        <v>938</v>
      </c>
      <c r="V39" s="146" t="s">
        <v>931</v>
      </c>
      <c r="W39" s="113" t="s">
        <v>939</v>
      </c>
    </row>
    <row r="40" spans="1:23" s="71" customFormat="1" ht="16.5" customHeight="1" x14ac:dyDescent="0.2">
      <c r="A40" s="37">
        <v>45343</v>
      </c>
      <c r="B40" s="47" t="s">
        <v>794</v>
      </c>
      <c r="C40" s="112">
        <v>45413</v>
      </c>
      <c r="D40" s="71" t="s">
        <v>794</v>
      </c>
      <c r="F40" s="132" t="s">
        <v>920</v>
      </c>
      <c r="G40" s="132">
        <v>2645</v>
      </c>
      <c r="H40" s="71">
        <v>6377255</v>
      </c>
      <c r="I40" s="113" t="s">
        <v>940</v>
      </c>
      <c r="J40" s="113" t="s">
        <v>922</v>
      </c>
      <c r="K40" s="62" t="s">
        <v>941</v>
      </c>
      <c r="L40" s="132" t="s">
        <v>923</v>
      </c>
      <c r="M40" s="132" t="s">
        <v>924</v>
      </c>
      <c r="O40" s="113" t="s">
        <v>925</v>
      </c>
      <c r="P40" s="113" t="s">
        <v>926</v>
      </c>
      <c r="Q40" s="113"/>
      <c r="R40" s="113" t="s">
        <v>927</v>
      </c>
      <c r="S40" s="62" t="s">
        <v>935</v>
      </c>
      <c r="T40" s="132" t="s">
        <v>942</v>
      </c>
      <c r="V40" s="146" t="s">
        <v>931</v>
      </c>
      <c r="W40" s="113" t="s">
        <v>939</v>
      </c>
    </row>
    <row r="41" spans="1:23" s="71" customFormat="1" ht="16.5" customHeight="1" x14ac:dyDescent="0.2">
      <c r="A41" s="37">
        <v>45343</v>
      </c>
      <c r="B41" s="47" t="s">
        <v>794</v>
      </c>
      <c r="C41" s="112">
        <v>45413</v>
      </c>
      <c r="D41" s="71" t="s">
        <v>794</v>
      </c>
      <c r="F41" s="132" t="s">
        <v>920</v>
      </c>
      <c r="G41" s="132">
        <v>2643</v>
      </c>
      <c r="H41" s="71">
        <v>6377263</v>
      </c>
      <c r="I41" s="113" t="s">
        <v>943</v>
      </c>
      <c r="J41" s="113" t="s">
        <v>922</v>
      </c>
      <c r="K41" s="62" t="s">
        <v>944</v>
      </c>
      <c r="L41" s="132" t="s">
        <v>923</v>
      </c>
      <c r="M41" s="132" t="s">
        <v>924</v>
      </c>
      <c r="O41" s="113" t="s">
        <v>925</v>
      </c>
      <c r="P41" s="113" t="s">
        <v>926</v>
      </c>
      <c r="Q41" s="113"/>
      <c r="R41" s="113" t="s">
        <v>927</v>
      </c>
      <c r="S41" s="62" t="s">
        <v>935</v>
      </c>
      <c r="T41" s="132" t="s">
        <v>945</v>
      </c>
      <c r="V41" s="146" t="s">
        <v>931</v>
      </c>
      <c r="W41" s="113" t="s">
        <v>939</v>
      </c>
    </row>
    <row r="42" spans="1:23" s="71" customFormat="1" ht="16.5" customHeight="1" x14ac:dyDescent="0.2">
      <c r="A42" s="37">
        <v>45343</v>
      </c>
      <c r="B42" s="47" t="s">
        <v>794</v>
      </c>
      <c r="C42" s="112">
        <v>45413</v>
      </c>
      <c r="D42" s="71" t="s">
        <v>794</v>
      </c>
      <c r="F42" s="132" t="s">
        <v>920</v>
      </c>
      <c r="G42" s="132">
        <v>2631</v>
      </c>
      <c r="H42" s="71">
        <v>6377271</v>
      </c>
      <c r="I42" s="113" t="s">
        <v>946</v>
      </c>
      <c r="J42" s="113" t="s">
        <v>922</v>
      </c>
      <c r="K42" s="62" t="s">
        <v>947</v>
      </c>
      <c r="L42" s="132" t="s">
        <v>923</v>
      </c>
      <c r="M42" s="132" t="s">
        <v>924</v>
      </c>
      <c r="O42" s="113" t="s">
        <v>925</v>
      </c>
      <c r="P42" s="113" t="s">
        <v>926</v>
      </c>
      <c r="Q42" s="113"/>
      <c r="R42" s="113" t="s">
        <v>927</v>
      </c>
      <c r="S42" s="62" t="s">
        <v>948</v>
      </c>
      <c r="T42" s="132" t="s">
        <v>938</v>
      </c>
      <c r="V42" s="146" t="s">
        <v>931</v>
      </c>
      <c r="W42" s="113" t="s">
        <v>932</v>
      </c>
    </row>
    <row r="43" spans="1:23" s="71" customFormat="1" ht="16.5" customHeight="1" x14ac:dyDescent="0.2">
      <c r="A43" s="37">
        <v>45343</v>
      </c>
      <c r="B43" s="47" t="s">
        <v>794</v>
      </c>
      <c r="C43" s="112">
        <v>45413</v>
      </c>
      <c r="D43" s="71" t="s">
        <v>794</v>
      </c>
      <c r="F43" s="132" t="s">
        <v>920</v>
      </c>
      <c r="G43" s="132">
        <v>2671</v>
      </c>
      <c r="H43" s="71">
        <v>6377281</v>
      </c>
      <c r="I43" s="113" t="s">
        <v>949</v>
      </c>
      <c r="J43" s="113" t="s">
        <v>922</v>
      </c>
      <c r="K43" s="62" t="s">
        <v>950</v>
      </c>
      <c r="L43" s="132" t="s">
        <v>923</v>
      </c>
      <c r="M43" s="132" t="s">
        <v>924</v>
      </c>
      <c r="O43" s="113" t="s">
        <v>925</v>
      </c>
      <c r="P43" s="113" t="s">
        <v>926</v>
      </c>
      <c r="Q43" s="113"/>
      <c r="R43" s="113" t="s">
        <v>927</v>
      </c>
      <c r="S43" s="62" t="s">
        <v>948</v>
      </c>
      <c r="T43" s="132" t="s">
        <v>938</v>
      </c>
      <c r="V43" s="146" t="s">
        <v>931</v>
      </c>
      <c r="W43" s="113" t="s">
        <v>932</v>
      </c>
    </row>
    <row r="44" spans="1:23" s="71" customFormat="1" ht="16.5" customHeight="1" x14ac:dyDescent="0.2">
      <c r="A44" s="37">
        <v>45343</v>
      </c>
      <c r="B44" s="47" t="s">
        <v>794</v>
      </c>
      <c r="C44" s="112">
        <v>45413</v>
      </c>
      <c r="D44" s="71" t="s">
        <v>794</v>
      </c>
      <c r="F44" s="132" t="s">
        <v>920</v>
      </c>
      <c r="G44" s="132">
        <v>2677</v>
      </c>
      <c r="H44" s="71">
        <v>6377298</v>
      </c>
      <c r="I44" s="113" t="s">
        <v>951</v>
      </c>
      <c r="J44" s="113" t="s">
        <v>922</v>
      </c>
      <c r="K44" s="62" t="s">
        <v>952</v>
      </c>
      <c r="L44" s="132" t="s">
        <v>923</v>
      </c>
      <c r="M44" s="132" t="s">
        <v>924</v>
      </c>
      <c r="O44" s="113" t="s">
        <v>925</v>
      </c>
      <c r="P44" s="113" t="s">
        <v>926</v>
      </c>
      <c r="Q44" s="113"/>
      <c r="R44" s="113" t="s">
        <v>927</v>
      </c>
      <c r="S44" s="62" t="s">
        <v>948</v>
      </c>
      <c r="T44" s="132" t="s">
        <v>938</v>
      </c>
      <c r="V44" s="146" t="s">
        <v>931</v>
      </c>
      <c r="W44" s="113" t="s">
        <v>932</v>
      </c>
    </row>
    <row r="45" spans="1:23" s="71" customFormat="1" ht="16.5" customHeight="1" x14ac:dyDescent="0.2">
      <c r="A45" s="37">
        <v>45343</v>
      </c>
      <c r="B45" s="47" t="s">
        <v>794</v>
      </c>
      <c r="C45" s="112">
        <v>45413</v>
      </c>
      <c r="D45" s="71" t="s">
        <v>794</v>
      </c>
      <c r="F45" s="132" t="s">
        <v>920</v>
      </c>
      <c r="G45" s="132">
        <v>2678</v>
      </c>
      <c r="H45" s="71">
        <v>6377300</v>
      </c>
      <c r="I45" s="113" t="s">
        <v>953</v>
      </c>
      <c r="J45" s="113" t="s">
        <v>922</v>
      </c>
      <c r="K45" s="62" t="s">
        <v>954</v>
      </c>
      <c r="L45" s="132" t="s">
        <v>923</v>
      </c>
      <c r="M45" s="132" t="s">
        <v>924</v>
      </c>
      <c r="O45" s="113" t="s">
        <v>925</v>
      </c>
      <c r="P45" s="113" t="s">
        <v>926</v>
      </c>
      <c r="Q45" s="113"/>
      <c r="R45" s="113" t="s">
        <v>927</v>
      </c>
      <c r="S45" s="62" t="s">
        <v>948</v>
      </c>
      <c r="T45" s="132" t="s">
        <v>938</v>
      </c>
      <c r="V45" s="146" t="s">
        <v>931</v>
      </c>
      <c r="W45" s="113" t="s">
        <v>932</v>
      </c>
    </row>
    <row r="46" spans="1:23" s="71" customFormat="1" ht="16.5" customHeight="1" x14ac:dyDescent="0.2">
      <c r="A46" s="37">
        <v>45343</v>
      </c>
      <c r="B46" s="47" t="s">
        <v>794</v>
      </c>
      <c r="C46" s="112">
        <v>45413</v>
      </c>
      <c r="D46" s="71" t="s">
        <v>794</v>
      </c>
      <c r="F46" s="132" t="s">
        <v>920</v>
      </c>
      <c r="G46" s="132">
        <v>2679</v>
      </c>
      <c r="H46" s="71">
        <v>6377319</v>
      </c>
      <c r="I46" s="113" t="s">
        <v>955</v>
      </c>
      <c r="J46" s="113" t="s">
        <v>922</v>
      </c>
      <c r="K46" s="62" t="s">
        <v>956</v>
      </c>
      <c r="L46" s="132" t="s">
        <v>923</v>
      </c>
      <c r="M46" s="132" t="s">
        <v>924</v>
      </c>
      <c r="O46" s="113" t="s">
        <v>925</v>
      </c>
      <c r="P46" s="113" t="s">
        <v>926</v>
      </c>
      <c r="Q46" s="113"/>
      <c r="R46" s="113" t="s">
        <v>927</v>
      </c>
      <c r="S46" s="62" t="s">
        <v>948</v>
      </c>
      <c r="T46" s="132" t="s">
        <v>938</v>
      </c>
      <c r="V46" s="146" t="s">
        <v>931</v>
      </c>
      <c r="W46" s="113" t="s">
        <v>939</v>
      </c>
    </row>
    <row r="47" spans="1:23" s="71" customFormat="1" ht="16.5" customHeight="1" x14ac:dyDescent="0.2">
      <c r="A47" s="37">
        <v>45343</v>
      </c>
      <c r="B47" s="47" t="s">
        <v>794</v>
      </c>
      <c r="C47" s="112">
        <v>45413</v>
      </c>
      <c r="D47" s="71" t="s">
        <v>794</v>
      </c>
      <c r="F47" s="132" t="s">
        <v>920</v>
      </c>
      <c r="G47" s="132">
        <v>2689</v>
      </c>
      <c r="H47" s="71">
        <v>6377327</v>
      </c>
      <c r="I47" s="113" t="s">
        <v>957</v>
      </c>
      <c r="J47" s="113" t="s">
        <v>922</v>
      </c>
      <c r="K47" s="62" t="s">
        <v>958</v>
      </c>
      <c r="L47" s="132" t="s">
        <v>923</v>
      </c>
      <c r="M47" s="132" t="s">
        <v>924</v>
      </c>
      <c r="O47" s="113" t="s">
        <v>925</v>
      </c>
      <c r="P47" s="113" t="s">
        <v>926</v>
      </c>
      <c r="Q47" s="113"/>
      <c r="R47" s="113" t="s">
        <v>927</v>
      </c>
      <c r="S47" s="62" t="s">
        <v>959</v>
      </c>
      <c r="T47" s="132" t="s">
        <v>938</v>
      </c>
      <c r="V47" s="146" t="s">
        <v>931</v>
      </c>
      <c r="W47" s="113" t="s">
        <v>939</v>
      </c>
    </row>
    <row r="48" spans="1:23" s="71" customFormat="1" ht="16.5" customHeight="1" x14ac:dyDescent="0.2">
      <c r="A48" s="37">
        <v>45343</v>
      </c>
      <c r="B48" s="47" t="s">
        <v>794</v>
      </c>
      <c r="C48" s="112">
        <v>45413</v>
      </c>
      <c r="D48" s="71" t="s">
        <v>794</v>
      </c>
      <c r="F48" s="132" t="s">
        <v>920</v>
      </c>
      <c r="G48" s="132">
        <v>2707</v>
      </c>
      <c r="H48" s="71">
        <v>6377335</v>
      </c>
      <c r="I48" s="113" t="s">
        <v>960</v>
      </c>
      <c r="J48" s="113" t="s">
        <v>922</v>
      </c>
      <c r="K48" s="62" t="s">
        <v>961</v>
      </c>
      <c r="L48" s="132" t="s">
        <v>923</v>
      </c>
      <c r="M48" s="132" t="s">
        <v>924</v>
      </c>
      <c r="O48" s="113" t="s">
        <v>925</v>
      </c>
      <c r="P48" s="113" t="s">
        <v>926</v>
      </c>
      <c r="Q48" s="113"/>
      <c r="R48" s="113" t="s">
        <v>927</v>
      </c>
      <c r="S48" s="62" t="s">
        <v>959</v>
      </c>
      <c r="T48" s="132" t="s">
        <v>938</v>
      </c>
      <c r="V48" s="146" t="s">
        <v>931</v>
      </c>
      <c r="W48" s="113" t="s">
        <v>939</v>
      </c>
    </row>
    <row r="49" spans="1:23" s="71" customFormat="1" ht="16.5" customHeight="1" x14ac:dyDescent="0.2">
      <c r="A49" s="37">
        <v>45343</v>
      </c>
      <c r="B49" s="47" t="s">
        <v>794</v>
      </c>
      <c r="C49" s="112">
        <v>45413</v>
      </c>
      <c r="D49" s="71" t="s">
        <v>794</v>
      </c>
      <c r="F49" s="132" t="s">
        <v>920</v>
      </c>
      <c r="G49" s="132">
        <v>2708</v>
      </c>
      <c r="H49" s="71">
        <v>6377343</v>
      </c>
      <c r="I49" s="113" t="s">
        <v>962</v>
      </c>
      <c r="J49" s="113" t="s">
        <v>922</v>
      </c>
      <c r="K49" s="62" t="s">
        <v>963</v>
      </c>
      <c r="L49" s="132" t="s">
        <v>923</v>
      </c>
      <c r="M49" s="132" t="s">
        <v>924</v>
      </c>
      <c r="O49" s="113" t="s">
        <v>925</v>
      </c>
      <c r="P49" s="113" t="s">
        <v>926</v>
      </c>
      <c r="Q49" s="113"/>
      <c r="R49" s="113" t="s">
        <v>927</v>
      </c>
      <c r="S49" s="62" t="s">
        <v>959</v>
      </c>
      <c r="T49" s="132" t="s">
        <v>938</v>
      </c>
      <c r="V49" s="146" t="s">
        <v>931</v>
      </c>
      <c r="W49" s="113" t="s">
        <v>932</v>
      </c>
    </row>
    <row r="50" spans="1:23" s="71" customFormat="1" ht="16.5" customHeight="1" x14ac:dyDescent="0.2">
      <c r="A50" s="37">
        <v>45343</v>
      </c>
      <c r="B50" s="47" t="s">
        <v>794</v>
      </c>
      <c r="C50" s="112">
        <v>45413</v>
      </c>
      <c r="D50" s="71" t="s">
        <v>794</v>
      </c>
      <c r="F50" s="132" t="s">
        <v>920</v>
      </c>
      <c r="G50" s="132">
        <v>2709</v>
      </c>
      <c r="H50" s="71">
        <v>6377351</v>
      </c>
      <c r="I50" s="113" t="s">
        <v>964</v>
      </c>
      <c r="J50" s="113" t="s">
        <v>922</v>
      </c>
      <c r="K50" s="62">
        <v>161069</v>
      </c>
      <c r="L50" s="132" t="s">
        <v>923</v>
      </c>
      <c r="M50" s="132" t="s">
        <v>924</v>
      </c>
      <c r="O50" s="113" t="s">
        <v>925</v>
      </c>
      <c r="P50" s="113" t="s">
        <v>926</v>
      </c>
      <c r="Q50" s="113"/>
      <c r="R50" s="113" t="s">
        <v>927</v>
      </c>
      <c r="S50" s="62" t="s">
        <v>959</v>
      </c>
      <c r="T50" s="132" t="s">
        <v>938</v>
      </c>
      <c r="V50" s="146" t="s">
        <v>931</v>
      </c>
      <c r="W50" s="113" t="s">
        <v>932</v>
      </c>
    </row>
    <row r="51" spans="1:23" s="71" customFormat="1" ht="16.5" customHeight="1" x14ac:dyDescent="0.2">
      <c r="A51" s="37">
        <v>45343</v>
      </c>
      <c r="B51" s="47" t="s">
        <v>794</v>
      </c>
      <c r="C51" s="112">
        <v>45413</v>
      </c>
      <c r="D51" s="71" t="s">
        <v>794</v>
      </c>
      <c r="F51" s="132" t="s">
        <v>920</v>
      </c>
      <c r="G51" s="132">
        <v>2710</v>
      </c>
      <c r="H51" s="71">
        <v>6377361</v>
      </c>
      <c r="I51" s="113" t="s">
        <v>965</v>
      </c>
      <c r="J51" s="113" t="s">
        <v>922</v>
      </c>
      <c r="K51" s="71" t="s">
        <v>966</v>
      </c>
      <c r="L51" s="132" t="s">
        <v>923</v>
      </c>
      <c r="M51" s="132" t="s">
        <v>924</v>
      </c>
      <c r="O51" s="113" t="s">
        <v>925</v>
      </c>
      <c r="P51" s="113" t="s">
        <v>926</v>
      </c>
      <c r="Q51" s="113"/>
      <c r="R51" s="113" t="s">
        <v>927</v>
      </c>
      <c r="S51" s="62" t="s">
        <v>959</v>
      </c>
      <c r="T51" s="132" t="s">
        <v>938</v>
      </c>
      <c r="V51" s="146" t="s">
        <v>931</v>
      </c>
      <c r="W51" s="113" t="s">
        <v>939</v>
      </c>
    </row>
    <row r="52" spans="1:23" s="71" customFormat="1" ht="16.5" customHeight="1" x14ac:dyDescent="0.2">
      <c r="A52" s="37">
        <v>45343</v>
      </c>
      <c r="B52" s="47" t="s">
        <v>794</v>
      </c>
      <c r="C52" s="112">
        <v>45413</v>
      </c>
      <c r="D52" s="71" t="s">
        <v>794</v>
      </c>
      <c r="F52" s="132" t="s">
        <v>920</v>
      </c>
      <c r="G52" s="132">
        <v>2646</v>
      </c>
      <c r="H52" s="71">
        <v>6377378</v>
      </c>
      <c r="I52" s="113" t="s">
        <v>967</v>
      </c>
      <c r="J52" s="113" t="s">
        <v>922</v>
      </c>
      <c r="K52" s="71" t="s">
        <v>968</v>
      </c>
      <c r="L52" s="132" t="s">
        <v>923</v>
      </c>
      <c r="M52" s="132" t="s">
        <v>924</v>
      </c>
      <c r="O52" s="113" t="s">
        <v>925</v>
      </c>
      <c r="P52" s="113" t="s">
        <v>926</v>
      </c>
      <c r="Q52" s="113"/>
      <c r="R52" s="113" t="s">
        <v>927</v>
      </c>
      <c r="S52" s="62" t="s">
        <v>969</v>
      </c>
      <c r="T52" s="132" t="s">
        <v>942</v>
      </c>
      <c r="V52" s="146" t="s">
        <v>931</v>
      </c>
      <c r="W52" s="113" t="s">
        <v>932</v>
      </c>
    </row>
    <row r="53" spans="1:23" s="71" customFormat="1" ht="16.5" customHeight="1" x14ac:dyDescent="0.2">
      <c r="A53" s="37">
        <v>45343</v>
      </c>
      <c r="B53" s="47" t="s">
        <v>794</v>
      </c>
      <c r="C53" s="112">
        <v>45413</v>
      </c>
      <c r="D53" s="71" t="s">
        <v>794</v>
      </c>
      <c r="F53" s="132" t="s">
        <v>920</v>
      </c>
      <c r="G53" s="132">
        <v>2647</v>
      </c>
      <c r="H53" s="71">
        <v>6377386</v>
      </c>
      <c r="I53" s="113" t="s">
        <v>970</v>
      </c>
      <c r="J53" s="113" t="s">
        <v>922</v>
      </c>
      <c r="K53" s="71" t="s">
        <v>971</v>
      </c>
      <c r="L53" s="132" t="s">
        <v>923</v>
      </c>
      <c r="M53" s="132" t="s">
        <v>924</v>
      </c>
      <c r="O53" s="113" t="s">
        <v>925</v>
      </c>
      <c r="P53" s="113" t="s">
        <v>926</v>
      </c>
      <c r="Q53" s="113"/>
      <c r="R53" s="113" t="s">
        <v>927</v>
      </c>
      <c r="S53" s="62" t="s">
        <v>969</v>
      </c>
      <c r="T53" s="132" t="s">
        <v>942</v>
      </c>
      <c r="V53" s="146" t="s">
        <v>931</v>
      </c>
      <c r="W53" s="113" t="s">
        <v>932</v>
      </c>
    </row>
    <row r="54" spans="1:23" s="71" customFormat="1" ht="16.5" customHeight="1" x14ac:dyDescent="0.2">
      <c r="A54" s="37">
        <v>45343</v>
      </c>
      <c r="B54" s="47" t="s">
        <v>794</v>
      </c>
      <c r="C54" s="112">
        <v>45413</v>
      </c>
      <c r="D54" s="71" t="s">
        <v>794</v>
      </c>
      <c r="F54" s="132" t="s">
        <v>920</v>
      </c>
      <c r="G54" s="132">
        <v>2652</v>
      </c>
      <c r="H54" s="71">
        <v>6377394</v>
      </c>
      <c r="I54" s="113" t="s">
        <v>972</v>
      </c>
      <c r="J54" s="113" t="s">
        <v>922</v>
      </c>
      <c r="K54" s="71" t="s">
        <v>973</v>
      </c>
      <c r="L54" s="132" t="s">
        <v>923</v>
      </c>
      <c r="M54" s="132" t="s">
        <v>924</v>
      </c>
      <c r="O54" s="113" t="s">
        <v>925</v>
      </c>
      <c r="P54" s="113" t="s">
        <v>926</v>
      </c>
      <c r="Q54" s="113"/>
      <c r="R54" s="113" t="s">
        <v>927</v>
      </c>
      <c r="S54" s="62" t="s">
        <v>969</v>
      </c>
      <c r="T54" s="132" t="s">
        <v>942</v>
      </c>
      <c r="V54" s="146" t="s">
        <v>931</v>
      </c>
      <c r="W54" s="113" t="s">
        <v>932</v>
      </c>
    </row>
    <row r="55" spans="1:23" s="71" customFormat="1" ht="16.5" customHeight="1" x14ac:dyDescent="0.2">
      <c r="A55" s="37">
        <v>45343</v>
      </c>
      <c r="B55" s="47" t="s">
        <v>794</v>
      </c>
      <c r="C55" s="112">
        <v>45413</v>
      </c>
      <c r="D55" s="71" t="s">
        <v>794</v>
      </c>
      <c r="F55" s="132" t="s">
        <v>920</v>
      </c>
      <c r="G55" s="132">
        <v>2653</v>
      </c>
      <c r="H55" s="71">
        <v>6377407</v>
      </c>
      <c r="I55" s="113" t="s">
        <v>974</v>
      </c>
      <c r="J55" s="113" t="s">
        <v>922</v>
      </c>
      <c r="K55" s="71" t="s">
        <v>975</v>
      </c>
      <c r="L55" s="132" t="s">
        <v>923</v>
      </c>
      <c r="M55" s="132" t="s">
        <v>924</v>
      </c>
      <c r="O55" s="113" t="s">
        <v>925</v>
      </c>
      <c r="P55" s="113" t="s">
        <v>926</v>
      </c>
      <c r="Q55" s="113"/>
      <c r="R55" s="113" t="s">
        <v>927</v>
      </c>
      <c r="S55" s="62" t="s">
        <v>969</v>
      </c>
      <c r="T55" s="132" t="s">
        <v>942</v>
      </c>
      <c r="V55" s="146" t="s">
        <v>931</v>
      </c>
      <c r="W55" s="113" t="s">
        <v>939</v>
      </c>
    </row>
    <row r="56" spans="1:23" s="71" customFormat="1" ht="16.5" customHeight="1" x14ac:dyDescent="0.2">
      <c r="A56" s="37">
        <v>45343</v>
      </c>
      <c r="B56" s="47" t="s">
        <v>794</v>
      </c>
      <c r="C56" s="112">
        <v>45413</v>
      </c>
      <c r="D56" s="71" t="s">
        <v>794</v>
      </c>
      <c r="F56" s="132" t="s">
        <v>920</v>
      </c>
      <c r="G56" s="132">
        <v>2654</v>
      </c>
      <c r="H56" s="71">
        <v>6377415</v>
      </c>
      <c r="I56" s="113" t="s">
        <v>976</v>
      </c>
      <c r="J56" s="113" t="s">
        <v>922</v>
      </c>
      <c r="K56" s="71" t="s">
        <v>977</v>
      </c>
      <c r="L56" s="132" t="s">
        <v>923</v>
      </c>
      <c r="M56" s="132" t="s">
        <v>924</v>
      </c>
      <c r="O56" s="113" t="s">
        <v>925</v>
      </c>
      <c r="P56" s="113" t="s">
        <v>926</v>
      </c>
      <c r="Q56" s="113"/>
      <c r="R56" s="113" t="s">
        <v>927</v>
      </c>
      <c r="S56" s="62" t="s">
        <v>969</v>
      </c>
      <c r="T56" s="132" t="s">
        <v>942</v>
      </c>
      <c r="V56" s="146" t="s">
        <v>931</v>
      </c>
      <c r="W56" s="113" t="s">
        <v>932</v>
      </c>
    </row>
    <row r="57" spans="1:23" s="71" customFormat="1" ht="16.5" customHeight="1" x14ac:dyDescent="0.2">
      <c r="A57" s="37">
        <v>45343</v>
      </c>
      <c r="B57" s="47" t="s">
        <v>794</v>
      </c>
      <c r="C57" s="112">
        <v>45413</v>
      </c>
      <c r="D57" s="71" t="s">
        <v>794</v>
      </c>
      <c r="F57" s="132" t="s">
        <v>920</v>
      </c>
      <c r="G57" s="132">
        <v>2674</v>
      </c>
      <c r="H57" s="71">
        <v>6377423</v>
      </c>
      <c r="I57" s="113" t="s">
        <v>978</v>
      </c>
      <c r="J57" s="113" t="s">
        <v>922</v>
      </c>
      <c r="K57" s="71" t="s">
        <v>979</v>
      </c>
      <c r="L57" s="132" t="s">
        <v>923</v>
      </c>
      <c r="M57" s="132" t="s">
        <v>924</v>
      </c>
      <c r="O57" s="113" t="s">
        <v>925</v>
      </c>
      <c r="P57" s="113" t="s">
        <v>926</v>
      </c>
      <c r="Q57" s="113"/>
      <c r="R57" s="113" t="s">
        <v>927</v>
      </c>
      <c r="S57" s="62" t="s">
        <v>980</v>
      </c>
      <c r="T57" s="132" t="s">
        <v>942</v>
      </c>
      <c r="V57" s="146" t="s">
        <v>931</v>
      </c>
      <c r="W57" s="113" t="s">
        <v>932</v>
      </c>
    </row>
    <row r="58" spans="1:23" s="71" customFormat="1" ht="16.5" customHeight="1" x14ac:dyDescent="0.2">
      <c r="A58" s="37">
        <v>45343</v>
      </c>
      <c r="B58" s="47" t="s">
        <v>794</v>
      </c>
      <c r="C58" s="112">
        <v>45413</v>
      </c>
      <c r="D58" s="71" t="s">
        <v>794</v>
      </c>
      <c r="F58" s="132" t="s">
        <v>920</v>
      </c>
      <c r="G58" s="132">
        <v>2675</v>
      </c>
      <c r="H58" s="71">
        <v>6377431</v>
      </c>
      <c r="I58" s="113" t="s">
        <v>981</v>
      </c>
      <c r="J58" s="113" t="s">
        <v>922</v>
      </c>
      <c r="K58" s="71" t="s">
        <v>982</v>
      </c>
      <c r="L58" s="132" t="s">
        <v>923</v>
      </c>
      <c r="M58" s="132" t="s">
        <v>924</v>
      </c>
      <c r="O58" s="113" t="s">
        <v>925</v>
      </c>
      <c r="P58" s="113" t="s">
        <v>926</v>
      </c>
      <c r="Q58" s="113"/>
      <c r="R58" s="113" t="s">
        <v>927</v>
      </c>
      <c r="S58" s="62" t="s">
        <v>980</v>
      </c>
      <c r="T58" s="132" t="s">
        <v>942</v>
      </c>
      <c r="V58" s="146" t="s">
        <v>931</v>
      </c>
      <c r="W58" s="113" t="s">
        <v>932</v>
      </c>
    </row>
    <row r="59" spans="1:23" s="71" customFormat="1" ht="16.5" customHeight="1" x14ac:dyDescent="0.2">
      <c r="A59" s="37">
        <v>45343</v>
      </c>
      <c r="B59" s="47" t="s">
        <v>794</v>
      </c>
      <c r="C59" s="112">
        <v>45413</v>
      </c>
      <c r="D59" s="71" t="s">
        <v>794</v>
      </c>
      <c r="F59" s="132" t="s">
        <v>920</v>
      </c>
      <c r="G59" s="132">
        <v>2721</v>
      </c>
      <c r="H59" s="71">
        <v>6377441</v>
      </c>
      <c r="I59" s="113" t="s">
        <v>983</v>
      </c>
      <c r="J59" s="113" t="s">
        <v>922</v>
      </c>
      <c r="K59" s="71" t="s">
        <v>984</v>
      </c>
      <c r="L59" s="132" t="s">
        <v>923</v>
      </c>
      <c r="M59" s="132" t="s">
        <v>924</v>
      </c>
      <c r="O59" s="113" t="s">
        <v>925</v>
      </c>
      <c r="P59" s="113" t="s">
        <v>926</v>
      </c>
      <c r="Q59" s="113"/>
      <c r="R59" s="113" t="s">
        <v>927</v>
      </c>
      <c r="S59" s="62" t="s">
        <v>980</v>
      </c>
      <c r="T59" s="132" t="s">
        <v>942</v>
      </c>
      <c r="V59" s="146" t="s">
        <v>931</v>
      </c>
      <c r="W59" s="113" t="s">
        <v>939</v>
      </c>
    </row>
    <row r="60" spans="1:23" s="71" customFormat="1" ht="16.5" customHeight="1" x14ac:dyDescent="0.2">
      <c r="A60" s="37">
        <v>45343</v>
      </c>
      <c r="B60" s="47" t="s">
        <v>794</v>
      </c>
      <c r="C60" s="112">
        <v>45413</v>
      </c>
      <c r="D60" s="71" t="s">
        <v>794</v>
      </c>
      <c r="F60" s="132" t="s">
        <v>920</v>
      </c>
      <c r="G60" s="132">
        <v>2682</v>
      </c>
      <c r="H60" s="71">
        <v>6377458</v>
      </c>
      <c r="I60" s="113" t="s">
        <v>985</v>
      </c>
      <c r="J60" s="113" t="s">
        <v>922</v>
      </c>
      <c r="K60" s="71" t="s">
        <v>986</v>
      </c>
      <c r="L60" s="132" t="s">
        <v>923</v>
      </c>
      <c r="M60" s="132" t="s">
        <v>924</v>
      </c>
      <c r="O60" s="113" t="s">
        <v>925</v>
      </c>
      <c r="P60" s="113" t="s">
        <v>926</v>
      </c>
      <c r="Q60" s="113"/>
      <c r="R60" s="113" t="s">
        <v>927</v>
      </c>
      <c r="S60" s="62" t="s">
        <v>980</v>
      </c>
      <c r="T60" s="132" t="s">
        <v>942</v>
      </c>
      <c r="V60" s="146" t="s">
        <v>931</v>
      </c>
      <c r="W60" s="113" t="s">
        <v>932</v>
      </c>
    </row>
    <row r="61" spans="1:23" s="71" customFormat="1" ht="16.5" customHeight="1" x14ac:dyDescent="0.2">
      <c r="A61" s="37">
        <v>45343</v>
      </c>
      <c r="B61" s="47" t="s">
        <v>794</v>
      </c>
      <c r="C61" s="112">
        <v>45413</v>
      </c>
      <c r="D61" s="71" t="s">
        <v>794</v>
      </c>
      <c r="F61" s="132" t="s">
        <v>920</v>
      </c>
      <c r="G61" s="132">
        <v>2683</v>
      </c>
      <c r="H61" s="71">
        <v>6377466</v>
      </c>
      <c r="I61" s="113" t="s">
        <v>987</v>
      </c>
      <c r="J61" s="113" t="s">
        <v>922</v>
      </c>
      <c r="K61" s="71" t="s">
        <v>988</v>
      </c>
      <c r="L61" s="132" t="s">
        <v>923</v>
      </c>
      <c r="M61" s="132" t="s">
        <v>924</v>
      </c>
      <c r="O61" s="113" t="s">
        <v>925</v>
      </c>
      <c r="P61" s="113" t="s">
        <v>926</v>
      </c>
      <c r="Q61" s="113"/>
      <c r="R61" s="113" t="s">
        <v>927</v>
      </c>
      <c r="S61" s="62" t="s">
        <v>989</v>
      </c>
      <c r="T61" s="132" t="s">
        <v>942</v>
      </c>
      <c r="V61" s="146" t="s">
        <v>931</v>
      </c>
      <c r="W61" s="113" t="s">
        <v>939</v>
      </c>
    </row>
    <row r="62" spans="1:23" s="71" customFormat="1" ht="24" customHeight="1" x14ac:dyDescent="0.2">
      <c r="A62" s="37">
        <v>45343</v>
      </c>
      <c r="B62" s="47" t="s">
        <v>794</v>
      </c>
      <c r="C62" s="149">
        <v>45420</v>
      </c>
      <c r="D62" s="71" t="s">
        <v>794</v>
      </c>
      <c r="F62" s="132" t="s">
        <v>920</v>
      </c>
      <c r="G62" s="132">
        <v>2694</v>
      </c>
      <c r="H62" s="71">
        <v>6377474</v>
      </c>
      <c r="I62" s="113" t="s">
        <v>990</v>
      </c>
      <c r="J62" s="113" t="s">
        <v>922</v>
      </c>
      <c r="K62" s="71" t="s">
        <v>991</v>
      </c>
      <c r="L62" s="132" t="s">
        <v>923</v>
      </c>
      <c r="M62" s="132" t="s">
        <v>924</v>
      </c>
      <c r="O62" s="113" t="s">
        <v>992</v>
      </c>
      <c r="P62" s="113" t="s">
        <v>993</v>
      </c>
      <c r="R62" s="113" t="s">
        <v>994</v>
      </c>
      <c r="S62" s="169" t="s">
        <v>995</v>
      </c>
      <c r="T62" s="132" t="s">
        <v>942</v>
      </c>
      <c r="V62" s="146" t="s">
        <v>996</v>
      </c>
      <c r="W62" s="113" t="s">
        <v>997</v>
      </c>
    </row>
    <row r="63" spans="1:23" s="71" customFormat="1" ht="16.5" customHeight="1" x14ac:dyDescent="0.2">
      <c r="A63" s="37">
        <v>45343</v>
      </c>
      <c r="B63" s="47" t="s">
        <v>794</v>
      </c>
      <c r="C63" s="112">
        <v>45420</v>
      </c>
      <c r="D63" s="71" t="s">
        <v>794</v>
      </c>
      <c r="F63" s="132" t="s">
        <v>920</v>
      </c>
      <c r="G63" s="132">
        <v>2695</v>
      </c>
      <c r="H63" s="71">
        <v>6377482</v>
      </c>
      <c r="I63" s="113" t="s">
        <v>998</v>
      </c>
      <c r="J63" s="113" t="s">
        <v>922</v>
      </c>
      <c r="K63" s="71" t="s">
        <v>999</v>
      </c>
      <c r="L63" s="132" t="s">
        <v>923</v>
      </c>
      <c r="M63" s="132" t="s">
        <v>924</v>
      </c>
      <c r="O63" s="113" t="s">
        <v>992</v>
      </c>
      <c r="P63" s="113" t="s">
        <v>993</v>
      </c>
      <c r="R63" s="113" t="s">
        <v>994</v>
      </c>
      <c r="S63" s="62" t="s">
        <v>1000</v>
      </c>
      <c r="T63" s="132" t="s">
        <v>942</v>
      </c>
      <c r="V63" s="146" t="s">
        <v>996</v>
      </c>
      <c r="W63" s="113" t="s">
        <v>997</v>
      </c>
    </row>
    <row r="64" spans="1:23" s="71" customFormat="1" ht="16.5" customHeight="1" x14ac:dyDescent="0.2">
      <c r="A64" s="37">
        <v>45343</v>
      </c>
      <c r="B64" s="47" t="s">
        <v>794</v>
      </c>
      <c r="C64" s="112">
        <v>45420</v>
      </c>
      <c r="D64" s="71" t="s">
        <v>794</v>
      </c>
      <c r="F64" s="132" t="s">
        <v>920</v>
      </c>
      <c r="G64" s="132">
        <v>2719</v>
      </c>
      <c r="H64" s="71">
        <v>6377490</v>
      </c>
      <c r="I64" s="113" t="s">
        <v>1001</v>
      </c>
      <c r="J64" s="113" t="s">
        <v>922</v>
      </c>
      <c r="K64" s="71" t="s">
        <v>1002</v>
      </c>
      <c r="L64" s="132" t="s">
        <v>923</v>
      </c>
      <c r="M64" s="132" t="s">
        <v>924</v>
      </c>
      <c r="O64" s="113" t="s">
        <v>992</v>
      </c>
      <c r="P64" s="113" t="s">
        <v>993</v>
      </c>
      <c r="R64" s="113" t="s">
        <v>994</v>
      </c>
      <c r="S64" s="62" t="s">
        <v>1003</v>
      </c>
      <c r="T64" s="132" t="s">
        <v>942</v>
      </c>
      <c r="V64" s="146" t="s">
        <v>1004</v>
      </c>
      <c r="W64" s="113" t="s">
        <v>997</v>
      </c>
    </row>
    <row r="65" spans="1:23" s="71" customFormat="1" ht="16.5" customHeight="1" x14ac:dyDescent="0.2">
      <c r="A65" s="37">
        <v>45343</v>
      </c>
      <c r="B65" s="47" t="s">
        <v>794</v>
      </c>
      <c r="C65" s="112">
        <v>45420</v>
      </c>
      <c r="D65" s="71" t="s">
        <v>794</v>
      </c>
      <c r="F65" s="132" t="s">
        <v>920</v>
      </c>
      <c r="G65" s="132">
        <v>2720</v>
      </c>
      <c r="H65" s="71">
        <v>6377503</v>
      </c>
      <c r="I65" s="113" t="s">
        <v>1005</v>
      </c>
      <c r="J65" s="113" t="s">
        <v>922</v>
      </c>
      <c r="K65" s="71" t="s">
        <v>1006</v>
      </c>
      <c r="L65" s="132" t="s">
        <v>923</v>
      </c>
      <c r="M65" s="132" t="s">
        <v>924</v>
      </c>
      <c r="O65" s="113" t="s">
        <v>992</v>
      </c>
      <c r="P65" s="113" t="s">
        <v>993</v>
      </c>
      <c r="R65" s="113" t="s">
        <v>994</v>
      </c>
      <c r="S65" s="62" t="s">
        <v>1003</v>
      </c>
      <c r="T65" s="132" t="s">
        <v>942</v>
      </c>
      <c r="V65" s="146" t="s">
        <v>1004</v>
      </c>
      <c r="W65" s="113" t="s">
        <v>997</v>
      </c>
    </row>
    <row r="66" spans="1:23" s="71" customFormat="1" ht="16.5" customHeight="1" x14ac:dyDescent="0.2">
      <c r="A66" s="37">
        <v>45343</v>
      </c>
      <c r="B66" s="47" t="s">
        <v>794</v>
      </c>
      <c r="C66" s="112">
        <v>45420</v>
      </c>
      <c r="D66" s="71" t="s">
        <v>794</v>
      </c>
      <c r="F66" s="132" t="s">
        <v>920</v>
      </c>
      <c r="G66" s="132">
        <v>2676</v>
      </c>
      <c r="H66" s="71">
        <v>6377511</v>
      </c>
      <c r="I66" s="113" t="s">
        <v>1007</v>
      </c>
      <c r="J66" s="113" t="s">
        <v>922</v>
      </c>
      <c r="K66" s="71" t="s">
        <v>1008</v>
      </c>
      <c r="L66" s="132" t="s">
        <v>923</v>
      </c>
      <c r="M66" s="132" t="s">
        <v>924</v>
      </c>
      <c r="O66" s="113" t="s">
        <v>992</v>
      </c>
      <c r="P66" s="113" t="s">
        <v>993</v>
      </c>
      <c r="R66" s="113" t="s">
        <v>994</v>
      </c>
      <c r="S66" s="62" t="s">
        <v>1003</v>
      </c>
      <c r="T66" s="132" t="s">
        <v>942</v>
      </c>
      <c r="V66" s="146" t="s">
        <v>1004</v>
      </c>
      <c r="W66" s="113" t="s">
        <v>997</v>
      </c>
    </row>
    <row r="67" spans="1:23" s="137" customFormat="1" ht="16.5" customHeight="1" x14ac:dyDescent="0.2">
      <c r="A67" s="37">
        <v>45343</v>
      </c>
      <c r="B67" s="47" t="s">
        <v>794</v>
      </c>
      <c r="C67" s="148" t="s">
        <v>1009</v>
      </c>
      <c r="D67" s="71" t="s">
        <v>794</v>
      </c>
      <c r="E67" s="71"/>
      <c r="F67" s="132" t="s">
        <v>920</v>
      </c>
      <c r="G67" s="138">
        <v>2644</v>
      </c>
      <c r="I67" s="139" t="s">
        <v>1010</v>
      </c>
      <c r="J67" s="139" t="s">
        <v>922</v>
      </c>
      <c r="K67" s="137" t="s">
        <v>1011</v>
      </c>
      <c r="L67" s="132" t="s">
        <v>923</v>
      </c>
      <c r="M67" s="132"/>
      <c r="O67" s="113"/>
      <c r="P67" s="113" t="s">
        <v>794</v>
      </c>
      <c r="R67" s="113" t="s">
        <v>202</v>
      </c>
      <c r="S67" s="147" t="s">
        <v>1012</v>
      </c>
      <c r="T67" s="138" t="s">
        <v>945</v>
      </c>
      <c r="V67" s="138"/>
      <c r="W67" s="139" t="s">
        <v>997</v>
      </c>
    </row>
    <row r="68" spans="1:23" s="71" customFormat="1" ht="16.5" customHeight="1" x14ac:dyDescent="0.2">
      <c r="A68" s="37">
        <v>45343</v>
      </c>
      <c r="B68" s="47" t="s">
        <v>794</v>
      </c>
      <c r="C68" s="112">
        <v>45420</v>
      </c>
      <c r="D68" s="71" t="s">
        <v>794</v>
      </c>
      <c r="F68" s="132" t="s">
        <v>920</v>
      </c>
      <c r="G68" s="132">
        <v>2648</v>
      </c>
      <c r="H68" s="136">
        <v>6377521</v>
      </c>
      <c r="I68" s="113" t="s">
        <v>1013</v>
      </c>
      <c r="J68" s="113" t="s">
        <v>922</v>
      </c>
      <c r="K68" s="71" t="s">
        <v>1014</v>
      </c>
      <c r="L68" s="132" t="s">
        <v>923</v>
      </c>
      <c r="M68" s="132" t="s">
        <v>924</v>
      </c>
      <c r="O68" s="113" t="s">
        <v>992</v>
      </c>
      <c r="P68" s="113" t="s">
        <v>993</v>
      </c>
      <c r="R68" s="113" t="s">
        <v>994</v>
      </c>
      <c r="S68" s="62" t="s">
        <v>1015</v>
      </c>
      <c r="T68" s="132" t="s">
        <v>945</v>
      </c>
      <c r="V68" s="146" t="s">
        <v>1004</v>
      </c>
      <c r="W68" s="113" t="s">
        <v>997</v>
      </c>
    </row>
    <row r="69" spans="1:23" s="71" customFormat="1" ht="16.5" customHeight="1" x14ac:dyDescent="0.2">
      <c r="A69" s="37">
        <v>45343</v>
      </c>
      <c r="B69" s="47" t="s">
        <v>794</v>
      </c>
      <c r="C69" s="112">
        <v>45420</v>
      </c>
      <c r="D69" s="71" t="s">
        <v>794</v>
      </c>
      <c r="F69" s="132" t="s">
        <v>920</v>
      </c>
      <c r="G69" s="132">
        <v>2649</v>
      </c>
      <c r="H69" s="71">
        <v>6377538</v>
      </c>
      <c r="I69" s="113" t="s">
        <v>1016</v>
      </c>
      <c r="J69" s="113" t="s">
        <v>922</v>
      </c>
      <c r="K69" s="71" t="s">
        <v>1017</v>
      </c>
      <c r="L69" s="132" t="s">
        <v>923</v>
      </c>
      <c r="M69" s="132" t="s">
        <v>924</v>
      </c>
      <c r="O69" s="113" t="s">
        <v>992</v>
      </c>
      <c r="P69" s="113" t="s">
        <v>993</v>
      </c>
      <c r="Q69" s="113"/>
      <c r="R69" s="113" t="s">
        <v>994</v>
      </c>
      <c r="S69" s="62" t="s">
        <v>1015</v>
      </c>
      <c r="T69" s="132" t="s">
        <v>945</v>
      </c>
      <c r="V69" s="146" t="s">
        <v>1004</v>
      </c>
      <c r="W69" s="113" t="s">
        <v>997</v>
      </c>
    </row>
    <row r="70" spans="1:23" s="71" customFormat="1" ht="16.5" customHeight="1" x14ac:dyDescent="0.2">
      <c r="A70" s="37">
        <v>45343</v>
      </c>
      <c r="B70" s="47" t="s">
        <v>794</v>
      </c>
      <c r="C70" s="112">
        <v>45420</v>
      </c>
      <c r="D70" s="71" t="s">
        <v>794</v>
      </c>
      <c r="F70" s="132" t="s">
        <v>920</v>
      </c>
      <c r="G70" s="132">
        <v>2650</v>
      </c>
      <c r="H70" s="71">
        <v>6377546</v>
      </c>
      <c r="I70" s="113" t="s">
        <v>1018</v>
      </c>
      <c r="J70" s="113" t="s">
        <v>922</v>
      </c>
      <c r="K70" s="71" t="s">
        <v>1019</v>
      </c>
      <c r="L70" s="132" t="s">
        <v>923</v>
      </c>
      <c r="M70" s="132" t="s">
        <v>924</v>
      </c>
      <c r="O70" s="113" t="s">
        <v>992</v>
      </c>
      <c r="P70" s="113" t="s">
        <v>993</v>
      </c>
      <c r="Q70" s="113"/>
      <c r="R70" s="113" t="s">
        <v>994</v>
      </c>
      <c r="S70" s="62" t="s">
        <v>1015</v>
      </c>
      <c r="T70" s="132" t="s">
        <v>945</v>
      </c>
      <c r="V70" s="146" t="s">
        <v>1004</v>
      </c>
      <c r="W70" s="113" t="s">
        <v>997</v>
      </c>
    </row>
    <row r="71" spans="1:23" s="71" customFormat="1" ht="16.5" customHeight="1" x14ac:dyDescent="0.2">
      <c r="A71" s="37">
        <v>45343</v>
      </c>
      <c r="B71" s="47" t="s">
        <v>794</v>
      </c>
      <c r="C71" s="112">
        <v>45420</v>
      </c>
      <c r="D71" s="71" t="s">
        <v>794</v>
      </c>
      <c r="F71" s="132" t="s">
        <v>920</v>
      </c>
      <c r="G71" s="132">
        <v>2655</v>
      </c>
      <c r="H71" s="71">
        <v>6377554</v>
      </c>
      <c r="I71" s="113" t="s">
        <v>1020</v>
      </c>
      <c r="J71" s="113" t="s">
        <v>922</v>
      </c>
      <c r="K71" s="71" t="s">
        <v>1021</v>
      </c>
      <c r="L71" s="132" t="s">
        <v>923</v>
      </c>
      <c r="M71" s="132" t="s">
        <v>924</v>
      </c>
      <c r="O71" s="113" t="s">
        <v>992</v>
      </c>
      <c r="P71" s="113" t="s">
        <v>993</v>
      </c>
      <c r="Q71" s="113"/>
      <c r="R71" s="113" t="s">
        <v>994</v>
      </c>
      <c r="S71" s="62" t="s">
        <v>1015</v>
      </c>
      <c r="T71" s="132" t="s">
        <v>945</v>
      </c>
      <c r="V71" s="146" t="s">
        <v>1004</v>
      </c>
      <c r="W71" s="113" t="s">
        <v>997</v>
      </c>
    </row>
    <row r="72" spans="1:23" s="71" customFormat="1" ht="16.5" customHeight="1" x14ac:dyDescent="0.2">
      <c r="A72" s="37">
        <v>45343</v>
      </c>
      <c r="B72" s="47" t="s">
        <v>794</v>
      </c>
      <c r="C72" s="112">
        <v>45420</v>
      </c>
      <c r="D72" s="71" t="s">
        <v>794</v>
      </c>
      <c r="F72" s="132" t="s">
        <v>920</v>
      </c>
      <c r="G72" s="132">
        <v>2656</v>
      </c>
      <c r="H72" s="71">
        <v>6377562</v>
      </c>
      <c r="I72" s="113" t="s">
        <v>1022</v>
      </c>
      <c r="J72" s="113" t="s">
        <v>922</v>
      </c>
      <c r="K72" s="71" t="s">
        <v>1023</v>
      </c>
      <c r="L72" s="132" t="s">
        <v>923</v>
      </c>
      <c r="M72" s="132" t="s">
        <v>924</v>
      </c>
      <c r="O72" s="113" t="s">
        <v>992</v>
      </c>
      <c r="P72" s="113" t="s">
        <v>993</v>
      </c>
      <c r="Q72" s="113"/>
      <c r="R72" s="113" t="s">
        <v>994</v>
      </c>
      <c r="S72" s="62" t="s">
        <v>1024</v>
      </c>
      <c r="T72" s="132" t="s">
        <v>945</v>
      </c>
      <c r="V72" s="146" t="s">
        <v>1004</v>
      </c>
      <c r="W72" s="113" t="s">
        <v>997</v>
      </c>
    </row>
    <row r="73" spans="1:23" s="71" customFormat="1" ht="16.5" customHeight="1" x14ac:dyDescent="0.2">
      <c r="A73" s="37">
        <v>45343</v>
      </c>
      <c r="B73" s="47" t="s">
        <v>794</v>
      </c>
      <c r="C73" s="112">
        <v>45420</v>
      </c>
      <c r="D73" s="71" t="s">
        <v>794</v>
      </c>
      <c r="F73" s="132" t="s">
        <v>920</v>
      </c>
      <c r="G73" s="132">
        <v>2657</v>
      </c>
      <c r="H73" s="71">
        <v>6377570</v>
      </c>
      <c r="I73" s="113" t="s">
        <v>1025</v>
      </c>
      <c r="J73" s="113" t="s">
        <v>922</v>
      </c>
      <c r="K73" s="71" t="s">
        <v>1026</v>
      </c>
      <c r="L73" s="132" t="s">
        <v>923</v>
      </c>
      <c r="M73" s="132" t="s">
        <v>924</v>
      </c>
      <c r="O73" s="113" t="s">
        <v>992</v>
      </c>
      <c r="P73" s="113" t="s">
        <v>993</v>
      </c>
      <c r="Q73" s="113"/>
      <c r="R73" s="113" t="s">
        <v>994</v>
      </c>
      <c r="S73" s="62" t="s">
        <v>1024</v>
      </c>
      <c r="T73" s="132" t="s">
        <v>945</v>
      </c>
      <c r="V73" s="146" t="s">
        <v>1004</v>
      </c>
      <c r="W73" s="113" t="s">
        <v>997</v>
      </c>
    </row>
    <row r="74" spans="1:23" s="71" customFormat="1" ht="16.5" customHeight="1" x14ac:dyDescent="0.2">
      <c r="A74" s="37">
        <v>45343</v>
      </c>
      <c r="B74" s="47" t="s">
        <v>794</v>
      </c>
      <c r="C74" s="112">
        <v>45420</v>
      </c>
      <c r="D74" s="71" t="s">
        <v>794</v>
      </c>
      <c r="F74" s="132" t="s">
        <v>920</v>
      </c>
      <c r="G74" s="132">
        <v>2658</v>
      </c>
      <c r="H74" s="71">
        <v>6377589</v>
      </c>
      <c r="I74" s="113" t="s">
        <v>1027</v>
      </c>
      <c r="J74" s="113" t="s">
        <v>922</v>
      </c>
      <c r="K74" s="71" t="s">
        <v>1028</v>
      </c>
      <c r="L74" s="132" t="s">
        <v>923</v>
      </c>
      <c r="M74" s="132" t="s">
        <v>924</v>
      </c>
      <c r="O74" s="113" t="s">
        <v>992</v>
      </c>
      <c r="P74" s="113" t="s">
        <v>993</v>
      </c>
      <c r="Q74" s="113"/>
      <c r="R74" s="113" t="s">
        <v>994</v>
      </c>
      <c r="S74" s="62" t="s">
        <v>1024</v>
      </c>
      <c r="T74" s="132" t="s">
        <v>945</v>
      </c>
      <c r="V74" s="146" t="s">
        <v>1004</v>
      </c>
      <c r="W74" s="113" t="s">
        <v>997</v>
      </c>
    </row>
    <row r="75" spans="1:23" s="71" customFormat="1" ht="16.5" customHeight="1" x14ac:dyDescent="0.2">
      <c r="A75" s="37">
        <v>45343</v>
      </c>
      <c r="B75" s="47" t="s">
        <v>794</v>
      </c>
      <c r="C75" s="112">
        <v>45420</v>
      </c>
      <c r="D75" s="71" t="s">
        <v>794</v>
      </c>
      <c r="F75" s="132" t="s">
        <v>920</v>
      </c>
      <c r="G75" s="132">
        <v>2659</v>
      </c>
      <c r="H75" s="71">
        <v>6377597</v>
      </c>
      <c r="I75" s="113" t="s">
        <v>1029</v>
      </c>
      <c r="J75" s="113" t="s">
        <v>922</v>
      </c>
      <c r="K75" s="71" t="s">
        <v>1030</v>
      </c>
      <c r="L75" s="132" t="s">
        <v>923</v>
      </c>
      <c r="M75" s="132" t="s">
        <v>924</v>
      </c>
      <c r="O75" s="113" t="s">
        <v>992</v>
      </c>
      <c r="P75" s="113" t="s">
        <v>993</v>
      </c>
      <c r="Q75" s="113"/>
      <c r="R75" s="113" t="s">
        <v>994</v>
      </c>
      <c r="S75" s="62" t="s">
        <v>1024</v>
      </c>
      <c r="T75" s="132" t="s">
        <v>945</v>
      </c>
      <c r="V75" s="146" t="s">
        <v>1004</v>
      </c>
      <c r="W75" s="113" t="s">
        <v>997</v>
      </c>
    </row>
    <row r="76" spans="1:23" s="71" customFormat="1" ht="16.5" customHeight="1" x14ac:dyDescent="0.2">
      <c r="A76" s="37">
        <v>45343</v>
      </c>
      <c r="B76" s="47" t="s">
        <v>794</v>
      </c>
      <c r="C76" s="112">
        <v>45425</v>
      </c>
      <c r="D76" s="71" t="s">
        <v>794</v>
      </c>
      <c r="F76" s="132" t="s">
        <v>920</v>
      </c>
      <c r="G76" s="132">
        <v>2660</v>
      </c>
      <c r="H76" s="71">
        <v>6377601</v>
      </c>
      <c r="I76" s="113" t="s">
        <v>1031</v>
      </c>
      <c r="J76" s="113" t="s">
        <v>922</v>
      </c>
      <c r="K76" s="71" t="s">
        <v>1032</v>
      </c>
      <c r="L76" s="132" t="s">
        <v>923</v>
      </c>
      <c r="M76" s="132" t="s">
        <v>924</v>
      </c>
      <c r="O76" s="113" t="s">
        <v>1033</v>
      </c>
      <c r="P76" s="113" t="s">
        <v>1034</v>
      </c>
      <c r="Q76" s="113"/>
      <c r="R76" s="113" t="s">
        <v>994</v>
      </c>
      <c r="S76" s="62" t="s">
        <v>1024</v>
      </c>
      <c r="T76" s="132" t="s">
        <v>945</v>
      </c>
      <c r="V76" s="112" t="s">
        <v>1035</v>
      </c>
      <c r="W76" s="113" t="s">
        <v>997</v>
      </c>
    </row>
    <row r="77" spans="1:23" s="71" customFormat="1" ht="16.5" customHeight="1" x14ac:dyDescent="0.2">
      <c r="A77" s="37">
        <v>45343</v>
      </c>
      <c r="B77" s="47" t="s">
        <v>794</v>
      </c>
      <c r="C77" s="112">
        <v>45425</v>
      </c>
      <c r="D77" s="71" t="s">
        <v>794</v>
      </c>
      <c r="F77" s="132" t="s">
        <v>920</v>
      </c>
      <c r="G77" s="132">
        <v>2661</v>
      </c>
      <c r="H77" s="71">
        <v>6377618</v>
      </c>
      <c r="I77" s="113" t="s">
        <v>1036</v>
      </c>
      <c r="J77" s="113" t="s">
        <v>922</v>
      </c>
      <c r="K77" s="71" t="s">
        <v>1037</v>
      </c>
      <c r="L77" s="132" t="s">
        <v>923</v>
      </c>
      <c r="M77" s="132" t="s">
        <v>924</v>
      </c>
      <c r="O77" s="113" t="s">
        <v>992</v>
      </c>
      <c r="P77" s="113" t="s">
        <v>993</v>
      </c>
      <c r="Q77" s="113"/>
      <c r="R77" s="113" t="s">
        <v>994</v>
      </c>
      <c r="S77" s="62" t="s">
        <v>1038</v>
      </c>
      <c r="T77" s="132" t="s">
        <v>945</v>
      </c>
      <c r="V77" s="146" t="s">
        <v>1004</v>
      </c>
      <c r="W77" s="113" t="s">
        <v>997</v>
      </c>
    </row>
    <row r="78" spans="1:23" s="71" customFormat="1" ht="16.5" customHeight="1" x14ac:dyDescent="0.2">
      <c r="A78" s="37">
        <v>45343</v>
      </c>
      <c r="B78" s="47" t="s">
        <v>794</v>
      </c>
      <c r="C78" s="112">
        <v>45425</v>
      </c>
      <c r="D78" s="71" t="s">
        <v>794</v>
      </c>
      <c r="F78" s="132" t="s">
        <v>920</v>
      </c>
      <c r="G78" s="132">
        <v>2662</v>
      </c>
      <c r="H78" s="71">
        <v>6377626</v>
      </c>
      <c r="I78" s="113" t="s">
        <v>1039</v>
      </c>
      <c r="J78" s="113" t="s">
        <v>922</v>
      </c>
      <c r="K78" s="71" t="s">
        <v>1040</v>
      </c>
      <c r="L78" s="132" t="s">
        <v>923</v>
      </c>
      <c r="M78" s="132" t="s">
        <v>924</v>
      </c>
      <c r="O78" s="113" t="s">
        <v>992</v>
      </c>
      <c r="P78" s="113" t="s">
        <v>993</v>
      </c>
      <c r="Q78" s="113"/>
      <c r="R78" s="113" t="s">
        <v>994</v>
      </c>
      <c r="S78" s="62" t="s">
        <v>1041</v>
      </c>
      <c r="T78" s="132" t="s">
        <v>945</v>
      </c>
      <c r="V78" s="146" t="s">
        <v>1004</v>
      </c>
      <c r="W78" s="113" t="s">
        <v>997</v>
      </c>
    </row>
    <row r="79" spans="1:23" s="71" customFormat="1" ht="16.5" customHeight="1" x14ac:dyDescent="0.2">
      <c r="A79" s="37">
        <v>45343</v>
      </c>
      <c r="B79" s="47" t="s">
        <v>794</v>
      </c>
      <c r="C79" s="112">
        <v>45425</v>
      </c>
      <c r="D79" s="71" t="s">
        <v>794</v>
      </c>
      <c r="F79" s="132" t="s">
        <v>920</v>
      </c>
      <c r="G79" s="132">
        <v>2663</v>
      </c>
      <c r="H79" s="71">
        <v>6377634</v>
      </c>
      <c r="I79" s="113" t="s">
        <v>1042</v>
      </c>
      <c r="J79" s="113" t="s">
        <v>922</v>
      </c>
      <c r="K79" s="71" t="s">
        <v>1043</v>
      </c>
      <c r="L79" s="132" t="s">
        <v>923</v>
      </c>
      <c r="M79" s="132" t="s">
        <v>924</v>
      </c>
      <c r="O79" s="113" t="s">
        <v>992</v>
      </c>
      <c r="P79" s="113" t="s">
        <v>993</v>
      </c>
      <c r="Q79" s="113"/>
      <c r="R79" s="113" t="s">
        <v>994</v>
      </c>
      <c r="S79" s="62" t="s">
        <v>1041</v>
      </c>
      <c r="T79" s="132" t="s">
        <v>945</v>
      </c>
      <c r="V79" s="146" t="s">
        <v>1004</v>
      </c>
      <c r="W79" s="113" t="s">
        <v>997</v>
      </c>
    </row>
    <row r="80" spans="1:23" s="71" customFormat="1" ht="16.5" customHeight="1" x14ac:dyDescent="0.2">
      <c r="A80" s="37">
        <v>45343</v>
      </c>
      <c r="B80" s="47" t="s">
        <v>794</v>
      </c>
      <c r="C80" s="112">
        <v>45425</v>
      </c>
      <c r="D80" s="71" t="s">
        <v>794</v>
      </c>
      <c r="F80" s="132" t="s">
        <v>920</v>
      </c>
      <c r="G80" s="132">
        <v>2666</v>
      </c>
      <c r="H80" s="71">
        <v>6377642</v>
      </c>
      <c r="I80" s="113" t="s">
        <v>1044</v>
      </c>
      <c r="J80" s="113" t="s">
        <v>922</v>
      </c>
      <c r="K80" s="71" t="s">
        <v>1045</v>
      </c>
      <c r="L80" s="132" t="s">
        <v>923</v>
      </c>
      <c r="M80" s="132" t="s">
        <v>924</v>
      </c>
      <c r="O80" s="113" t="s">
        <v>992</v>
      </c>
      <c r="P80" s="113" t="s">
        <v>993</v>
      </c>
      <c r="Q80" s="113"/>
      <c r="R80" s="113" t="s">
        <v>994</v>
      </c>
      <c r="S80" s="62" t="s">
        <v>1041</v>
      </c>
      <c r="T80" s="132" t="s">
        <v>945</v>
      </c>
      <c r="V80" s="146" t="s">
        <v>1004</v>
      </c>
      <c r="W80" s="113" t="s">
        <v>997</v>
      </c>
    </row>
    <row r="81" spans="1:23" s="71" customFormat="1" ht="16.5" customHeight="1" x14ac:dyDescent="0.2">
      <c r="A81" s="37">
        <v>45343</v>
      </c>
      <c r="B81" s="47" t="s">
        <v>794</v>
      </c>
      <c r="C81" s="112">
        <v>45425</v>
      </c>
      <c r="D81" s="71" t="s">
        <v>794</v>
      </c>
      <c r="F81" s="132" t="s">
        <v>920</v>
      </c>
      <c r="G81" s="132">
        <v>2667</v>
      </c>
      <c r="H81" s="71">
        <v>6377650</v>
      </c>
      <c r="I81" s="113" t="s">
        <v>1046</v>
      </c>
      <c r="J81" s="113" t="s">
        <v>922</v>
      </c>
      <c r="K81" s="71" t="s">
        <v>1047</v>
      </c>
      <c r="L81" s="132" t="s">
        <v>923</v>
      </c>
      <c r="M81" s="132" t="s">
        <v>924</v>
      </c>
      <c r="O81" s="113" t="s">
        <v>992</v>
      </c>
      <c r="P81" s="113" t="s">
        <v>993</v>
      </c>
      <c r="Q81" s="113"/>
      <c r="R81" s="113" t="s">
        <v>994</v>
      </c>
      <c r="S81" s="62" t="s">
        <v>1041</v>
      </c>
      <c r="T81" s="132" t="s">
        <v>945</v>
      </c>
      <c r="V81" s="146" t="s">
        <v>1004</v>
      </c>
      <c r="W81" s="113" t="s">
        <v>997</v>
      </c>
    </row>
    <row r="82" spans="1:23" s="71" customFormat="1" ht="16.5" customHeight="1" x14ac:dyDescent="0.2">
      <c r="A82" s="37">
        <v>45343</v>
      </c>
      <c r="B82" s="47" t="s">
        <v>794</v>
      </c>
      <c r="C82" s="112">
        <v>45425</v>
      </c>
      <c r="D82" s="71" t="s">
        <v>794</v>
      </c>
      <c r="F82" s="132" t="s">
        <v>920</v>
      </c>
      <c r="G82" s="132">
        <v>2672</v>
      </c>
      <c r="H82" s="71">
        <v>6377669</v>
      </c>
      <c r="I82" s="113" t="s">
        <v>1048</v>
      </c>
      <c r="J82" s="113" t="s">
        <v>922</v>
      </c>
      <c r="K82" s="71" t="s">
        <v>1049</v>
      </c>
      <c r="L82" s="132" t="s">
        <v>923</v>
      </c>
      <c r="M82" s="132" t="s">
        <v>924</v>
      </c>
      <c r="O82" s="113" t="s">
        <v>992</v>
      </c>
      <c r="P82" s="113" t="s">
        <v>993</v>
      </c>
      <c r="Q82" s="113"/>
      <c r="R82" s="113" t="s">
        <v>994</v>
      </c>
      <c r="S82" s="62" t="s">
        <v>1050</v>
      </c>
      <c r="T82" s="132" t="s">
        <v>945</v>
      </c>
      <c r="V82" s="146" t="s">
        <v>1004</v>
      </c>
      <c r="W82" s="113" t="s">
        <v>997</v>
      </c>
    </row>
    <row r="83" spans="1:23" s="71" customFormat="1" ht="16.5" customHeight="1" x14ac:dyDescent="0.2">
      <c r="A83" s="37">
        <v>45343</v>
      </c>
      <c r="B83" s="47" t="s">
        <v>794</v>
      </c>
      <c r="C83" s="112">
        <v>45425</v>
      </c>
      <c r="D83" s="71" t="s">
        <v>794</v>
      </c>
      <c r="F83" s="132" t="s">
        <v>920</v>
      </c>
      <c r="G83" s="132">
        <v>2673</v>
      </c>
      <c r="H83" s="71">
        <v>6377677</v>
      </c>
      <c r="I83" s="113" t="s">
        <v>1051</v>
      </c>
      <c r="J83" s="113" t="s">
        <v>922</v>
      </c>
      <c r="K83" s="71" t="s">
        <v>1052</v>
      </c>
      <c r="L83" s="132" t="s">
        <v>923</v>
      </c>
      <c r="M83" s="132" t="s">
        <v>924</v>
      </c>
      <c r="O83" s="113" t="s">
        <v>992</v>
      </c>
      <c r="P83" s="113" t="s">
        <v>993</v>
      </c>
      <c r="Q83" s="113"/>
      <c r="R83" s="113" t="s">
        <v>994</v>
      </c>
      <c r="S83" s="62" t="s">
        <v>1050</v>
      </c>
      <c r="T83" s="132" t="s">
        <v>945</v>
      </c>
      <c r="V83" s="146" t="s">
        <v>1004</v>
      </c>
      <c r="W83" s="113" t="s">
        <v>997</v>
      </c>
    </row>
    <row r="84" spans="1:23" s="71" customFormat="1" ht="16.5" customHeight="1" x14ac:dyDescent="0.2">
      <c r="A84" s="37">
        <v>45343</v>
      </c>
      <c r="B84" s="47" t="s">
        <v>794</v>
      </c>
      <c r="C84" s="112">
        <v>45425</v>
      </c>
      <c r="D84" s="71" t="s">
        <v>794</v>
      </c>
      <c r="F84" s="132" t="s">
        <v>920</v>
      </c>
      <c r="G84" s="132">
        <v>2680</v>
      </c>
      <c r="H84" s="71">
        <v>6377685</v>
      </c>
      <c r="I84" s="113" t="s">
        <v>1053</v>
      </c>
      <c r="J84" s="113" t="s">
        <v>922</v>
      </c>
      <c r="K84" s="71" t="s">
        <v>1054</v>
      </c>
      <c r="L84" s="132" t="s">
        <v>923</v>
      </c>
      <c r="M84" s="132" t="s">
        <v>924</v>
      </c>
      <c r="O84" s="113" t="s">
        <v>992</v>
      </c>
      <c r="P84" s="113" t="s">
        <v>993</v>
      </c>
      <c r="Q84" s="113"/>
      <c r="R84" s="113" t="s">
        <v>994</v>
      </c>
      <c r="S84" s="62" t="s">
        <v>1050</v>
      </c>
      <c r="T84" s="132" t="s">
        <v>945</v>
      </c>
      <c r="V84" s="146" t="s">
        <v>1004</v>
      </c>
      <c r="W84" s="113" t="s">
        <v>997</v>
      </c>
    </row>
    <row r="85" spans="1:23" s="71" customFormat="1" ht="16.5" customHeight="1" x14ac:dyDescent="0.2">
      <c r="A85" s="37">
        <v>45343</v>
      </c>
      <c r="B85" s="47" t="s">
        <v>794</v>
      </c>
      <c r="C85" s="112">
        <v>45425</v>
      </c>
      <c r="D85" s="71" t="s">
        <v>794</v>
      </c>
      <c r="F85" s="132" t="s">
        <v>920</v>
      </c>
      <c r="G85" s="132">
        <v>2681</v>
      </c>
      <c r="H85" s="71">
        <v>6377693</v>
      </c>
      <c r="I85" s="113" t="s">
        <v>1055</v>
      </c>
      <c r="J85" s="113" t="s">
        <v>922</v>
      </c>
      <c r="K85" s="71" t="s">
        <v>1056</v>
      </c>
      <c r="L85" s="132" t="s">
        <v>923</v>
      </c>
      <c r="M85" s="132" t="s">
        <v>924</v>
      </c>
      <c r="O85" s="113" t="s">
        <v>992</v>
      </c>
      <c r="P85" s="113" t="s">
        <v>993</v>
      </c>
      <c r="Q85" s="113"/>
      <c r="R85" s="113" t="s">
        <v>994</v>
      </c>
      <c r="S85" s="62" t="s">
        <v>1050</v>
      </c>
      <c r="T85" s="132" t="s">
        <v>945</v>
      </c>
      <c r="V85" s="146" t="s">
        <v>1004</v>
      </c>
      <c r="W85" s="113" t="s">
        <v>997</v>
      </c>
    </row>
    <row r="86" spans="1:23" s="71" customFormat="1" ht="16.5" customHeight="1" x14ac:dyDescent="0.2">
      <c r="A86" s="37">
        <v>45343</v>
      </c>
      <c r="B86" s="47" t="s">
        <v>794</v>
      </c>
      <c r="C86" s="112">
        <v>45425</v>
      </c>
      <c r="D86" s="71" t="s">
        <v>794</v>
      </c>
      <c r="F86" s="132" t="s">
        <v>920</v>
      </c>
      <c r="G86" s="132">
        <v>2686</v>
      </c>
      <c r="H86" s="71">
        <v>6377706</v>
      </c>
      <c r="I86" s="113" t="s">
        <v>1057</v>
      </c>
      <c r="J86" s="113" t="s">
        <v>922</v>
      </c>
      <c r="K86" s="71" t="s">
        <v>1058</v>
      </c>
      <c r="L86" s="132" t="s">
        <v>923</v>
      </c>
      <c r="M86" s="132" t="s">
        <v>924</v>
      </c>
      <c r="O86" s="113" t="s">
        <v>992</v>
      </c>
      <c r="P86" s="113" t="s">
        <v>993</v>
      </c>
      <c r="Q86" s="113"/>
      <c r="R86" s="113" t="s">
        <v>994</v>
      </c>
      <c r="S86" s="62" t="s">
        <v>1050</v>
      </c>
      <c r="T86" s="132" t="s">
        <v>945</v>
      </c>
      <c r="V86" s="146" t="s">
        <v>1004</v>
      </c>
      <c r="W86" s="113" t="s">
        <v>997</v>
      </c>
    </row>
    <row r="87" spans="1:23" s="71" customFormat="1" ht="16.5" customHeight="1" x14ac:dyDescent="0.2">
      <c r="A87" s="37">
        <v>45343</v>
      </c>
      <c r="B87" s="47" t="s">
        <v>794</v>
      </c>
      <c r="C87" s="112">
        <v>45425</v>
      </c>
      <c r="D87" s="71" t="s">
        <v>794</v>
      </c>
      <c r="F87" s="132" t="s">
        <v>920</v>
      </c>
      <c r="G87" s="132">
        <v>2687</v>
      </c>
      <c r="H87" s="71">
        <v>6377714</v>
      </c>
      <c r="I87" s="113" t="s">
        <v>1059</v>
      </c>
      <c r="J87" s="113" t="s">
        <v>922</v>
      </c>
      <c r="K87" s="71" t="s">
        <v>1060</v>
      </c>
      <c r="L87" s="132" t="s">
        <v>923</v>
      </c>
      <c r="M87" s="132" t="s">
        <v>924</v>
      </c>
      <c r="O87" s="113" t="s">
        <v>992</v>
      </c>
      <c r="P87" s="113" t="s">
        <v>993</v>
      </c>
      <c r="Q87" s="113"/>
      <c r="R87" s="113" t="s">
        <v>994</v>
      </c>
      <c r="S87" s="62" t="s">
        <v>1061</v>
      </c>
      <c r="T87" s="132" t="s">
        <v>945</v>
      </c>
      <c r="V87" s="146" t="s">
        <v>1004</v>
      </c>
      <c r="W87" s="113" t="s">
        <v>997</v>
      </c>
    </row>
    <row r="88" spans="1:23" s="71" customFormat="1" ht="16.5" customHeight="1" x14ac:dyDescent="0.2">
      <c r="A88" s="37">
        <v>45343</v>
      </c>
      <c r="B88" s="47" t="s">
        <v>794</v>
      </c>
      <c r="C88" s="112">
        <v>45426</v>
      </c>
      <c r="D88" s="71" t="s">
        <v>794</v>
      </c>
      <c r="F88" s="132" t="s">
        <v>920</v>
      </c>
      <c r="G88" s="132">
        <v>2688</v>
      </c>
      <c r="H88" s="71">
        <v>6377722</v>
      </c>
      <c r="I88" s="113" t="s">
        <v>1062</v>
      </c>
      <c r="J88" s="113" t="s">
        <v>922</v>
      </c>
      <c r="K88" s="71" t="s">
        <v>1063</v>
      </c>
      <c r="L88" s="132" t="s">
        <v>923</v>
      </c>
      <c r="M88" s="132" t="s">
        <v>924</v>
      </c>
      <c r="O88" s="113" t="s">
        <v>992</v>
      </c>
      <c r="P88" s="113" t="s">
        <v>993</v>
      </c>
      <c r="Q88" s="114"/>
      <c r="R88" s="113" t="s">
        <v>994</v>
      </c>
      <c r="S88" s="62" t="s">
        <v>1061</v>
      </c>
      <c r="T88" s="132" t="s">
        <v>945</v>
      </c>
      <c r="V88" s="146" t="s">
        <v>1004</v>
      </c>
      <c r="W88" s="113" t="s">
        <v>997</v>
      </c>
    </row>
    <row r="89" spans="1:23" s="71" customFormat="1" ht="16.5" customHeight="1" x14ac:dyDescent="0.2">
      <c r="A89" s="37">
        <v>45343</v>
      </c>
      <c r="B89" s="47" t="s">
        <v>794</v>
      </c>
      <c r="C89" s="112">
        <v>45426</v>
      </c>
      <c r="D89" s="71" t="s">
        <v>794</v>
      </c>
      <c r="F89" s="132" t="s">
        <v>920</v>
      </c>
      <c r="G89" s="132">
        <v>2690</v>
      </c>
      <c r="H89" s="71">
        <v>6377730</v>
      </c>
      <c r="I89" s="113" t="s">
        <v>1064</v>
      </c>
      <c r="J89" s="113" t="s">
        <v>922</v>
      </c>
      <c r="K89" s="71" t="s">
        <v>1065</v>
      </c>
      <c r="L89" s="132" t="s">
        <v>923</v>
      </c>
      <c r="M89" s="132" t="s">
        <v>924</v>
      </c>
      <c r="O89" s="113" t="s">
        <v>992</v>
      </c>
      <c r="P89" s="113" t="s">
        <v>993</v>
      </c>
      <c r="Q89" s="113"/>
      <c r="R89" s="113" t="s">
        <v>994</v>
      </c>
      <c r="S89" s="62" t="s">
        <v>1061</v>
      </c>
      <c r="T89" s="132" t="s">
        <v>945</v>
      </c>
      <c r="V89" s="146" t="s">
        <v>1004</v>
      </c>
      <c r="W89" s="113" t="s">
        <v>997</v>
      </c>
    </row>
    <row r="90" spans="1:23" s="71" customFormat="1" ht="16.5" customHeight="1" x14ac:dyDescent="0.2">
      <c r="A90" s="37">
        <v>45343</v>
      </c>
      <c r="B90" s="47" t="s">
        <v>794</v>
      </c>
      <c r="C90" s="112">
        <v>45426</v>
      </c>
      <c r="D90" s="71" t="s">
        <v>794</v>
      </c>
      <c r="F90" s="132" t="s">
        <v>920</v>
      </c>
      <c r="G90" s="132">
        <v>2691</v>
      </c>
      <c r="H90" s="71">
        <v>6377749</v>
      </c>
      <c r="I90" s="113" t="s">
        <v>1066</v>
      </c>
      <c r="J90" s="113" t="s">
        <v>922</v>
      </c>
      <c r="K90" s="71" t="s">
        <v>1067</v>
      </c>
      <c r="L90" s="132" t="s">
        <v>923</v>
      </c>
      <c r="M90" s="132" t="s">
        <v>924</v>
      </c>
      <c r="O90" s="113" t="s">
        <v>992</v>
      </c>
      <c r="P90" s="113" t="s">
        <v>993</v>
      </c>
      <c r="Q90" s="113"/>
      <c r="R90" s="113" t="s">
        <v>994</v>
      </c>
      <c r="S90" s="62" t="s">
        <v>1061</v>
      </c>
      <c r="T90" s="132" t="s">
        <v>945</v>
      </c>
      <c r="V90" s="146" t="s">
        <v>1004</v>
      </c>
      <c r="W90" s="113" t="s">
        <v>997</v>
      </c>
    </row>
    <row r="91" spans="1:23" s="71" customFormat="1" ht="16.5" customHeight="1" x14ac:dyDescent="0.2">
      <c r="A91" s="37">
        <v>45343</v>
      </c>
      <c r="B91" s="47" t="s">
        <v>794</v>
      </c>
      <c r="C91" s="112">
        <v>45426</v>
      </c>
      <c r="D91" s="71" t="s">
        <v>794</v>
      </c>
      <c r="F91" s="132" t="s">
        <v>920</v>
      </c>
      <c r="G91" s="132">
        <v>2692</v>
      </c>
      <c r="H91" s="71">
        <v>6377757</v>
      </c>
      <c r="I91" s="113" t="s">
        <v>1068</v>
      </c>
      <c r="J91" s="113" t="s">
        <v>922</v>
      </c>
      <c r="K91" s="71" t="s">
        <v>1069</v>
      </c>
      <c r="L91" s="132" t="s">
        <v>923</v>
      </c>
      <c r="M91" s="132" t="s">
        <v>924</v>
      </c>
      <c r="O91" s="113" t="s">
        <v>992</v>
      </c>
      <c r="P91" s="113" t="s">
        <v>993</v>
      </c>
      <c r="Q91" s="113"/>
      <c r="R91" s="113" t="s">
        <v>994</v>
      </c>
      <c r="S91" s="62" t="s">
        <v>1061</v>
      </c>
      <c r="T91" s="132" t="s">
        <v>945</v>
      </c>
      <c r="V91" s="146" t="s">
        <v>1004</v>
      </c>
      <c r="W91" s="113" t="s">
        <v>997</v>
      </c>
    </row>
    <row r="92" spans="1:23" s="71" customFormat="1" ht="33.75" customHeight="1" x14ac:dyDescent="0.2">
      <c r="A92" s="37">
        <v>45343</v>
      </c>
      <c r="B92" s="47" t="s">
        <v>794</v>
      </c>
      <c r="C92" s="112">
        <v>45413</v>
      </c>
      <c r="D92" s="71" t="s">
        <v>794</v>
      </c>
      <c r="F92" s="132" t="s">
        <v>920</v>
      </c>
      <c r="G92" s="132">
        <v>2696</v>
      </c>
      <c r="H92" s="71">
        <v>6377765</v>
      </c>
      <c r="I92" s="113" t="s">
        <v>1070</v>
      </c>
      <c r="J92" s="113" t="s">
        <v>922</v>
      </c>
      <c r="K92" s="71" t="s">
        <v>1071</v>
      </c>
      <c r="L92" s="132" t="s">
        <v>923</v>
      </c>
      <c r="M92" s="132" t="s">
        <v>924</v>
      </c>
      <c r="O92" s="113" t="s">
        <v>925</v>
      </c>
      <c r="P92" s="113" t="s">
        <v>926</v>
      </c>
      <c r="Q92" s="113"/>
      <c r="R92" s="113" t="s">
        <v>927</v>
      </c>
      <c r="S92" s="169" t="s">
        <v>1072</v>
      </c>
      <c r="T92" s="132" t="s">
        <v>945</v>
      </c>
      <c r="V92" s="146" t="s">
        <v>931</v>
      </c>
      <c r="W92" s="113" t="s">
        <v>932</v>
      </c>
    </row>
    <row r="93" spans="1:23" s="73" customFormat="1" ht="16.5" customHeight="1" x14ac:dyDescent="0.2">
      <c r="A93" s="37">
        <v>45343</v>
      </c>
      <c r="B93" s="47" t="s">
        <v>794</v>
      </c>
      <c r="C93" s="112">
        <v>45413</v>
      </c>
      <c r="D93" s="71" t="s">
        <v>794</v>
      </c>
      <c r="E93" s="71"/>
      <c r="F93" s="132" t="s">
        <v>920</v>
      </c>
      <c r="G93" s="133">
        <v>2697</v>
      </c>
      <c r="H93" s="73">
        <v>6377773</v>
      </c>
      <c r="I93" s="113" t="s">
        <v>1073</v>
      </c>
      <c r="J93" s="113" t="s">
        <v>922</v>
      </c>
      <c r="K93" s="73" t="s">
        <v>1074</v>
      </c>
      <c r="L93" s="132" t="s">
        <v>923</v>
      </c>
      <c r="M93" s="132" t="s">
        <v>924</v>
      </c>
      <c r="O93" s="113" t="s">
        <v>925</v>
      </c>
      <c r="P93" s="113" t="s">
        <v>926</v>
      </c>
      <c r="Q93" s="113"/>
      <c r="R93" s="113" t="s">
        <v>927</v>
      </c>
      <c r="S93" s="62" t="s">
        <v>1075</v>
      </c>
      <c r="T93" s="133" t="s">
        <v>945</v>
      </c>
      <c r="V93" s="146" t="s">
        <v>931</v>
      </c>
      <c r="W93" s="114" t="s">
        <v>939</v>
      </c>
    </row>
    <row r="94" spans="1:23" s="71" customFormat="1" ht="16.5" customHeight="1" x14ac:dyDescent="0.2">
      <c r="A94" s="37">
        <v>45343</v>
      </c>
      <c r="B94" s="47" t="s">
        <v>794</v>
      </c>
      <c r="C94" s="112">
        <v>45413</v>
      </c>
      <c r="D94" s="71" t="s">
        <v>794</v>
      </c>
      <c r="F94" s="132" t="s">
        <v>920</v>
      </c>
      <c r="G94" s="132">
        <v>2698</v>
      </c>
      <c r="H94" s="71">
        <v>6377781</v>
      </c>
      <c r="I94" s="113" t="s">
        <v>1076</v>
      </c>
      <c r="J94" s="113" t="s">
        <v>922</v>
      </c>
      <c r="K94" s="71" t="s">
        <v>1077</v>
      </c>
      <c r="L94" s="132" t="s">
        <v>923</v>
      </c>
      <c r="M94" s="132" t="s">
        <v>924</v>
      </c>
      <c r="O94" s="113" t="s">
        <v>925</v>
      </c>
      <c r="P94" s="113" t="s">
        <v>926</v>
      </c>
      <c r="Q94" s="113"/>
      <c r="R94" s="113" t="s">
        <v>927</v>
      </c>
      <c r="S94" s="62" t="s">
        <v>1075</v>
      </c>
      <c r="T94" s="132" t="s">
        <v>945</v>
      </c>
      <c r="V94" s="146" t="s">
        <v>931</v>
      </c>
      <c r="W94" s="113" t="s">
        <v>932</v>
      </c>
    </row>
    <row r="95" spans="1:23" s="71" customFormat="1" ht="16.5" customHeight="1" x14ac:dyDescent="0.2">
      <c r="A95" s="37">
        <v>45343</v>
      </c>
      <c r="B95" s="47" t="s">
        <v>794</v>
      </c>
      <c r="C95" s="112">
        <v>45413</v>
      </c>
      <c r="D95" s="71" t="s">
        <v>794</v>
      </c>
      <c r="F95" s="132" t="s">
        <v>920</v>
      </c>
      <c r="G95" s="132">
        <v>2699</v>
      </c>
      <c r="H95" s="71">
        <v>6377791</v>
      </c>
      <c r="I95" s="113" t="s">
        <v>1078</v>
      </c>
      <c r="J95" s="113" t="s">
        <v>922</v>
      </c>
      <c r="K95" s="71" t="s">
        <v>1079</v>
      </c>
      <c r="L95" s="132" t="s">
        <v>923</v>
      </c>
      <c r="M95" s="132" t="s">
        <v>924</v>
      </c>
      <c r="O95" s="113" t="s">
        <v>925</v>
      </c>
      <c r="P95" s="113" t="s">
        <v>926</v>
      </c>
      <c r="Q95" s="113"/>
      <c r="R95" s="113" t="s">
        <v>927</v>
      </c>
      <c r="S95" s="62" t="s">
        <v>1075</v>
      </c>
      <c r="T95" s="132" t="s">
        <v>945</v>
      </c>
      <c r="V95" s="146" t="s">
        <v>931</v>
      </c>
      <c r="W95" s="113" t="s">
        <v>932</v>
      </c>
    </row>
    <row r="96" spans="1:23" s="71" customFormat="1" ht="16.5" customHeight="1" x14ac:dyDescent="0.2">
      <c r="A96" s="37">
        <v>45343</v>
      </c>
      <c r="B96" s="47" t="s">
        <v>794</v>
      </c>
      <c r="C96" s="112">
        <v>45413</v>
      </c>
      <c r="D96" s="71" t="s">
        <v>794</v>
      </c>
      <c r="F96" s="132" t="s">
        <v>920</v>
      </c>
      <c r="G96" s="132">
        <v>2700</v>
      </c>
      <c r="H96" s="71">
        <v>6377802</v>
      </c>
      <c r="I96" s="113" t="s">
        <v>1080</v>
      </c>
      <c r="J96" s="113" t="s">
        <v>922</v>
      </c>
      <c r="K96" s="71" t="s">
        <v>1081</v>
      </c>
      <c r="L96" s="132" t="s">
        <v>923</v>
      </c>
      <c r="M96" s="132" t="s">
        <v>924</v>
      </c>
      <c r="O96" s="113" t="s">
        <v>925</v>
      </c>
      <c r="P96" s="113" t="s">
        <v>926</v>
      </c>
      <c r="Q96" s="113"/>
      <c r="R96" s="113" t="s">
        <v>927</v>
      </c>
      <c r="S96" s="62" t="s">
        <v>1075</v>
      </c>
      <c r="T96" s="132" t="s">
        <v>945</v>
      </c>
      <c r="V96" s="146" t="s">
        <v>931</v>
      </c>
      <c r="W96" s="113" t="s">
        <v>939</v>
      </c>
    </row>
    <row r="97" spans="1:23" s="71" customFormat="1" ht="16.5" customHeight="1" x14ac:dyDescent="0.2">
      <c r="A97" s="37">
        <v>45343</v>
      </c>
      <c r="B97" s="47" t="s">
        <v>794</v>
      </c>
      <c r="C97" s="112">
        <v>45413</v>
      </c>
      <c r="D97" s="71" t="s">
        <v>794</v>
      </c>
      <c r="F97" s="132" t="s">
        <v>920</v>
      </c>
      <c r="G97" s="132">
        <v>2701</v>
      </c>
      <c r="H97" s="71">
        <v>6377810</v>
      </c>
      <c r="I97" s="113" t="s">
        <v>1082</v>
      </c>
      <c r="J97" s="113" t="s">
        <v>922</v>
      </c>
      <c r="K97" s="71" t="s">
        <v>1083</v>
      </c>
      <c r="L97" s="132" t="s">
        <v>923</v>
      </c>
      <c r="M97" s="132" t="s">
        <v>924</v>
      </c>
      <c r="O97" s="113" t="s">
        <v>925</v>
      </c>
      <c r="P97" s="113" t="s">
        <v>926</v>
      </c>
      <c r="Q97" s="113"/>
      <c r="R97" s="113" t="s">
        <v>927</v>
      </c>
      <c r="S97" s="62" t="s">
        <v>1084</v>
      </c>
      <c r="T97" s="132" t="s">
        <v>945</v>
      </c>
      <c r="V97" s="146" t="s">
        <v>931</v>
      </c>
      <c r="W97" s="113" t="s">
        <v>939</v>
      </c>
    </row>
    <row r="98" spans="1:23" s="71" customFormat="1" ht="16.5" customHeight="1" x14ac:dyDescent="0.2">
      <c r="A98" s="37">
        <v>45343</v>
      </c>
      <c r="B98" s="47" t="s">
        <v>794</v>
      </c>
      <c r="C98" s="112">
        <v>45413</v>
      </c>
      <c r="D98" s="71" t="s">
        <v>794</v>
      </c>
      <c r="F98" s="132" t="s">
        <v>920</v>
      </c>
      <c r="G98" s="132">
        <v>2702</v>
      </c>
      <c r="H98" s="71">
        <v>6377829</v>
      </c>
      <c r="I98" s="113" t="s">
        <v>1085</v>
      </c>
      <c r="J98" s="113" t="s">
        <v>922</v>
      </c>
      <c r="K98" s="71" t="s">
        <v>1086</v>
      </c>
      <c r="L98" s="132" t="s">
        <v>923</v>
      </c>
      <c r="M98" s="132" t="s">
        <v>924</v>
      </c>
      <c r="O98" s="113" t="s">
        <v>925</v>
      </c>
      <c r="P98" s="113" t="s">
        <v>926</v>
      </c>
      <c r="Q98" s="113"/>
      <c r="R98" s="113" t="s">
        <v>927</v>
      </c>
      <c r="S98" s="62" t="s">
        <v>1084</v>
      </c>
      <c r="T98" s="132" t="s">
        <v>945</v>
      </c>
      <c r="V98" s="146" t="s">
        <v>931</v>
      </c>
      <c r="W98" s="113" t="s">
        <v>939</v>
      </c>
    </row>
    <row r="99" spans="1:23" s="71" customFormat="1" ht="16.5" customHeight="1" x14ac:dyDescent="0.2">
      <c r="A99" s="37">
        <v>45343</v>
      </c>
      <c r="B99" s="47" t="s">
        <v>794</v>
      </c>
      <c r="C99" s="112">
        <v>45413</v>
      </c>
      <c r="D99" s="71" t="s">
        <v>794</v>
      </c>
      <c r="F99" s="132" t="s">
        <v>920</v>
      </c>
      <c r="G99" s="132">
        <v>2703</v>
      </c>
      <c r="H99" s="71">
        <v>6377837</v>
      </c>
      <c r="I99" s="113" t="s">
        <v>1087</v>
      </c>
      <c r="J99" s="113" t="s">
        <v>922</v>
      </c>
      <c r="K99" s="71" t="s">
        <v>1088</v>
      </c>
      <c r="L99" s="132" t="s">
        <v>923</v>
      </c>
      <c r="M99" s="132" t="s">
        <v>924</v>
      </c>
      <c r="O99" s="113" t="s">
        <v>925</v>
      </c>
      <c r="P99" s="113" t="s">
        <v>926</v>
      </c>
      <c r="Q99" s="113"/>
      <c r="R99" s="113" t="s">
        <v>927</v>
      </c>
      <c r="S99" s="62" t="s">
        <v>1084</v>
      </c>
      <c r="T99" s="132" t="s">
        <v>945</v>
      </c>
      <c r="V99" s="146" t="s">
        <v>931</v>
      </c>
      <c r="W99" s="113" t="s">
        <v>939</v>
      </c>
    </row>
    <row r="100" spans="1:23" s="71" customFormat="1" ht="16.5" customHeight="1" x14ac:dyDescent="0.2">
      <c r="A100" s="37">
        <v>45343</v>
      </c>
      <c r="B100" s="47" t="s">
        <v>794</v>
      </c>
      <c r="C100" s="112">
        <v>45413</v>
      </c>
      <c r="D100" s="71" t="s">
        <v>794</v>
      </c>
      <c r="F100" s="132" t="s">
        <v>920</v>
      </c>
      <c r="G100" s="132">
        <v>2704</v>
      </c>
      <c r="H100" s="71">
        <v>6377845</v>
      </c>
      <c r="I100" s="113" t="s">
        <v>1089</v>
      </c>
      <c r="J100" s="113" t="s">
        <v>922</v>
      </c>
      <c r="K100" s="71" t="s">
        <v>1090</v>
      </c>
      <c r="L100" s="132" t="s">
        <v>923</v>
      </c>
      <c r="M100" s="132" t="s">
        <v>924</v>
      </c>
      <c r="O100" s="113" t="s">
        <v>925</v>
      </c>
      <c r="P100" s="113" t="s">
        <v>926</v>
      </c>
      <c r="Q100" s="113"/>
      <c r="R100" s="113" t="s">
        <v>927</v>
      </c>
      <c r="S100" s="62" t="s">
        <v>1084</v>
      </c>
      <c r="T100" s="132" t="s">
        <v>945</v>
      </c>
      <c r="V100" s="146" t="s">
        <v>931</v>
      </c>
      <c r="W100" s="113" t="s">
        <v>939</v>
      </c>
    </row>
    <row r="101" spans="1:23" s="71" customFormat="1" ht="16.5" customHeight="1" x14ac:dyDescent="0.2">
      <c r="A101" s="37">
        <v>45343</v>
      </c>
      <c r="B101" s="47" t="s">
        <v>794</v>
      </c>
      <c r="C101" s="112">
        <v>45413</v>
      </c>
      <c r="D101" s="71" t="s">
        <v>794</v>
      </c>
      <c r="F101" s="132" t="s">
        <v>920</v>
      </c>
      <c r="G101" s="132">
        <v>2705</v>
      </c>
      <c r="H101" s="71">
        <v>6377853</v>
      </c>
      <c r="I101" s="113" t="s">
        <v>1091</v>
      </c>
      <c r="J101" s="113" t="s">
        <v>922</v>
      </c>
      <c r="K101" s="71" t="s">
        <v>1092</v>
      </c>
      <c r="L101" s="132" t="s">
        <v>923</v>
      </c>
      <c r="M101" s="132" t="s">
        <v>924</v>
      </c>
      <c r="O101" s="113" t="s">
        <v>925</v>
      </c>
      <c r="P101" s="113" t="s">
        <v>926</v>
      </c>
      <c r="Q101" s="113"/>
      <c r="R101" s="113" t="s">
        <v>927</v>
      </c>
      <c r="S101" s="62" t="s">
        <v>1084</v>
      </c>
      <c r="T101" s="132" t="s">
        <v>945</v>
      </c>
      <c r="V101" s="146" t="s">
        <v>931</v>
      </c>
      <c r="W101" s="113" t="s">
        <v>939</v>
      </c>
    </row>
    <row r="102" spans="1:23" s="71" customFormat="1" ht="16.5" customHeight="1" x14ac:dyDescent="0.2">
      <c r="A102" s="37">
        <v>45343</v>
      </c>
      <c r="B102" s="47" t="s">
        <v>794</v>
      </c>
      <c r="C102" s="112">
        <v>45413</v>
      </c>
      <c r="D102" s="71" t="s">
        <v>794</v>
      </c>
      <c r="F102" s="132" t="s">
        <v>920</v>
      </c>
      <c r="G102" s="132">
        <v>2706</v>
      </c>
      <c r="H102" s="71">
        <v>6377861</v>
      </c>
      <c r="I102" s="113" t="s">
        <v>1093</v>
      </c>
      <c r="J102" s="113" t="s">
        <v>922</v>
      </c>
      <c r="K102" s="71" t="s">
        <v>1094</v>
      </c>
      <c r="L102" s="132" t="s">
        <v>923</v>
      </c>
      <c r="M102" s="132" t="s">
        <v>924</v>
      </c>
      <c r="O102" s="113" t="s">
        <v>925</v>
      </c>
      <c r="P102" s="113" t="s">
        <v>926</v>
      </c>
      <c r="Q102" s="113"/>
      <c r="R102" s="113" t="s">
        <v>927</v>
      </c>
      <c r="S102" s="62" t="s">
        <v>1095</v>
      </c>
      <c r="T102" s="132" t="s">
        <v>945</v>
      </c>
      <c r="V102" s="146" t="s">
        <v>931</v>
      </c>
      <c r="W102" s="113" t="s">
        <v>932</v>
      </c>
    </row>
    <row r="103" spans="1:23" s="71" customFormat="1" ht="16.5" customHeight="1" x14ac:dyDescent="0.2">
      <c r="A103" s="37">
        <v>45343</v>
      </c>
      <c r="B103" s="47" t="s">
        <v>794</v>
      </c>
      <c r="C103" s="112">
        <v>45413</v>
      </c>
      <c r="D103" s="71" t="s">
        <v>794</v>
      </c>
      <c r="F103" s="132" t="s">
        <v>920</v>
      </c>
      <c r="G103" s="132">
        <v>2711</v>
      </c>
      <c r="H103" s="71">
        <v>6377871</v>
      </c>
      <c r="I103" s="113" t="s">
        <v>1096</v>
      </c>
      <c r="J103" s="113" t="s">
        <v>922</v>
      </c>
      <c r="K103" s="71" t="s">
        <v>1097</v>
      </c>
      <c r="L103" s="132" t="s">
        <v>923</v>
      </c>
      <c r="M103" s="132" t="s">
        <v>924</v>
      </c>
      <c r="O103" s="113" t="s">
        <v>925</v>
      </c>
      <c r="P103" s="113" t="s">
        <v>926</v>
      </c>
      <c r="Q103" s="113"/>
      <c r="R103" s="113" t="s">
        <v>927</v>
      </c>
      <c r="S103" s="62" t="s">
        <v>1095</v>
      </c>
      <c r="T103" s="132" t="s">
        <v>945</v>
      </c>
      <c r="V103" s="146" t="s">
        <v>931</v>
      </c>
      <c r="W103" s="113" t="s">
        <v>932</v>
      </c>
    </row>
    <row r="104" spans="1:23" s="71" customFormat="1" ht="16.5" customHeight="1" x14ac:dyDescent="0.2">
      <c r="A104" s="37">
        <v>45343</v>
      </c>
      <c r="B104" s="47" t="s">
        <v>794</v>
      </c>
      <c r="C104" s="112">
        <v>45413</v>
      </c>
      <c r="D104" s="71" t="s">
        <v>794</v>
      </c>
      <c r="F104" s="132" t="s">
        <v>920</v>
      </c>
      <c r="G104" s="132">
        <v>2712</v>
      </c>
      <c r="H104" s="71">
        <v>6377888</v>
      </c>
      <c r="I104" s="113" t="s">
        <v>1098</v>
      </c>
      <c r="J104" s="113" t="s">
        <v>922</v>
      </c>
      <c r="K104" s="71" t="s">
        <v>1099</v>
      </c>
      <c r="L104" s="132" t="s">
        <v>923</v>
      </c>
      <c r="M104" s="132" t="s">
        <v>924</v>
      </c>
      <c r="O104" s="113" t="s">
        <v>925</v>
      </c>
      <c r="P104" s="113" t="s">
        <v>926</v>
      </c>
      <c r="Q104" s="113"/>
      <c r="R104" s="113" t="s">
        <v>927</v>
      </c>
      <c r="S104" s="62" t="s">
        <v>1095</v>
      </c>
      <c r="T104" s="132" t="s">
        <v>945</v>
      </c>
      <c r="V104" s="146" t="s">
        <v>931</v>
      </c>
      <c r="W104" s="113" t="s">
        <v>939</v>
      </c>
    </row>
    <row r="105" spans="1:23" s="71" customFormat="1" ht="16.5" customHeight="1" x14ac:dyDescent="0.2">
      <c r="A105" s="37">
        <v>45343</v>
      </c>
      <c r="B105" s="47" t="s">
        <v>794</v>
      </c>
      <c r="C105" s="112">
        <v>45413</v>
      </c>
      <c r="D105" s="71" t="s">
        <v>794</v>
      </c>
      <c r="F105" s="132" t="s">
        <v>920</v>
      </c>
      <c r="G105" s="132">
        <v>2717</v>
      </c>
      <c r="H105" s="71">
        <v>6377896</v>
      </c>
      <c r="I105" s="113" t="s">
        <v>1100</v>
      </c>
      <c r="J105" s="113" t="s">
        <v>922</v>
      </c>
      <c r="K105" s="71" t="s">
        <v>1101</v>
      </c>
      <c r="L105" s="132" t="s">
        <v>923</v>
      </c>
      <c r="M105" s="132" t="s">
        <v>924</v>
      </c>
      <c r="O105" s="113" t="s">
        <v>925</v>
      </c>
      <c r="P105" s="113" t="s">
        <v>926</v>
      </c>
      <c r="Q105" s="113"/>
      <c r="R105" s="113" t="s">
        <v>927</v>
      </c>
      <c r="S105" s="62" t="s">
        <v>1095</v>
      </c>
      <c r="T105" s="132" t="s">
        <v>945</v>
      </c>
      <c r="V105" s="146" t="s">
        <v>931</v>
      </c>
      <c r="W105" s="113" t="s">
        <v>939</v>
      </c>
    </row>
    <row r="106" spans="1:23" s="71" customFormat="1" ht="16.5" customHeight="1" x14ac:dyDescent="0.2">
      <c r="A106" s="37">
        <v>45343</v>
      </c>
      <c r="C106" s="112">
        <v>45413</v>
      </c>
      <c r="D106" s="71" t="s">
        <v>794</v>
      </c>
      <c r="F106" s="132" t="s">
        <v>920</v>
      </c>
      <c r="G106" s="132">
        <v>2718</v>
      </c>
      <c r="H106" s="71">
        <v>6377909</v>
      </c>
      <c r="I106" s="113" t="s">
        <v>1102</v>
      </c>
      <c r="J106" s="113" t="s">
        <v>922</v>
      </c>
      <c r="K106" s="71" t="s">
        <v>1103</v>
      </c>
      <c r="L106" s="132" t="s">
        <v>923</v>
      </c>
      <c r="M106" s="132" t="s">
        <v>924</v>
      </c>
      <c r="O106" s="113" t="s">
        <v>925</v>
      </c>
      <c r="P106" s="113" t="s">
        <v>926</v>
      </c>
      <c r="Q106" s="113"/>
      <c r="R106" s="113" t="s">
        <v>927</v>
      </c>
      <c r="S106" s="62" t="s">
        <v>1095</v>
      </c>
      <c r="T106" s="132" t="s">
        <v>945</v>
      </c>
      <c r="V106" s="146" t="s">
        <v>931</v>
      </c>
      <c r="W106" s="113" t="s">
        <v>939</v>
      </c>
    </row>
    <row r="107" spans="1:23" s="71" customFormat="1" ht="165.75" x14ac:dyDescent="0.2">
      <c r="A107" s="112">
        <v>45456</v>
      </c>
      <c r="B107" s="47" t="s">
        <v>794</v>
      </c>
      <c r="C107" s="112">
        <v>45553</v>
      </c>
      <c r="D107" s="112">
        <v>45553</v>
      </c>
      <c r="E107" s="71" t="s">
        <v>795</v>
      </c>
      <c r="F107" s="132">
        <v>2411771</v>
      </c>
      <c r="G107" s="132" t="s">
        <v>1104</v>
      </c>
      <c r="H107" s="71">
        <v>6174597</v>
      </c>
      <c r="I107" s="132" t="s">
        <v>1105</v>
      </c>
      <c r="J107" s="113" t="s">
        <v>798</v>
      </c>
      <c r="K107" s="62" t="s">
        <v>1106</v>
      </c>
      <c r="L107" s="103" t="s">
        <v>800</v>
      </c>
      <c r="M107" s="70" t="s">
        <v>801</v>
      </c>
      <c r="N107" s="158" t="s">
        <v>1107</v>
      </c>
      <c r="O107" s="47" t="s">
        <v>202</v>
      </c>
      <c r="P107" s="47" t="s">
        <v>202</v>
      </c>
      <c r="Q107" s="47" t="s">
        <v>202</v>
      </c>
      <c r="R107" s="113" t="s">
        <v>1108</v>
      </c>
      <c r="S107" s="113" t="s">
        <v>1109</v>
      </c>
      <c r="T107" s="113"/>
      <c r="U107" s="71" t="s">
        <v>1110</v>
      </c>
      <c r="V107" s="113" t="s">
        <v>1111</v>
      </c>
    </row>
    <row r="108" spans="1:23" s="71" customFormat="1" ht="45" customHeight="1" x14ac:dyDescent="0.2">
      <c r="A108" s="112">
        <v>45456</v>
      </c>
      <c r="B108" s="47" t="s">
        <v>794</v>
      </c>
      <c r="C108" s="112">
        <v>45553</v>
      </c>
      <c r="D108" s="112">
        <v>45553</v>
      </c>
      <c r="E108" s="71" t="s">
        <v>887</v>
      </c>
      <c r="F108" s="132">
        <v>2411771</v>
      </c>
      <c r="G108" s="132" t="s">
        <v>1112</v>
      </c>
      <c r="H108" s="71">
        <v>6174685</v>
      </c>
      <c r="I108" s="132" t="s">
        <v>1113</v>
      </c>
      <c r="J108" s="113" t="s">
        <v>798</v>
      </c>
      <c r="K108" s="62">
        <v>223191</v>
      </c>
      <c r="L108" s="103" t="s">
        <v>800</v>
      </c>
      <c r="M108" s="70" t="s">
        <v>801</v>
      </c>
      <c r="N108" s="158" t="s">
        <v>1107</v>
      </c>
      <c r="O108" s="47" t="s">
        <v>202</v>
      </c>
      <c r="P108" s="47" t="s">
        <v>202</v>
      </c>
      <c r="Q108" s="47" t="s">
        <v>202</v>
      </c>
      <c r="R108" s="113" t="s">
        <v>1114</v>
      </c>
      <c r="S108" s="113" t="s">
        <v>1109</v>
      </c>
      <c r="T108" s="113"/>
      <c r="U108" s="71" t="s">
        <v>1110</v>
      </c>
      <c r="V108" s="113" t="s">
        <v>1111</v>
      </c>
    </row>
    <row r="109" spans="1:23" s="71" customFormat="1" ht="45" customHeight="1" x14ac:dyDescent="0.2">
      <c r="A109" s="112">
        <v>45456</v>
      </c>
      <c r="B109" s="47" t="s">
        <v>794</v>
      </c>
      <c r="C109" s="112">
        <v>45553</v>
      </c>
      <c r="D109" s="112">
        <v>45553</v>
      </c>
      <c r="E109" s="71" t="s">
        <v>887</v>
      </c>
      <c r="F109" s="132">
        <v>2411771</v>
      </c>
      <c r="G109" s="132" t="s">
        <v>1115</v>
      </c>
      <c r="H109" s="71">
        <v>6174677</v>
      </c>
      <c r="I109" s="132" t="s">
        <v>1116</v>
      </c>
      <c r="J109" s="113" t="s">
        <v>798</v>
      </c>
      <c r="K109" s="62">
        <v>234615</v>
      </c>
      <c r="L109" s="103" t="s">
        <v>800</v>
      </c>
      <c r="M109" s="70" t="s">
        <v>801</v>
      </c>
      <c r="N109" s="158" t="s">
        <v>1107</v>
      </c>
      <c r="O109" s="47" t="s">
        <v>202</v>
      </c>
      <c r="P109" s="47" t="s">
        <v>202</v>
      </c>
      <c r="Q109" s="47" t="s">
        <v>202</v>
      </c>
      <c r="R109" s="113" t="s">
        <v>1114</v>
      </c>
      <c r="S109" s="113" t="s">
        <v>1109</v>
      </c>
      <c r="T109" s="113"/>
      <c r="U109" s="71" t="s">
        <v>1110</v>
      </c>
      <c r="V109" s="113" t="s">
        <v>1111</v>
      </c>
    </row>
    <row r="110" spans="1:23" s="71" customFormat="1" ht="45" customHeight="1" x14ac:dyDescent="0.2">
      <c r="A110" s="112">
        <v>45456</v>
      </c>
      <c r="B110" s="47" t="s">
        <v>794</v>
      </c>
      <c r="C110" s="112">
        <v>45553</v>
      </c>
      <c r="D110" s="112">
        <v>45553</v>
      </c>
      <c r="E110" s="71" t="s">
        <v>887</v>
      </c>
      <c r="F110" s="132">
        <v>2411771</v>
      </c>
      <c r="G110" s="132" t="s">
        <v>1117</v>
      </c>
      <c r="H110" s="71">
        <v>6174669</v>
      </c>
      <c r="I110" s="132" t="s">
        <v>1118</v>
      </c>
      <c r="J110" s="113" t="s">
        <v>798</v>
      </c>
      <c r="K110" s="62">
        <v>234645</v>
      </c>
      <c r="L110" s="103" t="s">
        <v>800</v>
      </c>
      <c r="M110" s="70" t="s">
        <v>801</v>
      </c>
      <c r="N110" s="158" t="s">
        <v>1107</v>
      </c>
      <c r="O110" s="47" t="s">
        <v>202</v>
      </c>
      <c r="P110" s="47" t="s">
        <v>202</v>
      </c>
      <c r="Q110" s="47" t="s">
        <v>202</v>
      </c>
      <c r="R110" s="113" t="s">
        <v>1114</v>
      </c>
      <c r="S110" s="113" t="s">
        <v>1119</v>
      </c>
      <c r="T110" s="113"/>
      <c r="U110" s="71" t="s">
        <v>1110</v>
      </c>
      <c r="V110" s="113" t="s">
        <v>1111</v>
      </c>
    </row>
    <row r="111" spans="1:23" s="71" customFormat="1" ht="45" customHeight="1" x14ac:dyDescent="0.2">
      <c r="A111" s="112">
        <v>45456</v>
      </c>
      <c r="B111" s="47" t="s">
        <v>794</v>
      </c>
      <c r="C111" s="112">
        <v>45553</v>
      </c>
      <c r="D111" s="112">
        <v>45553</v>
      </c>
      <c r="E111" s="71" t="s">
        <v>887</v>
      </c>
      <c r="F111" s="132">
        <v>2411771</v>
      </c>
      <c r="G111" s="132" t="s">
        <v>1120</v>
      </c>
      <c r="H111" s="71">
        <v>6174650</v>
      </c>
      <c r="I111" s="132" t="s">
        <v>1121</v>
      </c>
      <c r="J111" s="113" t="s">
        <v>798</v>
      </c>
      <c r="K111" s="62">
        <v>234706</v>
      </c>
      <c r="L111" s="103" t="s">
        <v>800</v>
      </c>
      <c r="M111" s="70" t="s">
        <v>801</v>
      </c>
      <c r="N111" s="158" t="s">
        <v>1107</v>
      </c>
      <c r="O111" s="47" t="s">
        <v>202</v>
      </c>
      <c r="P111" s="47" t="s">
        <v>202</v>
      </c>
      <c r="Q111" s="47" t="s">
        <v>202</v>
      </c>
      <c r="R111" s="113" t="s">
        <v>1114</v>
      </c>
      <c r="S111" s="113" t="s">
        <v>1109</v>
      </c>
      <c r="T111" s="113"/>
      <c r="U111" s="71" t="s">
        <v>1110</v>
      </c>
      <c r="V111" s="113" t="s">
        <v>1111</v>
      </c>
    </row>
    <row r="112" spans="1:23" s="71" customFormat="1" ht="45" customHeight="1" x14ac:dyDescent="0.2">
      <c r="A112" s="112">
        <v>45456</v>
      </c>
      <c r="B112" s="47" t="s">
        <v>794</v>
      </c>
      <c r="C112" s="112">
        <v>45553</v>
      </c>
      <c r="D112" s="112">
        <v>45553</v>
      </c>
      <c r="E112" s="71" t="s">
        <v>887</v>
      </c>
      <c r="F112" s="132">
        <v>2411771</v>
      </c>
      <c r="G112" s="132" t="s">
        <v>1122</v>
      </c>
      <c r="H112" s="71">
        <v>6174642</v>
      </c>
      <c r="I112" s="132" t="s">
        <v>1123</v>
      </c>
      <c r="J112" s="113" t="s">
        <v>798</v>
      </c>
      <c r="K112" s="62">
        <v>234763</v>
      </c>
      <c r="L112" s="103" t="s">
        <v>800</v>
      </c>
      <c r="M112" s="70" t="s">
        <v>801</v>
      </c>
      <c r="N112" s="158" t="s">
        <v>1107</v>
      </c>
      <c r="O112" s="47" t="s">
        <v>202</v>
      </c>
      <c r="P112" s="47" t="s">
        <v>202</v>
      </c>
      <c r="Q112" s="47" t="s">
        <v>202</v>
      </c>
      <c r="R112" s="113" t="s">
        <v>1114</v>
      </c>
      <c r="S112" s="113" t="s">
        <v>1109</v>
      </c>
      <c r="T112" s="113"/>
      <c r="U112" s="71" t="s">
        <v>1110</v>
      </c>
      <c r="V112" s="113" t="s">
        <v>1111</v>
      </c>
    </row>
    <row r="113" spans="1:22" s="71" customFormat="1" ht="45" customHeight="1" x14ac:dyDescent="0.2">
      <c r="A113" s="112">
        <v>45456</v>
      </c>
      <c r="B113" s="47" t="s">
        <v>794</v>
      </c>
      <c r="C113" s="112">
        <v>45553</v>
      </c>
      <c r="D113" s="112">
        <v>45553</v>
      </c>
      <c r="E113" s="71" t="s">
        <v>795</v>
      </c>
      <c r="F113" s="132">
        <v>2411771</v>
      </c>
      <c r="G113" s="132" t="s">
        <v>1124</v>
      </c>
      <c r="H113" s="71">
        <v>6174634</v>
      </c>
      <c r="I113" s="132" t="s">
        <v>1125</v>
      </c>
      <c r="J113" s="113" t="s">
        <v>50</v>
      </c>
      <c r="K113" s="62" t="s">
        <v>1126</v>
      </c>
      <c r="L113" s="103" t="s">
        <v>800</v>
      </c>
      <c r="M113" s="70" t="s">
        <v>801</v>
      </c>
      <c r="N113" s="158" t="s">
        <v>1107</v>
      </c>
      <c r="O113" s="47" t="s">
        <v>202</v>
      </c>
      <c r="P113" s="47" t="s">
        <v>202</v>
      </c>
      <c r="Q113" s="47" t="s">
        <v>202</v>
      </c>
      <c r="R113" s="113" t="s">
        <v>1114</v>
      </c>
      <c r="S113" s="113" t="s">
        <v>1109</v>
      </c>
      <c r="T113" s="113"/>
      <c r="U113" s="71" t="s">
        <v>1110</v>
      </c>
      <c r="V113" s="113" t="s">
        <v>1111</v>
      </c>
    </row>
    <row r="114" spans="1:22" s="71" customFormat="1" ht="165.75" x14ac:dyDescent="0.2">
      <c r="A114" s="112">
        <v>45456</v>
      </c>
      <c r="B114" s="47" t="s">
        <v>794</v>
      </c>
      <c r="C114" s="112">
        <v>45553</v>
      </c>
      <c r="D114" s="112">
        <v>45553</v>
      </c>
      <c r="E114" s="71" t="s">
        <v>887</v>
      </c>
      <c r="F114" s="132">
        <v>2411771</v>
      </c>
      <c r="G114" s="132" t="s">
        <v>1127</v>
      </c>
      <c r="H114" s="71">
        <v>6174589</v>
      </c>
      <c r="I114" s="132" t="s">
        <v>1128</v>
      </c>
      <c r="J114" s="113" t="s">
        <v>50</v>
      </c>
      <c r="K114" s="62">
        <v>242550</v>
      </c>
      <c r="L114" s="103" t="s">
        <v>800</v>
      </c>
      <c r="M114" s="70" t="s">
        <v>801</v>
      </c>
      <c r="N114" s="158" t="s">
        <v>1129</v>
      </c>
      <c r="O114" s="47" t="s">
        <v>202</v>
      </c>
      <c r="P114" s="47" t="s">
        <v>202</v>
      </c>
      <c r="Q114" s="47" t="s">
        <v>202</v>
      </c>
      <c r="R114" s="113" t="s">
        <v>1114</v>
      </c>
      <c r="S114" s="113" t="s">
        <v>1109</v>
      </c>
      <c r="T114" s="113"/>
      <c r="U114" s="71" t="s">
        <v>1110</v>
      </c>
      <c r="V114" s="113" t="s">
        <v>1111</v>
      </c>
    </row>
    <row r="115" spans="1:22" s="71" customFormat="1" ht="165.75" x14ac:dyDescent="0.2">
      <c r="A115" s="112">
        <v>45456</v>
      </c>
      <c r="B115" s="47" t="s">
        <v>794</v>
      </c>
      <c r="C115" s="112">
        <v>45553</v>
      </c>
      <c r="D115" s="112">
        <v>45553</v>
      </c>
      <c r="E115" s="71" t="s">
        <v>887</v>
      </c>
      <c r="F115" s="132">
        <v>2411771</v>
      </c>
      <c r="G115" s="132" t="s">
        <v>1130</v>
      </c>
      <c r="H115" s="71">
        <v>6174570</v>
      </c>
      <c r="I115" s="132" t="s">
        <v>1131</v>
      </c>
      <c r="J115" s="113" t="s">
        <v>50</v>
      </c>
      <c r="K115" s="62">
        <v>216253</v>
      </c>
      <c r="L115" s="103" t="s">
        <v>800</v>
      </c>
      <c r="M115" s="70" t="s">
        <v>801</v>
      </c>
      <c r="N115" s="158" t="s">
        <v>1129</v>
      </c>
      <c r="O115" s="47" t="s">
        <v>202</v>
      </c>
      <c r="P115" s="47" t="s">
        <v>202</v>
      </c>
      <c r="Q115" s="47" t="s">
        <v>202</v>
      </c>
      <c r="R115" s="113" t="s">
        <v>1108</v>
      </c>
      <c r="S115" s="113" t="s">
        <v>1109</v>
      </c>
      <c r="T115" s="113"/>
      <c r="U115" s="71" t="s">
        <v>1110</v>
      </c>
      <c r="V115" s="113" t="s">
        <v>1111</v>
      </c>
    </row>
    <row r="116" spans="1:22" s="71" customFormat="1" ht="165.75" x14ac:dyDescent="0.2">
      <c r="A116" s="112">
        <v>45456</v>
      </c>
      <c r="B116" s="47" t="s">
        <v>794</v>
      </c>
      <c r="C116" s="112">
        <v>45539</v>
      </c>
      <c r="D116" s="112">
        <v>45553</v>
      </c>
      <c r="E116" s="71" t="s">
        <v>887</v>
      </c>
      <c r="F116" s="132">
        <v>2411771</v>
      </c>
      <c r="G116" s="132" t="s">
        <v>1132</v>
      </c>
      <c r="H116" s="71">
        <v>6174562</v>
      </c>
      <c r="I116" s="132" t="s">
        <v>1133</v>
      </c>
      <c r="J116" s="113" t="s">
        <v>50</v>
      </c>
      <c r="K116" s="62">
        <v>224811</v>
      </c>
      <c r="L116" s="103" t="s">
        <v>800</v>
      </c>
      <c r="M116" s="70" t="s">
        <v>801</v>
      </c>
      <c r="N116" s="158" t="s">
        <v>1129</v>
      </c>
      <c r="O116" s="47" t="s">
        <v>202</v>
      </c>
      <c r="P116" s="47" t="s">
        <v>202</v>
      </c>
      <c r="Q116" s="47" t="s">
        <v>202</v>
      </c>
      <c r="R116" s="113" t="s">
        <v>1134</v>
      </c>
      <c r="S116" s="113" t="s">
        <v>1135</v>
      </c>
      <c r="T116" s="113"/>
      <c r="U116" s="113" t="s">
        <v>1136</v>
      </c>
      <c r="V116" s="115" t="s">
        <v>1111</v>
      </c>
    </row>
    <row r="117" spans="1:22" s="71" customFormat="1" ht="165.75" x14ac:dyDescent="0.2">
      <c r="A117" s="112">
        <v>45456</v>
      </c>
      <c r="B117" s="47" t="s">
        <v>794</v>
      </c>
      <c r="C117" s="112">
        <v>45539</v>
      </c>
      <c r="D117" s="112">
        <v>45553</v>
      </c>
      <c r="E117" s="71" t="s">
        <v>887</v>
      </c>
      <c r="F117" s="132">
        <v>2411771</v>
      </c>
      <c r="G117" s="132" t="s">
        <v>1137</v>
      </c>
      <c r="H117" s="71">
        <v>6174554</v>
      </c>
      <c r="I117" s="132" t="s">
        <v>1138</v>
      </c>
      <c r="J117" s="113" t="s">
        <v>50</v>
      </c>
      <c r="K117" s="62">
        <v>224821</v>
      </c>
      <c r="L117" s="103" t="s">
        <v>800</v>
      </c>
      <c r="M117" s="70" t="s">
        <v>801</v>
      </c>
      <c r="N117" s="158" t="s">
        <v>1129</v>
      </c>
      <c r="O117" s="47" t="s">
        <v>202</v>
      </c>
      <c r="P117" s="47" t="s">
        <v>202</v>
      </c>
      <c r="Q117" s="47" t="s">
        <v>202</v>
      </c>
      <c r="R117" s="113" t="s">
        <v>1139</v>
      </c>
      <c r="S117" s="113" t="s">
        <v>1135</v>
      </c>
      <c r="T117" s="113"/>
      <c r="U117" s="113" t="s">
        <v>1136</v>
      </c>
      <c r="V117" s="115" t="s">
        <v>1111</v>
      </c>
    </row>
    <row r="118" spans="1:22" s="71" customFormat="1" ht="165.75" x14ac:dyDescent="0.2">
      <c r="A118" s="112">
        <v>45456</v>
      </c>
      <c r="B118" s="47" t="s">
        <v>794</v>
      </c>
      <c r="C118" s="112">
        <v>45539</v>
      </c>
      <c r="D118" s="112">
        <v>45553</v>
      </c>
      <c r="E118" s="71" t="s">
        <v>887</v>
      </c>
      <c r="F118" s="132">
        <v>2411771</v>
      </c>
      <c r="G118" s="132" t="s">
        <v>1140</v>
      </c>
      <c r="H118" s="71">
        <v>6174546</v>
      </c>
      <c r="I118" s="132" t="s">
        <v>1141</v>
      </c>
      <c r="J118" s="113" t="s">
        <v>50</v>
      </c>
      <c r="K118" s="62">
        <v>224823</v>
      </c>
      <c r="L118" s="103" t="s">
        <v>800</v>
      </c>
      <c r="M118" s="70" t="s">
        <v>801</v>
      </c>
      <c r="N118" s="158" t="s">
        <v>1129</v>
      </c>
      <c r="O118" s="47" t="s">
        <v>202</v>
      </c>
      <c r="P118" s="47" t="s">
        <v>202</v>
      </c>
      <c r="Q118" s="47" t="s">
        <v>202</v>
      </c>
      <c r="R118" s="113" t="s">
        <v>1139</v>
      </c>
      <c r="S118" s="113" t="s">
        <v>1135</v>
      </c>
      <c r="T118" s="113"/>
      <c r="U118" s="113" t="s">
        <v>1136</v>
      </c>
      <c r="V118" s="113" t="s">
        <v>1111</v>
      </c>
    </row>
    <row r="119" spans="1:22" s="71" customFormat="1" ht="165.75" x14ac:dyDescent="0.2">
      <c r="A119" s="112">
        <v>45456</v>
      </c>
      <c r="B119" s="47" t="s">
        <v>794</v>
      </c>
      <c r="C119" s="112">
        <v>45539</v>
      </c>
      <c r="D119" s="112">
        <v>45553</v>
      </c>
      <c r="E119" s="71" t="s">
        <v>887</v>
      </c>
      <c r="F119" s="132">
        <v>2411771</v>
      </c>
      <c r="G119" s="132" t="s">
        <v>1142</v>
      </c>
      <c r="H119" s="71">
        <v>6174538</v>
      </c>
      <c r="I119" s="132" t="s">
        <v>1143</v>
      </c>
      <c r="J119" s="113" t="s">
        <v>50</v>
      </c>
      <c r="K119" s="62">
        <v>224833</v>
      </c>
      <c r="L119" s="103" t="s">
        <v>800</v>
      </c>
      <c r="M119" s="70" t="s">
        <v>801</v>
      </c>
      <c r="N119" s="158" t="s">
        <v>1107</v>
      </c>
      <c r="O119" s="47" t="s">
        <v>202</v>
      </c>
      <c r="P119" s="47" t="s">
        <v>202</v>
      </c>
      <c r="Q119" s="47" t="s">
        <v>202</v>
      </c>
      <c r="R119" s="113" t="s">
        <v>1139</v>
      </c>
      <c r="S119" s="113" t="s">
        <v>1135</v>
      </c>
      <c r="T119" s="113"/>
      <c r="U119" s="113" t="s">
        <v>1136</v>
      </c>
      <c r="V119" s="113" t="s">
        <v>1111</v>
      </c>
    </row>
    <row r="120" spans="1:22" s="71" customFormat="1" ht="165.75" x14ac:dyDescent="0.2">
      <c r="A120" s="112">
        <v>45456</v>
      </c>
      <c r="B120" s="47" t="s">
        <v>794</v>
      </c>
      <c r="C120" s="112">
        <v>45539</v>
      </c>
      <c r="D120" s="112">
        <v>45553</v>
      </c>
      <c r="E120" s="71" t="s">
        <v>887</v>
      </c>
      <c r="F120" s="132">
        <v>2411771</v>
      </c>
      <c r="G120" s="132" t="s">
        <v>1144</v>
      </c>
      <c r="H120" s="71">
        <v>6174521</v>
      </c>
      <c r="I120" s="132" t="s">
        <v>1145</v>
      </c>
      <c r="J120" s="113" t="s">
        <v>50</v>
      </c>
      <c r="K120" s="62">
        <v>224851</v>
      </c>
      <c r="L120" s="103" t="s">
        <v>800</v>
      </c>
      <c r="M120" s="70" t="s">
        <v>801</v>
      </c>
      <c r="N120" s="158" t="s">
        <v>1146</v>
      </c>
      <c r="O120" s="47" t="s">
        <v>202</v>
      </c>
      <c r="P120" s="47" t="s">
        <v>202</v>
      </c>
      <c r="Q120" s="47" t="s">
        <v>202</v>
      </c>
      <c r="R120" s="113" t="s">
        <v>1139</v>
      </c>
      <c r="S120" s="113" t="s">
        <v>1135</v>
      </c>
      <c r="T120" s="115"/>
      <c r="U120" s="113" t="s">
        <v>1136</v>
      </c>
      <c r="V120" s="113" t="s">
        <v>1111</v>
      </c>
    </row>
    <row r="121" spans="1:22" s="71" customFormat="1" ht="165.75" x14ac:dyDescent="0.2">
      <c r="A121" s="112">
        <v>45456</v>
      </c>
      <c r="B121" s="47" t="s">
        <v>794</v>
      </c>
      <c r="C121" s="112">
        <v>45539</v>
      </c>
      <c r="D121" s="112">
        <v>45553</v>
      </c>
      <c r="E121" s="71" t="s">
        <v>887</v>
      </c>
      <c r="F121" s="132">
        <v>2411771</v>
      </c>
      <c r="G121" s="132" t="s">
        <v>1147</v>
      </c>
      <c r="H121" s="71">
        <v>6174511</v>
      </c>
      <c r="I121" s="132" t="s">
        <v>1148</v>
      </c>
      <c r="J121" s="113" t="s">
        <v>50</v>
      </c>
      <c r="K121" s="62">
        <v>224963</v>
      </c>
      <c r="L121" s="103" t="s">
        <v>800</v>
      </c>
      <c r="M121" s="70" t="s">
        <v>801</v>
      </c>
      <c r="N121" s="158" t="s">
        <v>1149</v>
      </c>
      <c r="O121" s="47" t="s">
        <v>202</v>
      </c>
      <c r="P121" s="47" t="s">
        <v>202</v>
      </c>
      <c r="Q121" s="47" t="s">
        <v>202</v>
      </c>
      <c r="R121" s="113" t="s">
        <v>1139</v>
      </c>
      <c r="S121" s="113" t="s">
        <v>1135</v>
      </c>
      <c r="T121" s="115"/>
      <c r="U121" s="113" t="s">
        <v>1136</v>
      </c>
      <c r="V121" s="113" t="s">
        <v>1111</v>
      </c>
    </row>
    <row r="122" spans="1:22" s="71" customFormat="1" ht="165.75" x14ac:dyDescent="0.2">
      <c r="A122" s="112">
        <v>45456</v>
      </c>
      <c r="B122" s="47" t="s">
        <v>794</v>
      </c>
      <c r="C122" s="112">
        <v>45539</v>
      </c>
      <c r="D122" s="112">
        <v>45553</v>
      </c>
      <c r="E122" s="71" t="s">
        <v>887</v>
      </c>
      <c r="F122" s="132">
        <v>2411771</v>
      </c>
      <c r="G122" s="132" t="s">
        <v>1150</v>
      </c>
      <c r="H122" s="71">
        <v>6174503</v>
      </c>
      <c r="I122" s="132" t="s">
        <v>1151</v>
      </c>
      <c r="J122" s="113" t="s">
        <v>50</v>
      </c>
      <c r="K122" s="62">
        <v>224983</v>
      </c>
      <c r="L122" s="103" t="s">
        <v>800</v>
      </c>
      <c r="M122" s="70" t="s">
        <v>801</v>
      </c>
      <c r="N122" s="158" t="s">
        <v>1149</v>
      </c>
      <c r="O122" s="47" t="s">
        <v>202</v>
      </c>
      <c r="P122" s="47" t="s">
        <v>202</v>
      </c>
      <c r="Q122" s="47" t="s">
        <v>202</v>
      </c>
      <c r="R122" s="113" t="s">
        <v>1139</v>
      </c>
      <c r="S122" s="113" t="s">
        <v>1135</v>
      </c>
      <c r="T122" s="115"/>
      <c r="U122" s="113" t="s">
        <v>1136</v>
      </c>
      <c r="V122" s="113" t="s">
        <v>1111</v>
      </c>
    </row>
    <row r="123" spans="1:22" s="71" customFormat="1" ht="165.75" x14ac:dyDescent="0.2">
      <c r="A123" s="112">
        <v>45456</v>
      </c>
      <c r="B123" s="47" t="s">
        <v>794</v>
      </c>
      <c r="C123" s="112">
        <v>45539</v>
      </c>
      <c r="D123" s="112">
        <v>45553</v>
      </c>
      <c r="E123" s="71" t="s">
        <v>887</v>
      </c>
      <c r="F123" s="132">
        <v>2411771</v>
      </c>
      <c r="G123" s="132" t="s">
        <v>1152</v>
      </c>
      <c r="H123" s="71">
        <v>6174490</v>
      </c>
      <c r="I123" s="132" t="s">
        <v>1153</v>
      </c>
      <c r="J123" s="113" t="s">
        <v>50</v>
      </c>
      <c r="K123" s="62">
        <v>224985</v>
      </c>
      <c r="L123" s="103" t="s">
        <v>800</v>
      </c>
      <c r="M123" s="70" t="s">
        <v>801</v>
      </c>
      <c r="N123" s="158" t="s">
        <v>1149</v>
      </c>
      <c r="O123" s="47" t="s">
        <v>202</v>
      </c>
      <c r="P123" s="47" t="s">
        <v>202</v>
      </c>
      <c r="Q123" s="47" t="s">
        <v>202</v>
      </c>
      <c r="R123" s="113" t="s">
        <v>1139</v>
      </c>
      <c r="S123" s="113" t="s">
        <v>1135</v>
      </c>
      <c r="T123" s="115"/>
      <c r="U123" s="113" t="s">
        <v>1136</v>
      </c>
      <c r="V123" s="113" t="s">
        <v>1111</v>
      </c>
    </row>
    <row r="124" spans="1:22" s="71" customFormat="1" ht="331.5" x14ac:dyDescent="0.2">
      <c r="A124" s="112">
        <v>45456</v>
      </c>
      <c r="B124" s="47" t="s">
        <v>794</v>
      </c>
      <c r="C124" s="112">
        <v>45539</v>
      </c>
      <c r="D124" s="112">
        <v>45553</v>
      </c>
      <c r="E124" s="71" t="s">
        <v>1154</v>
      </c>
      <c r="F124" s="132">
        <v>2411771</v>
      </c>
      <c r="G124" s="132" t="s">
        <v>1155</v>
      </c>
      <c r="H124" s="71">
        <v>6174802</v>
      </c>
      <c r="I124" s="132" t="s">
        <v>1156</v>
      </c>
      <c r="J124" s="113" t="s">
        <v>922</v>
      </c>
      <c r="K124" s="62" t="s">
        <v>1157</v>
      </c>
      <c r="L124" s="103" t="s">
        <v>800</v>
      </c>
      <c r="M124" s="70" t="s">
        <v>801</v>
      </c>
      <c r="N124" s="158" t="s">
        <v>1158</v>
      </c>
      <c r="O124" s="158" t="s">
        <v>1159</v>
      </c>
      <c r="P124" s="158" t="s">
        <v>1160</v>
      </c>
      <c r="Q124" s="171" t="s">
        <v>1161</v>
      </c>
      <c r="R124" s="113" t="s">
        <v>1162</v>
      </c>
      <c r="S124" s="113" t="s">
        <v>1163</v>
      </c>
      <c r="U124" s="113" t="s">
        <v>1164</v>
      </c>
      <c r="V124" s="113" t="s">
        <v>1165</v>
      </c>
    </row>
    <row r="125" spans="1:22" s="71" customFormat="1" ht="318.75" x14ac:dyDescent="0.2">
      <c r="A125" s="112">
        <v>45456</v>
      </c>
      <c r="B125" s="47" t="s">
        <v>794</v>
      </c>
      <c r="C125" s="112">
        <v>45553</v>
      </c>
      <c r="D125" s="112">
        <v>45553</v>
      </c>
      <c r="E125" s="71" t="s">
        <v>1154</v>
      </c>
      <c r="F125" s="132">
        <v>2411771</v>
      </c>
      <c r="G125" s="132" t="s">
        <v>1166</v>
      </c>
      <c r="H125" s="156">
        <v>6174791</v>
      </c>
      <c r="I125" s="132" t="s">
        <v>1167</v>
      </c>
      <c r="J125" s="113" t="s">
        <v>922</v>
      </c>
      <c r="K125" s="62" t="s">
        <v>1168</v>
      </c>
      <c r="L125" s="103" t="s">
        <v>800</v>
      </c>
      <c r="M125" s="70" t="s">
        <v>801</v>
      </c>
      <c r="N125" s="158" t="s">
        <v>1158</v>
      </c>
      <c r="O125" s="158" t="s">
        <v>1159</v>
      </c>
      <c r="P125" s="158" t="s">
        <v>1160</v>
      </c>
      <c r="Q125" s="171" t="s">
        <v>1161</v>
      </c>
      <c r="R125" s="113" t="s">
        <v>1169</v>
      </c>
      <c r="S125" s="113" t="s">
        <v>1170</v>
      </c>
      <c r="T125" s="115"/>
      <c r="U125" s="113" t="s">
        <v>1164</v>
      </c>
      <c r="V125" s="113" t="s">
        <v>1171</v>
      </c>
    </row>
    <row r="126" spans="1:22" s="161" customFormat="1" ht="38.25" x14ac:dyDescent="0.2">
      <c r="A126" s="159">
        <v>45456</v>
      </c>
      <c r="B126" s="160" t="s">
        <v>794</v>
      </c>
      <c r="C126" s="112">
        <v>45539</v>
      </c>
      <c r="D126" s="112">
        <v>45553</v>
      </c>
      <c r="E126" s="161" t="s">
        <v>1154</v>
      </c>
      <c r="F126" s="162">
        <v>2411771</v>
      </c>
      <c r="G126" s="162" t="s">
        <v>1172</v>
      </c>
      <c r="H126" s="163">
        <v>6174693</v>
      </c>
      <c r="I126" s="162" t="s">
        <v>1173</v>
      </c>
      <c r="J126" s="164" t="s">
        <v>922</v>
      </c>
      <c r="K126" s="165" t="s">
        <v>1174</v>
      </c>
      <c r="L126" s="166" t="s">
        <v>800</v>
      </c>
      <c r="M126" s="167" t="s">
        <v>801</v>
      </c>
      <c r="N126" s="47" t="s">
        <v>202</v>
      </c>
      <c r="O126" s="47" t="s">
        <v>202</v>
      </c>
      <c r="P126" s="47" t="s">
        <v>202</v>
      </c>
      <c r="Q126" s="153" t="s">
        <v>202</v>
      </c>
      <c r="R126" s="47"/>
      <c r="S126" s="168"/>
      <c r="T126" s="115" t="s">
        <v>1175</v>
      </c>
      <c r="U126" s="113" t="s">
        <v>1176</v>
      </c>
      <c r="V126" s="113" t="s">
        <v>1176</v>
      </c>
    </row>
    <row r="127" spans="1:22" s="71" customFormat="1" ht="318.75" x14ac:dyDescent="0.2">
      <c r="A127" s="112">
        <v>45456</v>
      </c>
      <c r="B127" s="47" t="s">
        <v>794</v>
      </c>
      <c r="C127" s="112">
        <v>45553</v>
      </c>
      <c r="D127" s="112">
        <v>45553</v>
      </c>
      <c r="E127" s="71" t="s">
        <v>1154</v>
      </c>
      <c r="F127" s="132">
        <v>2411771</v>
      </c>
      <c r="G127" s="132" t="s">
        <v>1177</v>
      </c>
      <c r="H127" s="156">
        <v>6174781</v>
      </c>
      <c r="I127" s="132" t="s">
        <v>1178</v>
      </c>
      <c r="J127" s="113" t="s">
        <v>922</v>
      </c>
      <c r="K127" s="62" t="s">
        <v>1179</v>
      </c>
      <c r="L127" s="103" t="s">
        <v>800</v>
      </c>
      <c r="M127" s="70" t="s">
        <v>801</v>
      </c>
      <c r="N127" s="158" t="s">
        <v>1158</v>
      </c>
      <c r="O127" s="158" t="s">
        <v>1180</v>
      </c>
      <c r="P127" s="158" t="s">
        <v>1160</v>
      </c>
      <c r="Q127" s="171" t="s">
        <v>1161</v>
      </c>
      <c r="R127" s="113" t="s">
        <v>1169</v>
      </c>
      <c r="S127" s="113" t="s">
        <v>1170</v>
      </c>
      <c r="T127" s="115"/>
      <c r="U127" s="113" t="s">
        <v>1164</v>
      </c>
      <c r="V127" s="113" t="s">
        <v>1181</v>
      </c>
    </row>
    <row r="128" spans="1:22" s="71" customFormat="1" ht="318.75" x14ac:dyDescent="0.2">
      <c r="A128" s="112">
        <v>45456</v>
      </c>
      <c r="B128" s="47" t="s">
        <v>794</v>
      </c>
      <c r="C128" s="112">
        <v>45553</v>
      </c>
      <c r="D128" s="112">
        <v>45553</v>
      </c>
      <c r="E128" s="71" t="s">
        <v>1154</v>
      </c>
      <c r="F128" s="132">
        <v>2411771</v>
      </c>
      <c r="G128" s="132" t="s">
        <v>1182</v>
      </c>
      <c r="H128" s="156">
        <v>6174773</v>
      </c>
      <c r="I128" s="132" t="s">
        <v>1183</v>
      </c>
      <c r="J128" s="113" t="s">
        <v>922</v>
      </c>
      <c r="K128" s="62" t="s">
        <v>1184</v>
      </c>
      <c r="L128" s="103" t="s">
        <v>800</v>
      </c>
      <c r="M128" s="70" t="s">
        <v>801</v>
      </c>
      <c r="N128" s="158" t="s">
        <v>1158</v>
      </c>
      <c r="O128" s="158" t="s">
        <v>1185</v>
      </c>
      <c r="P128" s="158" t="s">
        <v>1160</v>
      </c>
      <c r="Q128" s="171" t="s">
        <v>1161</v>
      </c>
      <c r="R128" s="113" t="s">
        <v>1169</v>
      </c>
      <c r="S128" s="113" t="s">
        <v>1170</v>
      </c>
      <c r="T128" s="115"/>
      <c r="U128" s="113" t="s">
        <v>1164</v>
      </c>
      <c r="V128" s="113" t="s">
        <v>1181</v>
      </c>
    </row>
    <row r="129" spans="1:23" s="71" customFormat="1" ht="318.75" x14ac:dyDescent="0.2">
      <c r="A129" s="112">
        <v>45456</v>
      </c>
      <c r="B129" s="47" t="s">
        <v>794</v>
      </c>
      <c r="C129" s="112">
        <v>45553</v>
      </c>
      <c r="D129" s="112">
        <v>45553</v>
      </c>
      <c r="E129" s="71" t="s">
        <v>1186</v>
      </c>
      <c r="F129" s="132">
        <v>2411771</v>
      </c>
      <c r="G129" s="132" t="s">
        <v>1187</v>
      </c>
      <c r="H129" s="156">
        <v>6174765</v>
      </c>
      <c r="I129" s="132" t="s">
        <v>1188</v>
      </c>
      <c r="J129" s="113" t="s">
        <v>922</v>
      </c>
      <c r="K129" s="62" t="s">
        <v>1189</v>
      </c>
      <c r="L129" s="103" t="s">
        <v>800</v>
      </c>
      <c r="M129" s="70" t="s">
        <v>801</v>
      </c>
      <c r="N129" s="158" t="s">
        <v>1158</v>
      </c>
      <c r="O129" s="158" t="s">
        <v>1185</v>
      </c>
      <c r="P129" s="158" t="s">
        <v>1160</v>
      </c>
      <c r="Q129" s="171" t="s">
        <v>1161</v>
      </c>
      <c r="R129" s="113" t="s">
        <v>1169</v>
      </c>
      <c r="S129" s="113" t="s">
        <v>1170</v>
      </c>
      <c r="T129" s="115"/>
      <c r="U129" s="113" t="s">
        <v>1164</v>
      </c>
      <c r="V129" s="113" t="s">
        <v>1171</v>
      </c>
    </row>
    <row r="130" spans="1:23" s="71" customFormat="1" ht="318.75" x14ac:dyDescent="0.2">
      <c r="A130" s="112">
        <v>45456</v>
      </c>
      <c r="B130" s="47" t="s">
        <v>794</v>
      </c>
      <c r="C130" s="112">
        <v>45553</v>
      </c>
      <c r="D130" s="112">
        <v>45553</v>
      </c>
      <c r="E130" s="71" t="s">
        <v>1186</v>
      </c>
      <c r="F130" s="132">
        <v>2411771</v>
      </c>
      <c r="G130" s="132" t="s">
        <v>1190</v>
      </c>
      <c r="H130" s="156">
        <v>6174757</v>
      </c>
      <c r="I130" s="132" t="s">
        <v>1191</v>
      </c>
      <c r="J130" s="113" t="s">
        <v>922</v>
      </c>
      <c r="K130" s="62" t="s">
        <v>1192</v>
      </c>
      <c r="L130" s="103" t="s">
        <v>800</v>
      </c>
      <c r="M130" s="70" t="s">
        <v>801</v>
      </c>
      <c r="N130" s="158" t="s">
        <v>1158</v>
      </c>
      <c r="O130" s="158" t="s">
        <v>1185</v>
      </c>
      <c r="P130" s="158" t="s">
        <v>1160</v>
      </c>
      <c r="Q130" s="171" t="s">
        <v>1161</v>
      </c>
      <c r="R130" s="113" t="s">
        <v>1169</v>
      </c>
      <c r="S130" s="113" t="s">
        <v>1170</v>
      </c>
      <c r="T130" s="115"/>
      <c r="U130" s="113" t="s">
        <v>1164</v>
      </c>
      <c r="V130" s="113" t="s">
        <v>1171</v>
      </c>
    </row>
    <row r="131" spans="1:23" s="71" customFormat="1" ht="318.75" x14ac:dyDescent="0.2">
      <c r="A131" s="112">
        <v>45456</v>
      </c>
      <c r="B131" s="47" t="s">
        <v>794</v>
      </c>
      <c r="C131" s="112">
        <v>45553</v>
      </c>
      <c r="D131" s="112">
        <v>45553</v>
      </c>
      <c r="E131" s="71" t="s">
        <v>1193</v>
      </c>
      <c r="F131" s="132">
        <v>2411771</v>
      </c>
      <c r="G131" s="132" t="s">
        <v>1194</v>
      </c>
      <c r="H131" s="156">
        <v>6174749</v>
      </c>
      <c r="I131" s="132" t="s">
        <v>1195</v>
      </c>
      <c r="J131" s="113" t="s">
        <v>922</v>
      </c>
      <c r="K131" s="62" t="s">
        <v>1196</v>
      </c>
      <c r="L131" s="103" t="s">
        <v>800</v>
      </c>
      <c r="M131" s="70" t="s">
        <v>801</v>
      </c>
      <c r="N131" s="158" t="s">
        <v>1158</v>
      </c>
      <c r="O131" s="158" t="s">
        <v>1185</v>
      </c>
      <c r="P131" s="158" t="s">
        <v>1160</v>
      </c>
      <c r="Q131" s="171" t="s">
        <v>1161</v>
      </c>
      <c r="R131" s="113" t="s">
        <v>1169</v>
      </c>
      <c r="S131" s="113" t="s">
        <v>1170</v>
      </c>
      <c r="T131" s="113"/>
      <c r="U131" s="113" t="s">
        <v>1164</v>
      </c>
      <c r="V131" s="113" t="s">
        <v>1171</v>
      </c>
    </row>
    <row r="132" spans="1:23" s="71" customFormat="1" ht="331.5" x14ac:dyDescent="0.2">
      <c r="A132" s="112">
        <v>45456</v>
      </c>
      <c r="B132" s="47" t="s">
        <v>794</v>
      </c>
      <c r="C132" s="112" t="s">
        <v>1197</v>
      </c>
      <c r="D132" s="112">
        <v>45553</v>
      </c>
      <c r="E132" s="71" t="s">
        <v>1193</v>
      </c>
      <c r="F132" s="132">
        <v>2411771</v>
      </c>
      <c r="G132" s="132" t="s">
        <v>1198</v>
      </c>
      <c r="H132" s="156">
        <v>6174730</v>
      </c>
      <c r="I132" s="132" t="s">
        <v>1199</v>
      </c>
      <c r="J132" s="113" t="s">
        <v>922</v>
      </c>
      <c r="K132" s="62" t="s">
        <v>1200</v>
      </c>
      <c r="L132" s="103" t="s">
        <v>800</v>
      </c>
      <c r="M132" s="70" t="s">
        <v>801</v>
      </c>
      <c r="N132" s="170" t="s">
        <v>1201</v>
      </c>
      <c r="O132" s="170" t="s">
        <v>1202</v>
      </c>
      <c r="P132" s="158" t="s">
        <v>1160</v>
      </c>
      <c r="Q132" s="171" t="s">
        <v>1161</v>
      </c>
      <c r="R132" s="113" t="s">
        <v>1169</v>
      </c>
      <c r="S132" s="182" t="s">
        <v>1203</v>
      </c>
      <c r="T132" s="113" t="s">
        <v>1204</v>
      </c>
      <c r="U132" s="182" t="s">
        <v>1205</v>
      </c>
      <c r="V132" s="113" t="s">
        <v>1206</v>
      </c>
    </row>
    <row r="133" spans="1:23" s="71" customFormat="1" ht="331.5" x14ac:dyDescent="0.2">
      <c r="A133" s="112">
        <v>45456</v>
      </c>
      <c r="B133" s="47" t="s">
        <v>794</v>
      </c>
      <c r="C133" s="112" t="s">
        <v>1197</v>
      </c>
      <c r="D133" s="112">
        <v>45553</v>
      </c>
      <c r="E133" s="71" t="s">
        <v>1193</v>
      </c>
      <c r="F133" s="132">
        <v>2411771</v>
      </c>
      <c r="G133" s="132" t="s">
        <v>1207</v>
      </c>
      <c r="H133" s="183">
        <v>6174722</v>
      </c>
      <c r="I133" s="132" t="s">
        <v>1208</v>
      </c>
      <c r="J133" s="113" t="s">
        <v>922</v>
      </c>
      <c r="K133" s="62" t="s">
        <v>1209</v>
      </c>
      <c r="L133" s="103" t="s">
        <v>800</v>
      </c>
      <c r="M133" s="70" t="s">
        <v>801</v>
      </c>
      <c r="N133" s="158" t="s">
        <v>1158</v>
      </c>
      <c r="O133" s="170" t="s">
        <v>1210</v>
      </c>
      <c r="P133" s="158" t="s">
        <v>1160</v>
      </c>
      <c r="Q133" s="171" t="s">
        <v>1161</v>
      </c>
      <c r="R133" s="113" t="s">
        <v>1169</v>
      </c>
      <c r="S133" s="182" t="s">
        <v>1211</v>
      </c>
      <c r="T133" s="113"/>
      <c r="U133" s="181" t="s">
        <v>1212</v>
      </c>
      <c r="V133" s="113" t="s">
        <v>1213</v>
      </c>
    </row>
    <row r="134" spans="1:23" s="71" customFormat="1" ht="331.5" x14ac:dyDescent="0.2">
      <c r="A134" s="112">
        <v>45456</v>
      </c>
      <c r="B134" s="47" t="s">
        <v>794</v>
      </c>
      <c r="C134" s="112">
        <v>45553</v>
      </c>
      <c r="D134" s="112">
        <v>45553</v>
      </c>
      <c r="E134" s="71" t="s">
        <v>1193</v>
      </c>
      <c r="F134" s="132">
        <v>2411771</v>
      </c>
      <c r="G134" s="132" t="s">
        <v>1214</v>
      </c>
      <c r="H134" s="156">
        <v>6174714</v>
      </c>
      <c r="I134" s="132" t="s">
        <v>1215</v>
      </c>
      <c r="J134" s="113" t="s">
        <v>922</v>
      </c>
      <c r="K134" s="62" t="s">
        <v>1216</v>
      </c>
      <c r="L134" s="103" t="s">
        <v>800</v>
      </c>
      <c r="M134" s="70" t="s">
        <v>801</v>
      </c>
      <c r="N134" s="158" t="s">
        <v>1158</v>
      </c>
      <c r="O134" s="158" t="s">
        <v>1185</v>
      </c>
      <c r="P134" s="158" t="s">
        <v>1160</v>
      </c>
      <c r="Q134" s="171" t="s">
        <v>1161</v>
      </c>
      <c r="R134" s="113" t="s">
        <v>1169</v>
      </c>
      <c r="S134" s="113" t="s">
        <v>1170</v>
      </c>
      <c r="T134" s="113"/>
      <c r="U134" s="113" t="s">
        <v>1164</v>
      </c>
      <c r="V134" s="113" t="s">
        <v>1217</v>
      </c>
    </row>
    <row r="135" spans="1:23" s="71" customFormat="1" ht="331.5" x14ac:dyDescent="0.2">
      <c r="A135" s="112">
        <v>45456</v>
      </c>
      <c r="B135" s="47" t="s">
        <v>794</v>
      </c>
      <c r="C135" s="112">
        <v>45553</v>
      </c>
      <c r="D135" s="112">
        <v>45553</v>
      </c>
      <c r="E135" s="71" t="s">
        <v>1193</v>
      </c>
      <c r="F135" s="132">
        <v>2411771</v>
      </c>
      <c r="G135" s="132" t="s">
        <v>1218</v>
      </c>
      <c r="H135" s="156">
        <v>6174706</v>
      </c>
      <c r="I135" s="132" t="s">
        <v>1219</v>
      </c>
      <c r="J135" s="113" t="s">
        <v>922</v>
      </c>
      <c r="K135" s="62" t="s">
        <v>1220</v>
      </c>
      <c r="L135" s="103" t="s">
        <v>800</v>
      </c>
      <c r="M135" s="70" t="s">
        <v>801</v>
      </c>
      <c r="N135" s="158" t="s">
        <v>1158</v>
      </c>
      <c r="O135" s="158" t="s">
        <v>1185</v>
      </c>
      <c r="P135" s="158" t="s">
        <v>1160</v>
      </c>
      <c r="Q135" s="171" t="s">
        <v>1161</v>
      </c>
      <c r="R135" s="113" t="s">
        <v>1169</v>
      </c>
      <c r="S135" s="113" t="s">
        <v>1170</v>
      </c>
      <c r="T135" s="113"/>
      <c r="U135" s="113" t="s">
        <v>1164</v>
      </c>
      <c r="V135" s="113" t="s">
        <v>1217</v>
      </c>
    </row>
    <row r="136" spans="1:23" s="175" customFormat="1" ht="306" x14ac:dyDescent="0.2">
      <c r="A136" s="174">
        <v>45065</v>
      </c>
      <c r="B136" s="175" t="s">
        <v>202</v>
      </c>
      <c r="C136" s="157" t="s">
        <v>1221</v>
      </c>
      <c r="D136" s="112" t="s">
        <v>202</v>
      </c>
      <c r="E136" s="175" t="s">
        <v>1222</v>
      </c>
      <c r="F136" s="176"/>
      <c r="G136" s="176" t="s">
        <v>1223</v>
      </c>
      <c r="H136" s="175">
        <v>6376641</v>
      </c>
      <c r="I136" s="176" t="s">
        <v>1224</v>
      </c>
      <c r="J136" s="177" t="s">
        <v>1225</v>
      </c>
      <c r="K136" s="147" t="s">
        <v>1226</v>
      </c>
      <c r="L136" s="176" t="s">
        <v>1227</v>
      </c>
      <c r="M136" s="176" t="s">
        <v>1228</v>
      </c>
      <c r="N136" s="113" t="s">
        <v>794</v>
      </c>
      <c r="O136" s="113" t="s">
        <v>794</v>
      </c>
      <c r="P136" s="113" t="s">
        <v>794</v>
      </c>
      <c r="Q136" s="113" t="s">
        <v>794</v>
      </c>
      <c r="R136" s="113" t="s">
        <v>794</v>
      </c>
      <c r="S136" s="177"/>
      <c r="T136" s="177"/>
      <c r="U136" s="172" t="s">
        <v>1229</v>
      </c>
      <c r="V136" s="136" t="s">
        <v>1230</v>
      </c>
      <c r="W136" s="113" t="s">
        <v>1231</v>
      </c>
    </row>
    <row r="137" spans="1:23" s="71" customFormat="1" ht="126" customHeight="1" x14ac:dyDescent="0.2">
      <c r="A137" s="112">
        <v>45065</v>
      </c>
      <c r="B137" s="112">
        <v>45546</v>
      </c>
      <c r="C137" s="112">
        <v>45539</v>
      </c>
      <c r="D137" s="112">
        <v>45553</v>
      </c>
      <c r="E137" s="71" t="s">
        <v>1222</v>
      </c>
      <c r="F137" s="132"/>
      <c r="G137" s="132" t="s">
        <v>1232</v>
      </c>
      <c r="H137" s="113" t="s">
        <v>1233</v>
      </c>
      <c r="I137" s="132" t="s">
        <v>1234</v>
      </c>
      <c r="J137" s="113" t="s">
        <v>1235</v>
      </c>
      <c r="K137" s="62" t="s">
        <v>1236</v>
      </c>
      <c r="L137" s="132" t="s">
        <v>1227</v>
      </c>
      <c r="M137" s="132" t="s">
        <v>1228</v>
      </c>
      <c r="N137" s="158" t="s">
        <v>1237</v>
      </c>
      <c r="O137" s="158" t="s">
        <v>1238</v>
      </c>
      <c r="P137" s="158" t="s">
        <v>1239</v>
      </c>
      <c r="Q137" s="113" t="s">
        <v>794</v>
      </c>
      <c r="R137" s="113" t="s">
        <v>1240</v>
      </c>
      <c r="S137" s="113" t="s">
        <v>1241</v>
      </c>
      <c r="T137" s="113"/>
      <c r="U137" s="172" t="s">
        <v>1242</v>
      </c>
      <c r="V137" s="113" t="s">
        <v>1243</v>
      </c>
      <c r="W137" s="113" t="s">
        <v>1244</v>
      </c>
    </row>
    <row r="138" spans="1:23" s="71" customFormat="1" ht="242.25" x14ac:dyDescent="0.2">
      <c r="A138" s="112">
        <v>45065</v>
      </c>
      <c r="B138" s="112">
        <v>45546</v>
      </c>
      <c r="C138" s="112">
        <v>45539</v>
      </c>
      <c r="D138" s="112">
        <v>45553</v>
      </c>
      <c r="E138" s="71" t="s">
        <v>1222</v>
      </c>
      <c r="F138" s="132"/>
      <c r="G138" s="132" t="s">
        <v>1245</v>
      </c>
      <c r="H138" s="113" t="s">
        <v>1246</v>
      </c>
      <c r="I138" s="132" t="s">
        <v>1247</v>
      </c>
      <c r="J138" s="113" t="s">
        <v>1248</v>
      </c>
      <c r="K138" s="62" t="s">
        <v>1249</v>
      </c>
      <c r="L138" s="132" t="s">
        <v>1227</v>
      </c>
      <c r="M138" s="132" t="s">
        <v>1228</v>
      </c>
      <c r="N138" s="158" t="s">
        <v>1250</v>
      </c>
      <c r="O138" s="158" t="s">
        <v>1238</v>
      </c>
      <c r="P138" s="158" t="s">
        <v>1251</v>
      </c>
      <c r="Q138" s="113" t="s">
        <v>794</v>
      </c>
      <c r="R138" s="113" t="s">
        <v>1252</v>
      </c>
      <c r="S138" s="113" t="s">
        <v>1253</v>
      </c>
      <c r="T138" s="113"/>
      <c r="U138" s="172" t="s">
        <v>1242</v>
      </c>
      <c r="V138" s="113" t="s">
        <v>1254</v>
      </c>
      <c r="W138" s="113" t="s">
        <v>1244</v>
      </c>
    </row>
    <row r="139" spans="1:23" s="71" customFormat="1" ht="242.25" x14ac:dyDescent="0.2">
      <c r="A139" s="112">
        <v>45065</v>
      </c>
      <c r="B139" s="112">
        <v>45546</v>
      </c>
      <c r="C139" s="112">
        <v>45539</v>
      </c>
      <c r="D139" s="112">
        <v>45553</v>
      </c>
      <c r="E139" s="71" t="s">
        <v>1222</v>
      </c>
      <c r="F139" s="132"/>
      <c r="G139" s="132" t="s">
        <v>1255</v>
      </c>
      <c r="H139" s="113" t="s">
        <v>1256</v>
      </c>
      <c r="I139" s="132" t="s">
        <v>1257</v>
      </c>
      <c r="J139" s="113" t="s">
        <v>1258</v>
      </c>
      <c r="K139" s="62" t="s">
        <v>1259</v>
      </c>
      <c r="L139" s="132" t="s">
        <v>1227</v>
      </c>
      <c r="M139" s="132" t="s">
        <v>1228</v>
      </c>
      <c r="N139" s="158" t="s">
        <v>1260</v>
      </c>
      <c r="O139" s="158" t="s">
        <v>1261</v>
      </c>
      <c r="P139" s="158" t="s">
        <v>1251</v>
      </c>
      <c r="Q139" s="113" t="s">
        <v>794</v>
      </c>
      <c r="R139" s="113" t="s">
        <v>1262</v>
      </c>
      <c r="S139" s="113" t="s">
        <v>1263</v>
      </c>
      <c r="T139" s="113"/>
      <c r="U139" s="172" t="s">
        <v>1242</v>
      </c>
      <c r="V139" s="113" t="s">
        <v>1254</v>
      </c>
      <c r="W139" s="113" t="s">
        <v>1244</v>
      </c>
    </row>
    <row r="140" spans="1:23" s="71" customFormat="1" ht="242.25" x14ac:dyDescent="0.2">
      <c r="A140" s="112">
        <v>45065</v>
      </c>
      <c r="B140" s="112">
        <v>45546</v>
      </c>
      <c r="C140" s="112">
        <v>45539</v>
      </c>
      <c r="D140" s="112">
        <v>45553</v>
      </c>
      <c r="E140" s="71" t="s">
        <v>1222</v>
      </c>
      <c r="F140" s="132"/>
      <c r="G140" s="132" t="s">
        <v>1264</v>
      </c>
      <c r="H140" s="113" t="s">
        <v>1265</v>
      </c>
      <c r="I140" s="132" t="s">
        <v>1266</v>
      </c>
      <c r="J140" s="113" t="s">
        <v>1267</v>
      </c>
      <c r="K140" s="62" t="s">
        <v>1268</v>
      </c>
      <c r="L140" s="132" t="s">
        <v>1227</v>
      </c>
      <c r="M140" s="132" t="s">
        <v>1228</v>
      </c>
      <c r="N140" s="158" t="s">
        <v>1269</v>
      </c>
      <c r="O140" s="158" t="s">
        <v>1238</v>
      </c>
      <c r="P140" s="158" t="s">
        <v>1251</v>
      </c>
      <c r="Q140" s="113" t="s">
        <v>794</v>
      </c>
      <c r="R140" s="113" t="s">
        <v>1270</v>
      </c>
      <c r="S140" s="113" t="s">
        <v>1271</v>
      </c>
      <c r="T140" s="113"/>
      <c r="U140" s="172" t="s">
        <v>1242</v>
      </c>
      <c r="V140" s="113" t="s">
        <v>1254</v>
      </c>
      <c r="W140" s="113" t="s">
        <v>1244</v>
      </c>
    </row>
    <row r="141" spans="1:23" s="71" customFormat="1" ht="242.25" x14ac:dyDescent="0.2">
      <c r="A141" s="112">
        <v>45065</v>
      </c>
      <c r="B141" s="112">
        <v>45546</v>
      </c>
      <c r="C141" s="112">
        <v>45539</v>
      </c>
      <c r="D141" s="112">
        <v>45553</v>
      </c>
      <c r="E141" s="71" t="s">
        <v>1222</v>
      </c>
      <c r="F141" s="132"/>
      <c r="G141" s="132" t="s">
        <v>1272</v>
      </c>
      <c r="H141" s="113" t="s">
        <v>1273</v>
      </c>
      <c r="I141" s="132" t="s">
        <v>1274</v>
      </c>
      <c r="J141" s="113" t="s">
        <v>1275</v>
      </c>
      <c r="K141" s="62" t="s">
        <v>1276</v>
      </c>
      <c r="L141" s="132" t="s">
        <v>1227</v>
      </c>
      <c r="M141" s="132" t="s">
        <v>1228</v>
      </c>
      <c r="N141" s="158" t="s">
        <v>1277</v>
      </c>
      <c r="O141" s="158" t="s">
        <v>1238</v>
      </c>
      <c r="P141" s="158" t="s">
        <v>1251</v>
      </c>
      <c r="Q141" s="113" t="s">
        <v>794</v>
      </c>
      <c r="R141" s="113" t="s">
        <v>1278</v>
      </c>
      <c r="S141" s="113" t="s">
        <v>1279</v>
      </c>
      <c r="T141" s="113"/>
      <c r="U141" s="172" t="s">
        <v>1242</v>
      </c>
      <c r="V141" s="113" t="s">
        <v>1254</v>
      </c>
      <c r="W141" s="113" t="s">
        <v>1244</v>
      </c>
    </row>
    <row r="142" spans="1:23" s="71" customFormat="1" ht="242.25" x14ac:dyDescent="0.2">
      <c r="A142" s="112">
        <v>45065</v>
      </c>
      <c r="B142" s="112">
        <v>45546</v>
      </c>
      <c r="C142" s="112">
        <v>45539</v>
      </c>
      <c r="D142" s="112">
        <v>45553</v>
      </c>
      <c r="E142" s="71" t="s">
        <v>1222</v>
      </c>
      <c r="F142" s="132"/>
      <c r="G142" s="132" t="s">
        <v>1280</v>
      </c>
      <c r="H142" s="113" t="s">
        <v>1281</v>
      </c>
      <c r="I142" s="132" t="s">
        <v>1282</v>
      </c>
      <c r="J142" s="113" t="s">
        <v>1283</v>
      </c>
      <c r="K142" s="62" t="s">
        <v>1284</v>
      </c>
      <c r="L142" s="132" t="s">
        <v>1227</v>
      </c>
      <c r="M142" s="132" t="s">
        <v>1228</v>
      </c>
      <c r="N142" s="158" t="s">
        <v>1285</v>
      </c>
      <c r="O142" s="158" t="s">
        <v>1286</v>
      </c>
      <c r="P142" s="158" t="s">
        <v>1251</v>
      </c>
      <c r="Q142" s="113" t="s">
        <v>794</v>
      </c>
      <c r="R142" s="113" t="s">
        <v>1287</v>
      </c>
      <c r="S142" s="113" t="s">
        <v>1288</v>
      </c>
      <c r="T142" s="113"/>
      <c r="U142" s="172" t="s">
        <v>1242</v>
      </c>
      <c r="V142" s="113" t="s">
        <v>1254</v>
      </c>
      <c r="W142" s="113" t="s">
        <v>1244</v>
      </c>
    </row>
    <row r="143" spans="1:23" s="175" customFormat="1" ht="77.25" customHeight="1" x14ac:dyDescent="0.2">
      <c r="A143" s="174">
        <v>45065</v>
      </c>
      <c r="B143" s="175" t="s">
        <v>202</v>
      </c>
      <c r="C143" s="173">
        <v>45539</v>
      </c>
      <c r="D143" s="112" t="s">
        <v>202</v>
      </c>
      <c r="E143" s="175" t="s">
        <v>1222</v>
      </c>
      <c r="F143" s="176"/>
      <c r="G143" s="176" t="s">
        <v>1289</v>
      </c>
      <c r="H143" s="175">
        <v>6376711</v>
      </c>
      <c r="I143" s="176" t="s">
        <v>1290</v>
      </c>
      <c r="J143" s="177" t="s">
        <v>1291</v>
      </c>
      <c r="K143" s="147" t="s">
        <v>1292</v>
      </c>
      <c r="L143" s="176" t="s">
        <v>1227</v>
      </c>
      <c r="M143" s="176" t="s">
        <v>1228</v>
      </c>
      <c r="N143" s="177" t="s">
        <v>202</v>
      </c>
      <c r="O143" s="177" t="s">
        <v>202</v>
      </c>
      <c r="P143" s="177" t="s">
        <v>202</v>
      </c>
      <c r="Q143" s="113" t="s">
        <v>794</v>
      </c>
      <c r="R143" s="177" t="s">
        <v>202</v>
      </c>
      <c r="S143" s="177" t="s">
        <v>202</v>
      </c>
      <c r="T143" s="177"/>
      <c r="U143" s="177" t="s">
        <v>1229</v>
      </c>
      <c r="V143" s="172" t="s">
        <v>1293</v>
      </c>
      <c r="W143" s="71" t="s">
        <v>1294</v>
      </c>
    </row>
    <row r="144" spans="1:23" s="71" customFormat="1" ht="87.75" customHeight="1" x14ac:dyDescent="0.2">
      <c r="A144" s="112">
        <v>45065</v>
      </c>
      <c r="B144" s="112">
        <v>45546</v>
      </c>
      <c r="C144" s="116">
        <v>45539</v>
      </c>
      <c r="D144" s="112">
        <v>45553</v>
      </c>
      <c r="E144" s="71" t="s">
        <v>1222</v>
      </c>
      <c r="F144" s="132"/>
      <c r="G144" s="132" t="s">
        <v>1295</v>
      </c>
      <c r="H144" s="113" t="s">
        <v>1296</v>
      </c>
      <c r="I144" s="132" t="s">
        <v>1297</v>
      </c>
      <c r="J144" s="113" t="s">
        <v>1291</v>
      </c>
      <c r="K144" s="62" t="s">
        <v>1298</v>
      </c>
      <c r="L144" s="132" t="s">
        <v>1227</v>
      </c>
      <c r="M144" s="132" t="s">
        <v>1228</v>
      </c>
      <c r="N144" s="158" t="s">
        <v>1299</v>
      </c>
      <c r="O144" s="158" t="s">
        <v>1286</v>
      </c>
      <c r="P144" s="158" t="s">
        <v>1251</v>
      </c>
      <c r="Q144" s="113" t="s">
        <v>794</v>
      </c>
      <c r="R144" s="113" t="s">
        <v>1300</v>
      </c>
      <c r="S144" s="113" t="s">
        <v>1301</v>
      </c>
      <c r="T144" s="113"/>
      <c r="U144" s="114" t="s">
        <v>1242</v>
      </c>
      <c r="V144" s="113" t="s">
        <v>1254</v>
      </c>
      <c r="W144" s="71" t="s">
        <v>1244</v>
      </c>
    </row>
    <row r="145" spans="1:23" s="175" customFormat="1" ht="76.5" customHeight="1" x14ac:dyDescent="0.2">
      <c r="A145" s="174">
        <v>45065</v>
      </c>
      <c r="B145" s="175" t="s">
        <v>202</v>
      </c>
      <c r="C145" s="173">
        <v>45539</v>
      </c>
      <c r="D145" s="112" t="s">
        <v>202</v>
      </c>
      <c r="E145" s="175" t="s">
        <v>1222</v>
      </c>
      <c r="F145" s="176"/>
      <c r="G145" s="176" t="s">
        <v>1302</v>
      </c>
      <c r="H145" s="175">
        <v>6376738</v>
      </c>
      <c r="I145" s="176" t="s">
        <v>1303</v>
      </c>
      <c r="J145" s="177" t="s">
        <v>1304</v>
      </c>
      <c r="K145" s="147" t="s">
        <v>1305</v>
      </c>
      <c r="L145" s="176" t="s">
        <v>1227</v>
      </c>
      <c r="M145" s="176" t="s">
        <v>1228</v>
      </c>
      <c r="N145" s="177" t="s">
        <v>202</v>
      </c>
      <c r="O145" s="177" t="s">
        <v>202</v>
      </c>
      <c r="P145" s="177" t="s">
        <v>202</v>
      </c>
      <c r="Q145" s="113" t="s">
        <v>794</v>
      </c>
      <c r="R145" s="177" t="s">
        <v>202</v>
      </c>
      <c r="S145" s="177" t="s">
        <v>202</v>
      </c>
      <c r="T145" s="177"/>
      <c r="U145" s="177" t="s">
        <v>1229</v>
      </c>
      <c r="V145" s="172" t="s">
        <v>1293</v>
      </c>
      <c r="W145" s="71" t="s">
        <v>1294</v>
      </c>
    </row>
    <row r="146" spans="1:23" ht="165.75" x14ac:dyDescent="0.2">
      <c r="A146" s="37">
        <v>45561</v>
      </c>
      <c r="B146" t="s">
        <v>202</v>
      </c>
      <c r="C146" s="47" t="s">
        <v>1778</v>
      </c>
      <c r="D146" s="37">
        <v>45663</v>
      </c>
      <c r="E146" s="185" t="s">
        <v>1306</v>
      </c>
      <c r="F146" s="103">
        <v>2412787</v>
      </c>
      <c r="G146" s="103" t="s">
        <v>1307</v>
      </c>
      <c r="I146" s="103" t="s">
        <v>1308</v>
      </c>
      <c r="J146" s="47" t="s">
        <v>798</v>
      </c>
      <c r="K146" s="64" t="s">
        <v>1309</v>
      </c>
      <c r="L146" s="103" t="s">
        <v>800</v>
      </c>
      <c r="M146" s="103" t="s">
        <v>801</v>
      </c>
      <c r="N146" s="199" t="s">
        <v>1761</v>
      </c>
      <c r="O146" s="47" t="s">
        <v>202</v>
      </c>
      <c r="P146" s="47" t="s">
        <v>202</v>
      </c>
      <c r="Q146" s="47" t="s">
        <v>202</v>
      </c>
      <c r="R146" s="113" t="s">
        <v>1770</v>
      </c>
      <c r="S146" s="203" t="s">
        <v>1769</v>
      </c>
      <c r="U146" s="114" t="s">
        <v>1776</v>
      </c>
      <c r="V146" s="113" t="s">
        <v>1111</v>
      </c>
    </row>
    <row r="147" spans="1:23" ht="165.75" x14ac:dyDescent="0.2">
      <c r="A147" s="37">
        <v>45561</v>
      </c>
      <c r="B147" t="s">
        <v>202</v>
      </c>
      <c r="C147" s="47" t="s">
        <v>1778</v>
      </c>
      <c r="D147" s="37">
        <v>45663</v>
      </c>
      <c r="E147" s="185" t="s">
        <v>1306</v>
      </c>
      <c r="F147" s="103">
        <v>2412787</v>
      </c>
      <c r="G147" s="103" t="s">
        <v>1310</v>
      </c>
      <c r="I147" s="103" t="s">
        <v>1311</v>
      </c>
      <c r="J147" s="47" t="s">
        <v>798</v>
      </c>
      <c r="K147" s="64" t="s">
        <v>1312</v>
      </c>
      <c r="L147" s="103" t="s">
        <v>800</v>
      </c>
      <c r="M147" s="103" t="s">
        <v>801</v>
      </c>
      <c r="N147" s="199" t="s">
        <v>1763</v>
      </c>
      <c r="O147" s="47" t="s">
        <v>202</v>
      </c>
      <c r="P147" s="47" t="s">
        <v>202</v>
      </c>
      <c r="Q147" s="47" t="s">
        <v>202</v>
      </c>
      <c r="R147" s="113" t="s">
        <v>1770</v>
      </c>
      <c r="S147" s="203" t="s">
        <v>1769</v>
      </c>
      <c r="U147" s="114" t="s">
        <v>1776</v>
      </c>
      <c r="V147" s="113" t="s">
        <v>1111</v>
      </c>
    </row>
    <row r="148" spans="1:23" ht="165.75" x14ac:dyDescent="0.2">
      <c r="A148" s="37">
        <v>45561</v>
      </c>
      <c r="B148" t="s">
        <v>202</v>
      </c>
      <c r="C148" s="47" t="s">
        <v>1778</v>
      </c>
      <c r="D148" s="37">
        <v>45663</v>
      </c>
      <c r="E148" s="185" t="s">
        <v>1306</v>
      </c>
      <c r="F148" s="103">
        <v>2412787</v>
      </c>
      <c r="G148" s="103" t="s">
        <v>1313</v>
      </c>
      <c r="I148" s="103" t="s">
        <v>1314</v>
      </c>
      <c r="J148" s="47" t="s">
        <v>798</v>
      </c>
      <c r="K148" s="64" t="s">
        <v>1315</v>
      </c>
      <c r="L148" s="103" t="s">
        <v>800</v>
      </c>
      <c r="M148" s="103" t="s">
        <v>801</v>
      </c>
      <c r="N148" s="199" t="s">
        <v>1763</v>
      </c>
      <c r="O148" s="47" t="s">
        <v>202</v>
      </c>
      <c r="P148" s="47" t="s">
        <v>202</v>
      </c>
      <c r="Q148" s="47" t="s">
        <v>202</v>
      </c>
      <c r="R148" s="113" t="s">
        <v>1770</v>
      </c>
      <c r="S148" s="203" t="s">
        <v>1769</v>
      </c>
      <c r="U148" s="114" t="s">
        <v>1776</v>
      </c>
      <c r="V148" s="113" t="s">
        <v>1111</v>
      </c>
    </row>
    <row r="149" spans="1:23" ht="165.75" x14ac:dyDescent="0.2">
      <c r="A149" s="37">
        <v>45561</v>
      </c>
      <c r="B149" t="s">
        <v>202</v>
      </c>
      <c r="C149" s="47" t="s">
        <v>1778</v>
      </c>
      <c r="D149" s="37">
        <v>45663</v>
      </c>
      <c r="E149" s="185" t="s">
        <v>1306</v>
      </c>
      <c r="F149" s="103">
        <v>2412787</v>
      </c>
      <c r="G149" s="103" t="s">
        <v>1316</v>
      </c>
      <c r="I149" s="103" t="s">
        <v>1317</v>
      </c>
      <c r="J149" s="47" t="s">
        <v>798</v>
      </c>
      <c r="K149" s="64" t="s">
        <v>1318</v>
      </c>
      <c r="L149" s="103" t="s">
        <v>800</v>
      </c>
      <c r="M149" s="103" t="s">
        <v>801</v>
      </c>
      <c r="N149" s="199" t="s">
        <v>1763</v>
      </c>
      <c r="O149" s="47" t="s">
        <v>202</v>
      </c>
      <c r="P149" s="47" t="s">
        <v>202</v>
      </c>
      <c r="Q149" s="47" t="s">
        <v>202</v>
      </c>
      <c r="R149" s="113" t="s">
        <v>1770</v>
      </c>
      <c r="S149" s="203" t="s">
        <v>1769</v>
      </c>
      <c r="U149" s="114" t="s">
        <v>1776</v>
      </c>
      <c r="V149" s="113" t="s">
        <v>1111</v>
      </c>
    </row>
    <row r="150" spans="1:23" ht="165.75" x14ac:dyDescent="0.2">
      <c r="A150" s="37">
        <v>45561</v>
      </c>
      <c r="B150" t="s">
        <v>202</v>
      </c>
      <c r="C150" s="47" t="s">
        <v>1778</v>
      </c>
      <c r="D150" s="37">
        <v>45663</v>
      </c>
      <c r="E150" s="185" t="s">
        <v>1306</v>
      </c>
      <c r="F150" s="103">
        <v>2412787</v>
      </c>
      <c r="G150" s="103" t="s">
        <v>1319</v>
      </c>
      <c r="I150" s="103" t="s">
        <v>1320</v>
      </c>
      <c r="J150" s="47" t="s">
        <v>798</v>
      </c>
      <c r="K150" s="64" t="s">
        <v>1321</v>
      </c>
      <c r="L150" s="103" t="s">
        <v>800</v>
      </c>
      <c r="M150" s="103" t="s">
        <v>801</v>
      </c>
      <c r="N150" s="199" t="s">
        <v>1764</v>
      </c>
      <c r="O150" s="47" t="s">
        <v>202</v>
      </c>
      <c r="P150" s="47" t="s">
        <v>202</v>
      </c>
      <c r="Q150" s="47" t="s">
        <v>202</v>
      </c>
      <c r="R150" s="113" t="s">
        <v>1770</v>
      </c>
      <c r="S150" s="203" t="s">
        <v>1769</v>
      </c>
      <c r="U150" s="114" t="s">
        <v>1776</v>
      </c>
      <c r="V150" s="113" t="s">
        <v>1111</v>
      </c>
    </row>
    <row r="151" spans="1:23" ht="165.75" x14ac:dyDescent="0.2">
      <c r="A151" s="37">
        <v>45561</v>
      </c>
      <c r="B151" t="s">
        <v>202</v>
      </c>
      <c r="C151" s="47" t="s">
        <v>1778</v>
      </c>
      <c r="D151" s="37">
        <v>45663</v>
      </c>
      <c r="E151" s="186" t="s">
        <v>1322</v>
      </c>
      <c r="F151" s="103">
        <v>2412787</v>
      </c>
      <c r="G151" s="103" t="s">
        <v>1323</v>
      </c>
      <c r="I151" s="103" t="s">
        <v>1324</v>
      </c>
      <c r="J151" s="47" t="s">
        <v>1325</v>
      </c>
      <c r="K151" s="64" t="s">
        <v>1326</v>
      </c>
      <c r="L151" s="103" t="s">
        <v>800</v>
      </c>
      <c r="M151" s="103" t="s">
        <v>801</v>
      </c>
      <c r="N151" s="199" t="s">
        <v>1764</v>
      </c>
      <c r="O151" s="47" t="s">
        <v>202</v>
      </c>
      <c r="P151" s="47" t="s">
        <v>202</v>
      </c>
      <c r="Q151" s="47" t="s">
        <v>202</v>
      </c>
      <c r="R151" s="191" t="s">
        <v>1771</v>
      </c>
      <c r="S151" s="203" t="s">
        <v>1775</v>
      </c>
      <c r="U151" s="114" t="s">
        <v>1776</v>
      </c>
      <c r="V151" s="113" t="s">
        <v>1111</v>
      </c>
    </row>
    <row r="152" spans="1:23" ht="165.75" x14ac:dyDescent="0.2">
      <c r="A152" s="37">
        <v>45561</v>
      </c>
      <c r="B152" t="s">
        <v>202</v>
      </c>
      <c r="C152" s="47" t="s">
        <v>1778</v>
      </c>
      <c r="D152" s="37">
        <v>45663</v>
      </c>
      <c r="E152" s="186" t="s">
        <v>1322</v>
      </c>
      <c r="F152" s="103">
        <v>2412787</v>
      </c>
      <c r="G152" s="103" t="s">
        <v>1327</v>
      </c>
      <c r="I152" s="103" t="s">
        <v>1328</v>
      </c>
      <c r="J152" s="47" t="s">
        <v>1325</v>
      </c>
      <c r="K152" s="64" t="s">
        <v>1329</v>
      </c>
      <c r="L152" s="103" t="s">
        <v>800</v>
      </c>
      <c r="M152" s="103" t="s">
        <v>801</v>
      </c>
      <c r="N152" s="199" t="s">
        <v>1763</v>
      </c>
      <c r="O152" s="47" t="s">
        <v>202</v>
      </c>
      <c r="P152" s="47" t="s">
        <v>202</v>
      </c>
      <c r="Q152" s="47" t="s">
        <v>202</v>
      </c>
      <c r="R152" s="191" t="s">
        <v>1771</v>
      </c>
      <c r="S152" s="203" t="s">
        <v>1775</v>
      </c>
      <c r="U152" s="114" t="s">
        <v>1776</v>
      </c>
      <c r="V152" s="113" t="s">
        <v>1111</v>
      </c>
    </row>
    <row r="153" spans="1:23" ht="165.75" x14ac:dyDescent="0.2">
      <c r="A153" s="37">
        <v>45561</v>
      </c>
      <c r="B153" t="s">
        <v>202</v>
      </c>
      <c r="C153" s="47" t="s">
        <v>1778</v>
      </c>
      <c r="D153" s="37">
        <v>45663</v>
      </c>
      <c r="E153" s="187" t="s">
        <v>1330</v>
      </c>
      <c r="F153" s="103">
        <v>2412787</v>
      </c>
      <c r="G153" s="103" t="s">
        <v>1331</v>
      </c>
      <c r="I153" s="103" t="s">
        <v>1332</v>
      </c>
      <c r="J153" s="47" t="s">
        <v>50</v>
      </c>
      <c r="K153" s="64">
        <v>186631</v>
      </c>
      <c r="L153" s="103" t="s">
        <v>800</v>
      </c>
      <c r="M153" s="103" t="s">
        <v>801</v>
      </c>
      <c r="N153" s="199" t="s">
        <v>1763</v>
      </c>
      <c r="O153" s="47" t="s">
        <v>202</v>
      </c>
      <c r="P153" s="47" t="s">
        <v>202</v>
      </c>
      <c r="Q153" s="47" t="s">
        <v>202</v>
      </c>
      <c r="R153" s="191" t="s">
        <v>1772</v>
      </c>
      <c r="S153" s="203" t="s">
        <v>1768</v>
      </c>
      <c r="U153" s="114" t="s">
        <v>1776</v>
      </c>
      <c r="V153" s="113" t="s">
        <v>1111</v>
      </c>
    </row>
    <row r="154" spans="1:23" ht="165.75" x14ac:dyDescent="0.2">
      <c r="A154" s="37">
        <v>45561</v>
      </c>
      <c r="B154" t="s">
        <v>202</v>
      </c>
      <c r="C154" s="47" t="s">
        <v>1778</v>
      </c>
      <c r="D154" s="37">
        <v>45663</v>
      </c>
      <c r="E154" s="187" t="s">
        <v>1333</v>
      </c>
      <c r="F154" s="103">
        <v>2412787</v>
      </c>
      <c r="G154" s="103" t="s">
        <v>1334</v>
      </c>
      <c r="I154" s="103" t="s">
        <v>1335</v>
      </c>
      <c r="J154" s="47" t="s">
        <v>50</v>
      </c>
      <c r="K154" s="64">
        <v>207315</v>
      </c>
      <c r="L154" s="103" t="s">
        <v>800</v>
      </c>
      <c r="M154" s="103" t="s">
        <v>801</v>
      </c>
      <c r="N154" s="199" t="s">
        <v>1764</v>
      </c>
      <c r="O154" s="47" t="s">
        <v>202</v>
      </c>
      <c r="P154" s="47" t="s">
        <v>202</v>
      </c>
      <c r="Q154" s="47" t="s">
        <v>202</v>
      </c>
      <c r="R154" s="191" t="s">
        <v>1772</v>
      </c>
      <c r="S154" s="158" t="s">
        <v>1774</v>
      </c>
      <c r="U154" s="114" t="s">
        <v>1776</v>
      </c>
      <c r="V154" s="113" t="s">
        <v>1111</v>
      </c>
    </row>
    <row r="155" spans="1:23" s="71" customFormat="1" ht="331.5" x14ac:dyDescent="0.2">
      <c r="A155" s="112">
        <v>45561</v>
      </c>
      <c r="B155" t="s">
        <v>202</v>
      </c>
      <c r="C155" s="47" t="s">
        <v>1779</v>
      </c>
      <c r="D155" s="37">
        <v>45663</v>
      </c>
      <c r="E155" s="189" t="s">
        <v>1154</v>
      </c>
      <c r="F155" s="132">
        <v>2412787</v>
      </c>
      <c r="G155" s="132" t="s">
        <v>1172</v>
      </c>
      <c r="I155" s="190" t="s">
        <v>1336</v>
      </c>
      <c r="J155" s="113" t="s">
        <v>922</v>
      </c>
      <c r="K155" s="62" t="s">
        <v>1174</v>
      </c>
      <c r="L155" s="132" t="s">
        <v>800</v>
      </c>
      <c r="M155" s="132" t="s">
        <v>801</v>
      </c>
      <c r="N155" s="199" t="s">
        <v>1762</v>
      </c>
      <c r="O155" s="158" t="s">
        <v>1765</v>
      </c>
      <c r="P155" s="199" t="s">
        <v>1760</v>
      </c>
      <c r="Q155" s="204" t="s">
        <v>1777</v>
      </c>
      <c r="R155" s="191" t="s">
        <v>1773</v>
      </c>
      <c r="S155" s="158" t="s">
        <v>1774</v>
      </c>
      <c r="T155" s="113"/>
      <c r="U155" s="202" t="s">
        <v>1776</v>
      </c>
      <c r="V155" s="201" t="s">
        <v>1213</v>
      </c>
    </row>
    <row r="156" spans="1:23" s="71" customFormat="1" ht="165.75" x14ac:dyDescent="0.2">
      <c r="A156" s="37">
        <v>45566</v>
      </c>
      <c r="E156" s="192" t="s">
        <v>1737</v>
      </c>
      <c r="F156" s="192" t="s">
        <v>1738</v>
      </c>
      <c r="G156" s="193" t="s">
        <v>1757</v>
      </c>
      <c r="H156" s="194"/>
      <c r="I156" s="198" t="s">
        <v>1747</v>
      </c>
      <c r="J156" s="195" t="s">
        <v>1758</v>
      </c>
      <c r="K156" s="62"/>
      <c r="L156" s="196" t="s">
        <v>1227</v>
      </c>
      <c r="M156" s="197" t="s">
        <v>1756</v>
      </c>
      <c r="N156" s="199" t="s">
        <v>1798</v>
      </c>
      <c r="O156" s="158" t="s">
        <v>1790</v>
      </c>
      <c r="P156" s="199" t="s">
        <v>1789</v>
      </c>
      <c r="R156" s="199" t="s">
        <v>1802</v>
      </c>
      <c r="S156" s="113"/>
      <c r="T156" s="191" t="s">
        <v>1780</v>
      </c>
      <c r="U156" s="71" t="s">
        <v>1807</v>
      </c>
      <c r="V156" s="113" t="s">
        <v>1808</v>
      </c>
      <c r="W156" s="156" t="s">
        <v>1809</v>
      </c>
    </row>
    <row r="157" spans="1:23" ht="76.5" x14ac:dyDescent="0.2">
      <c r="A157" s="37">
        <v>45566</v>
      </c>
      <c r="E157" s="192" t="s">
        <v>1737</v>
      </c>
      <c r="F157" s="192" t="s">
        <v>1738</v>
      </c>
      <c r="G157" s="193" t="s">
        <v>1739</v>
      </c>
      <c r="H157" s="194"/>
      <c r="I157" s="198" t="s">
        <v>1748</v>
      </c>
      <c r="J157" s="195" t="s">
        <v>1740</v>
      </c>
      <c r="K157" s="195"/>
      <c r="L157" s="196" t="s">
        <v>1227</v>
      </c>
      <c r="M157" s="197" t="s">
        <v>1756</v>
      </c>
      <c r="N157" s="199" t="s">
        <v>1796</v>
      </c>
      <c r="O157" s="158" t="s">
        <v>1790</v>
      </c>
      <c r="P157" s="215" t="s">
        <v>1789</v>
      </c>
      <c r="Q157" s="47"/>
      <c r="R157" s="199" t="s">
        <v>1802</v>
      </c>
      <c r="S157"/>
      <c r="T157" s="213" t="s">
        <v>1781</v>
      </c>
      <c r="U157" s="71" t="s">
        <v>1807</v>
      </c>
      <c r="V157" s="113" t="s">
        <v>1808</v>
      </c>
      <c r="W157" s="217"/>
    </row>
    <row r="158" spans="1:23" ht="409.5" x14ac:dyDescent="0.2">
      <c r="A158" s="37">
        <v>45566</v>
      </c>
      <c r="E158" s="192" t="s">
        <v>1737</v>
      </c>
      <c r="F158" s="192" t="s">
        <v>1738</v>
      </c>
      <c r="G158" s="193" t="s">
        <v>1741</v>
      </c>
      <c r="H158" s="194"/>
      <c r="I158" s="198" t="s">
        <v>1749</v>
      </c>
      <c r="J158" s="195" t="s">
        <v>1304</v>
      </c>
      <c r="K158" s="195"/>
      <c r="L158" s="196" t="s">
        <v>1227</v>
      </c>
      <c r="M158" s="197" t="s">
        <v>1756</v>
      </c>
      <c r="N158" s="199" t="s">
        <v>1799</v>
      </c>
      <c r="O158" s="158" t="s">
        <v>1805</v>
      </c>
      <c r="P158" s="158" t="s">
        <v>1789</v>
      </c>
      <c r="Q158" s="47"/>
      <c r="R158" s="199" t="s">
        <v>1802</v>
      </c>
      <c r="S158"/>
      <c r="T158" s="214" t="s">
        <v>1783</v>
      </c>
      <c r="U158" s="71" t="s">
        <v>1807</v>
      </c>
      <c r="V158" s="113" t="s">
        <v>1808</v>
      </c>
      <c r="W158" s="217"/>
    </row>
    <row r="159" spans="1:23" ht="76.5" x14ac:dyDescent="0.2">
      <c r="A159" s="37">
        <v>45566</v>
      </c>
      <c r="E159" s="192" t="s">
        <v>1737</v>
      </c>
      <c r="F159" s="192" t="s">
        <v>1738</v>
      </c>
      <c r="G159" s="193" t="s">
        <v>1742</v>
      </c>
      <c r="H159" s="194"/>
      <c r="I159" s="198" t="s">
        <v>1750</v>
      </c>
      <c r="J159" s="195" t="s">
        <v>1743</v>
      </c>
      <c r="K159" s="195"/>
      <c r="L159" s="196" t="s">
        <v>1227</v>
      </c>
      <c r="M159" s="197" t="s">
        <v>1756</v>
      </c>
      <c r="N159" s="199" t="s">
        <v>1795</v>
      </c>
      <c r="O159" s="158" t="s">
        <v>1790</v>
      </c>
      <c r="P159" s="215" t="s">
        <v>1789</v>
      </c>
      <c r="Q159" s="47"/>
      <c r="R159" s="199" t="s">
        <v>1802</v>
      </c>
      <c r="S159"/>
      <c r="T159" s="71">
        <v>25</v>
      </c>
      <c r="U159" s="71" t="s">
        <v>1807</v>
      </c>
      <c r="V159" s="113" t="s">
        <v>1808</v>
      </c>
      <c r="W159" s="217"/>
    </row>
    <row r="160" spans="1:23" ht="178.5" x14ac:dyDescent="0.2">
      <c r="A160" s="37">
        <v>45566</v>
      </c>
      <c r="E160" s="192" t="s">
        <v>1737</v>
      </c>
      <c r="F160" s="192" t="s">
        <v>1738</v>
      </c>
      <c r="G160" s="193" t="s">
        <v>1744</v>
      </c>
      <c r="H160" s="194"/>
      <c r="I160" s="198" t="s">
        <v>1751</v>
      </c>
      <c r="J160" s="195" t="s">
        <v>1743</v>
      </c>
      <c r="K160" s="195"/>
      <c r="L160" s="196" t="s">
        <v>1227</v>
      </c>
      <c r="M160" s="197" t="s">
        <v>1756</v>
      </c>
      <c r="N160" s="199" t="s">
        <v>1797</v>
      </c>
      <c r="O160" s="158" t="s">
        <v>1791</v>
      </c>
      <c r="P160" s="215" t="s">
        <v>1789</v>
      </c>
      <c r="Q160" s="47"/>
      <c r="R160" s="199" t="s">
        <v>1802</v>
      </c>
      <c r="S160"/>
      <c r="T160" s="71">
        <v>25</v>
      </c>
      <c r="U160" s="71" t="s">
        <v>1807</v>
      </c>
      <c r="V160" s="113" t="s">
        <v>1808</v>
      </c>
      <c r="W160" s="217"/>
    </row>
    <row r="161" spans="1:23" ht="76.5" x14ac:dyDescent="0.2">
      <c r="A161" s="37">
        <v>45566</v>
      </c>
      <c r="E161" s="192" t="s">
        <v>1737</v>
      </c>
      <c r="F161" s="192" t="s">
        <v>1738</v>
      </c>
      <c r="G161" s="193" t="s">
        <v>1255</v>
      </c>
      <c r="H161" s="194"/>
      <c r="I161" s="198" t="s">
        <v>1752</v>
      </c>
      <c r="J161" s="195" t="s">
        <v>1258</v>
      </c>
      <c r="K161" s="195"/>
      <c r="L161" s="196" t="s">
        <v>1227</v>
      </c>
      <c r="M161" s="197" t="s">
        <v>1756</v>
      </c>
      <c r="N161" s="199" t="s">
        <v>1800</v>
      </c>
      <c r="O161" s="158" t="s">
        <v>1790</v>
      </c>
      <c r="P161" s="215" t="s">
        <v>1789</v>
      </c>
      <c r="Q161" s="47"/>
      <c r="R161" s="199" t="s">
        <v>1802</v>
      </c>
      <c r="S161"/>
      <c r="T161" s="71">
        <v>25</v>
      </c>
      <c r="U161" s="71" t="s">
        <v>1807</v>
      </c>
      <c r="V161" s="113" t="s">
        <v>1808</v>
      </c>
      <c r="W161" s="217"/>
    </row>
    <row r="162" spans="1:23" s="207" customFormat="1" ht="63.75" x14ac:dyDescent="0.2">
      <c r="A162" s="205">
        <v>45566</v>
      </c>
      <c r="B162" s="206"/>
      <c r="E162" s="208" t="s">
        <v>1737</v>
      </c>
      <c r="F162" s="208" t="s">
        <v>1738</v>
      </c>
      <c r="G162" s="209" t="s">
        <v>1289</v>
      </c>
      <c r="H162" s="210"/>
      <c r="I162" s="211" t="s">
        <v>1753</v>
      </c>
      <c r="J162" s="209" t="s">
        <v>1291</v>
      </c>
      <c r="K162" s="209"/>
      <c r="L162" s="208" t="s">
        <v>1227</v>
      </c>
      <c r="M162" s="212" t="s">
        <v>1756</v>
      </c>
      <c r="N162" s="91" t="s">
        <v>202</v>
      </c>
      <c r="O162" s="207" t="s">
        <v>202</v>
      </c>
      <c r="P162" s="91" t="s">
        <v>202</v>
      </c>
      <c r="Q162" s="91"/>
      <c r="R162" s="91" t="s">
        <v>202</v>
      </c>
      <c r="T162" s="206" t="s">
        <v>1767</v>
      </c>
      <c r="W162" s="218"/>
    </row>
    <row r="163" spans="1:23" ht="357" x14ac:dyDescent="0.2">
      <c r="A163" s="37">
        <v>45566</v>
      </c>
      <c r="E163" s="192" t="s">
        <v>1737</v>
      </c>
      <c r="F163" s="192" t="s">
        <v>1738</v>
      </c>
      <c r="G163" s="193" t="s">
        <v>1295</v>
      </c>
      <c r="H163" s="194"/>
      <c r="I163" s="198" t="s">
        <v>1754</v>
      </c>
      <c r="J163" s="195" t="s">
        <v>1291</v>
      </c>
      <c r="K163" s="195"/>
      <c r="L163" s="196" t="s">
        <v>1227</v>
      </c>
      <c r="M163" s="197" t="s">
        <v>1756</v>
      </c>
      <c r="N163" s="199" t="s">
        <v>1794</v>
      </c>
      <c r="O163" s="158" t="s">
        <v>1803</v>
      </c>
      <c r="P163" s="215" t="s">
        <v>1789</v>
      </c>
      <c r="Q163" s="47"/>
      <c r="R163" s="199" t="s">
        <v>1802</v>
      </c>
      <c r="S163" s="158" t="s">
        <v>1801</v>
      </c>
      <c r="T163" s="71">
        <v>25</v>
      </c>
      <c r="U163" s="71" t="s">
        <v>1807</v>
      </c>
      <c r="V163" s="113" t="s">
        <v>1808</v>
      </c>
      <c r="W163" s="217"/>
    </row>
    <row r="164" spans="1:23" s="71" customFormat="1" ht="357" x14ac:dyDescent="0.2">
      <c r="A164" s="112">
        <v>45566</v>
      </c>
      <c r="E164" s="192" t="s">
        <v>1737</v>
      </c>
      <c r="F164" s="192" t="s">
        <v>1738</v>
      </c>
      <c r="G164" s="193" t="s">
        <v>1745</v>
      </c>
      <c r="H164" s="194"/>
      <c r="I164" s="198" t="s">
        <v>1755</v>
      </c>
      <c r="J164" s="195" t="s">
        <v>1746</v>
      </c>
      <c r="K164" s="195"/>
      <c r="L164" s="196" t="s">
        <v>1227</v>
      </c>
      <c r="M164" s="197" t="s">
        <v>1756</v>
      </c>
      <c r="N164" s="199" t="s">
        <v>1786</v>
      </c>
      <c r="O164" s="158" t="s">
        <v>1804</v>
      </c>
      <c r="P164" s="158" t="s">
        <v>1789</v>
      </c>
      <c r="Q164" s="113"/>
      <c r="R164" s="199" t="s">
        <v>1802</v>
      </c>
      <c r="S164" s="113"/>
      <c r="T164" s="191" t="s">
        <v>1782</v>
      </c>
      <c r="U164" s="71" t="s">
        <v>1807</v>
      </c>
      <c r="V164" s="113" t="s">
        <v>1808</v>
      </c>
      <c r="W164" s="156"/>
    </row>
    <row r="165" spans="1:23" s="71" customFormat="1" ht="165.75" x14ac:dyDescent="0.2">
      <c r="A165" s="112">
        <v>45566</v>
      </c>
      <c r="E165" s="192" t="s">
        <v>1737</v>
      </c>
      <c r="F165" s="192" t="s">
        <v>1738</v>
      </c>
      <c r="G165" s="193" t="s">
        <v>1302</v>
      </c>
      <c r="H165" s="194"/>
      <c r="I165" s="198" t="s">
        <v>1759</v>
      </c>
      <c r="J165" s="195" t="s">
        <v>1304</v>
      </c>
      <c r="K165" s="195"/>
      <c r="L165" s="196" t="s">
        <v>1227</v>
      </c>
      <c r="M165" s="197" t="s">
        <v>1756</v>
      </c>
      <c r="N165" s="199" t="s">
        <v>1806</v>
      </c>
      <c r="O165" s="158" t="s">
        <v>1792</v>
      </c>
      <c r="P165" s="158" t="s">
        <v>1789</v>
      </c>
      <c r="Q165" s="113"/>
      <c r="R165" s="199" t="s">
        <v>1802</v>
      </c>
      <c r="T165" s="214" t="s">
        <v>1784</v>
      </c>
      <c r="U165" s="71" t="s">
        <v>1807</v>
      </c>
      <c r="V165" s="113" t="s">
        <v>1808</v>
      </c>
      <c r="W165" s="156"/>
    </row>
  </sheetData>
  <autoFilter ref="A1:Y165" xr:uid="{1669D278-B35B-48B9-A4AF-72124817D357}"/>
  <phoneticPr fontId="15" type="noConversion"/>
  <printOptions gridLines="1"/>
  <pageMargins left="0.70866141732283472" right="0.70866141732283472" top="0.74803149606299213" bottom="0.74803149606299213" header="0.31496062992125984" footer="0.31496062992125984"/>
  <pageSetup paperSize="9" scale="28" orientation="landscape" r:id="rId1"/>
  <headerFooter>
    <oddFooter>&amp;L_x000D_&amp;1#&amp;"Calibri"&amp;10&amp;K000000 Intern gebruik</oddFooter>
  </headerFooter>
  <colBreaks count="1" manualBreakCount="1">
    <brk id="2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58744-E72E-48BC-A16C-3051D2C09C1D}">
  <dimension ref="A1:N50"/>
  <sheetViews>
    <sheetView zoomScale="70" zoomScaleNormal="70" zoomScaleSheetLayoutView="40" workbookViewId="0">
      <pane ySplit="1" topLeftCell="A39" activePane="bottomLeft" state="frozen"/>
      <selection pane="bottomLeft" activeCell="H43" sqref="H43:H45"/>
    </sheetView>
  </sheetViews>
  <sheetFormatPr defaultColWidth="20.140625" defaultRowHeight="12.75" x14ac:dyDescent="0.2"/>
  <cols>
    <col min="1" max="1" width="18.28515625" style="47" customWidth="1"/>
    <col min="2" max="2" width="12.5703125" style="47" customWidth="1"/>
    <col min="3" max="3" width="14.5703125" style="47" customWidth="1"/>
    <col min="4" max="4" width="20.140625" style="65"/>
    <col min="5" max="5" width="16.140625" style="47" customWidth="1"/>
    <col min="6" max="6" width="32.85546875" style="47" customWidth="1"/>
    <col min="7" max="7" width="34.5703125" style="47" customWidth="1"/>
    <col min="8" max="9" width="20.140625" style="47"/>
    <col min="10" max="10" width="22.140625" style="47" customWidth="1"/>
    <col min="11" max="11" width="56.42578125" style="47" customWidth="1"/>
    <col min="12" max="12" width="33" style="47" customWidth="1"/>
    <col min="13" max="13" width="39.140625" style="47" customWidth="1"/>
    <col min="14" max="14" width="58.5703125" style="47" customWidth="1"/>
    <col min="15" max="16384" width="20.140625" style="47"/>
  </cols>
  <sheetData>
    <row r="1" spans="1:14" ht="37.5" customHeight="1" x14ac:dyDescent="0.2">
      <c r="A1" s="54" t="s">
        <v>1337</v>
      </c>
      <c r="B1" s="54" t="s">
        <v>1338</v>
      </c>
      <c r="C1" s="54" t="s">
        <v>1339</v>
      </c>
      <c r="D1" s="54" t="s">
        <v>1340</v>
      </c>
      <c r="E1" s="54" t="s">
        <v>1341</v>
      </c>
      <c r="F1" s="54" t="s">
        <v>1342</v>
      </c>
      <c r="G1" s="54" t="s">
        <v>1343</v>
      </c>
      <c r="H1" s="54" t="s">
        <v>1344</v>
      </c>
      <c r="I1" s="54" t="s">
        <v>1345</v>
      </c>
      <c r="J1" s="54" t="s">
        <v>1346</v>
      </c>
      <c r="K1" s="54" t="s">
        <v>1347</v>
      </c>
      <c r="L1" s="54" t="s">
        <v>1348</v>
      </c>
      <c r="M1" s="54" t="s">
        <v>1349</v>
      </c>
      <c r="N1" s="54" t="s">
        <v>1350</v>
      </c>
    </row>
    <row r="2" spans="1:14" ht="38.25" x14ac:dyDescent="0.2">
      <c r="A2" s="68">
        <v>44934</v>
      </c>
      <c r="B2" s="68">
        <v>44938</v>
      </c>
      <c r="D2" s="65" t="s">
        <v>1351</v>
      </c>
      <c r="G2" s="47" t="s">
        <v>1352</v>
      </c>
      <c r="J2" s="47" t="s">
        <v>1353</v>
      </c>
      <c r="K2" s="47" t="s">
        <v>1354</v>
      </c>
      <c r="L2" s="47" t="s">
        <v>1355</v>
      </c>
      <c r="N2" s="47" t="s">
        <v>1356</v>
      </c>
    </row>
    <row r="3" spans="1:14" ht="38.25" x14ac:dyDescent="0.2">
      <c r="A3" s="68">
        <v>44934</v>
      </c>
      <c r="B3" s="68">
        <v>44938</v>
      </c>
      <c r="D3" s="65" t="s">
        <v>1351</v>
      </c>
      <c r="G3" s="47" t="s">
        <v>1352</v>
      </c>
      <c r="J3" s="47" t="s">
        <v>1353</v>
      </c>
      <c r="K3" s="47" t="s">
        <v>1357</v>
      </c>
      <c r="L3" s="47" t="s">
        <v>1355</v>
      </c>
      <c r="N3" s="47" t="s">
        <v>1356</v>
      </c>
    </row>
    <row r="4" spans="1:14" s="113" customFormat="1" ht="76.5" x14ac:dyDescent="0.2">
      <c r="A4" s="178">
        <v>44934</v>
      </c>
      <c r="B4" s="178">
        <v>44938</v>
      </c>
      <c r="C4" s="113" t="s">
        <v>1358</v>
      </c>
      <c r="D4" s="63" t="s">
        <v>1359</v>
      </c>
      <c r="G4" s="113" t="s">
        <v>1360</v>
      </c>
      <c r="H4" s="113" t="s">
        <v>1361</v>
      </c>
      <c r="J4" s="113" t="s">
        <v>1353</v>
      </c>
      <c r="K4" s="113" t="s">
        <v>1362</v>
      </c>
      <c r="N4" s="113" t="s">
        <v>1363</v>
      </c>
    </row>
    <row r="5" spans="1:14" s="113" customFormat="1" ht="76.5" x14ac:dyDescent="0.2">
      <c r="A5" s="178">
        <v>44934</v>
      </c>
      <c r="B5" s="178">
        <v>44938</v>
      </c>
      <c r="C5" s="113" t="s">
        <v>1358</v>
      </c>
      <c r="D5" s="63" t="s">
        <v>1364</v>
      </c>
      <c r="G5" s="113" t="s">
        <v>1360</v>
      </c>
      <c r="H5" s="113" t="s">
        <v>1361</v>
      </c>
      <c r="J5" s="113" t="s">
        <v>1353</v>
      </c>
      <c r="K5" s="113" t="s">
        <v>1365</v>
      </c>
      <c r="N5" s="113" t="s">
        <v>1366</v>
      </c>
    </row>
    <row r="6" spans="1:14" s="113" customFormat="1" ht="89.25" x14ac:dyDescent="0.2">
      <c r="A6" s="178">
        <v>44934</v>
      </c>
      <c r="B6" s="178">
        <v>44938</v>
      </c>
      <c r="C6" s="113" t="s">
        <v>1358</v>
      </c>
      <c r="D6" s="63" t="s">
        <v>1367</v>
      </c>
      <c r="G6" s="113" t="s">
        <v>1360</v>
      </c>
      <c r="H6" s="113" t="s">
        <v>1361</v>
      </c>
      <c r="J6" s="113" t="s">
        <v>1353</v>
      </c>
      <c r="K6" s="113" t="s">
        <v>1368</v>
      </c>
      <c r="N6" s="113" t="s">
        <v>1369</v>
      </c>
    </row>
    <row r="7" spans="1:14" ht="25.5" x14ac:dyDescent="0.2">
      <c r="A7" s="179">
        <v>44941</v>
      </c>
      <c r="D7" s="65" t="s">
        <v>1370</v>
      </c>
      <c r="E7" s="47" t="s">
        <v>1371</v>
      </c>
      <c r="G7" s="47" t="s">
        <v>1352</v>
      </c>
      <c r="H7" s="47" t="s">
        <v>1372</v>
      </c>
      <c r="J7" s="113" t="s">
        <v>1353</v>
      </c>
      <c r="K7" s="47" t="s">
        <v>1373</v>
      </c>
      <c r="M7" s="47" t="s">
        <v>1374</v>
      </c>
    </row>
    <row r="8" spans="1:14" ht="13.5" customHeight="1" x14ac:dyDescent="0.2">
      <c r="A8" s="179">
        <v>44941</v>
      </c>
      <c r="D8" s="65" t="s">
        <v>1375</v>
      </c>
      <c r="E8" s="47" t="s">
        <v>1371</v>
      </c>
      <c r="G8" s="47" t="s">
        <v>1352</v>
      </c>
      <c r="H8" s="47" t="s">
        <v>1372</v>
      </c>
      <c r="J8" s="113" t="s">
        <v>1353</v>
      </c>
      <c r="K8" s="47" t="s">
        <v>1376</v>
      </c>
    </row>
    <row r="9" spans="1:14" ht="13.5" customHeight="1" x14ac:dyDescent="0.2">
      <c r="A9" s="179">
        <v>44941</v>
      </c>
      <c r="D9" s="65" t="s">
        <v>1377</v>
      </c>
      <c r="E9" s="47" t="s">
        <v>1371</v>
      </c>
      <c r="G9" s="47" t="s">
        <v>1352</v>
      </c>
      <c r="H9" s="47" t="s">
        <v>1372</v>
      </c>
      <c r="J9" s="113" t="s">
        <v>1353</v>
      </c>
      <c r="K9" s="47" t="s">
        <v>1376</v>
      </c>
    </row>
    <row r="10" spans="1:14" ht="63.75" x14ac:dyDescent="0.2">
      <c r="A10" s="68">
        <v>45331</v>
      </c>
      <c r="B10" s="152"/>
      <c r="C10" s="152"/>
      <c r="D10" s="65">
        <v>5998981</v>
      </c>
      <c r="E10" s="47" t="s">
        <v>1371</v>
      </c>
      <c r="F10" s="47" t="s">
        <v>1378</v>
      </c>
      <c r="G10" s="47" t="s">
        <v>1379</v>
      </c>
      <c r="H10" s="47" t="s">
        <v>1380</v>
      </c>
      <c r="J10" s="47" t="s">
        <v>1381</v>
      </c>
      <c r="K10" s="47" t="s">
        <v>1382</v>
      </c>
      <c r="L10" s="47" t="s">
        <v>1383</v>
      </c>
      <c r="N10" s="47" t="s">
        <v>1384</v>
      </c>
    </row>
    <row r="11" spans="1:14" s="63" customFormat="1" ht="114.75" x14ac:dyDescent="0.2">
      <c r="A11" s="68">
        <v>45331</v>
      </c>
      <c r="B11" s="180"/>
      <c r="C11" s="180"/>
      <c r="D11" s="63">
        <v>6079493</v>
      </c>
      <c r="E11" s="47" t="s">
        <v>1371</v>
      </c>
      <c r="F11" s="47" t="s">
        <v>1378</v>
      </c>
      <c r="G11" s="63" t="s">
        <v>1385</v>
      </c>
      <c r="H11" s="63" t="s">
        <v>1386</v>
      </c>
      <c r="J11" s="47" t="s">
        <v>1381</v>
      </c>
      <c r="K11" s="63" t="s">
        <v>1387</v>
      </c>
      <c r="L11" s="47" t="s">
        <v>1388</v>
      </c>
      <c r="N11" s="63" t="s">
        <v>1389</v>
      </c>
    </row>
    <row r="12" spans="1:14" s="63" customFormat="1" ht="38.25" x14ac:dyDescent="0.2">
      <c r="A12" s="68">
        <v>45384</v>
      </c>
      <c r="B12" s="47"/>
      <c r="C12" s="47"/>
      <c r="D12" s="65" t="s">
        <v>1390</v>
      </c>
      <c r="E12" s="47" t="s">
        <v>1391</v>
      </c>
      <c r="F12" s="47" t="s">
        <v>1392</v>
      </c>
      <c r="G12" s="47" t="s">
        <v>553</v>
      </c>
      <c r="H12" s="47" t="s">
        <v>1393</v>
      </c>
      <c r="I12" s="47"/>
      <c r="J12" s="47" t="s">
        <v>1353</v>
      </c>
      <c r="L12" s="47"/>
    </row>
    <row r="13" spans="1:14" s="63" customFormat="1" ht="38.25" x14ac:dyDescent="0.2">
      <c r="A13" s="68">
        <v>45384</v>
      </c>
      <c r="B13" s="47"/>
      <c r="C13" s="47"/>
      <c r="D13" s="65" t="s">
        <v>1394</v>
      </c>
      <c r="E13" s="47" t="s">
        <v>1391</v>
      </c>
      <c r="F13" s="47" t="s">
        <v>1392</v>
      </c>
      <c r="G13" s="47" t="s">
        <v>553</v>
      </c>
      <c r="H13" s="47" t="s">
        <v>1393</v>
      </c>
      <c r="I13" s="47"/>
      <c r="J13" s="47" t="s">
        <v>1353</v>
      </c>
      <c r="L13" s="47"/>
    </row>
    <row r="14" spans="1:14" s="63" customFormat="1" ht="38.25" x14ac:dyDescent="0.2">
      <c r="A14" s="68">
        <v>45384</v>
      </c>
      <c r="B14" s="47"/>
      <c r="C14" s="47"/>
      <c r="D14" s="65">
        <v>39615061</v>
      </c>
      <c r="E14" s="47" t="s">
        <v>1391</v>
      </c>
      <c r="F14" s="47" t="s">
        <v>1392</v>
      </c>
      <c r="G14" s="47" t="s">
        <v>1395</v>
      </c>
      <c r="H14" s="47"/>
      <c r="I14" s="47"/>
      <c r="J14" s="47" t="s">
        <v>1353</v>
      </c>
      <c r="L14" s="47"/>
    </row>
    <row r="15" spans="1:14" s="63" customFormat="1" ht="38.25" x14ac:dyDescent="0.2">
      <c r="A15" s="68">
        <v>45384</v>
      </c>
      <c r="B15" s="47"/>
      <c r="C15" s="47"/>
      <c r="D15" s="65" t="s">
        <v>1396</v>
      </c>
      <c r="E15" s="47" t="s">
        <v>1391</v>
      </c>
      <c r="F15" s="47" t="s">
        <v>1392</v>
      </c>
      <c r="G15" s="47" t="s">
        <v>1397</v>
      </c>
      <c r="H15" s="47"/>
      <c r="I15" s="47"/>
      <c r="J15" s="47" t="s">
        <v>1353</v>
      </c>
      <c r="L15" s="47"/>
    </row>
    <row r="16" spans="1:14" s="63" customFormat="1" ht="38.25" x14ac:dyDescent="0.2">
      <c r="A16" s="68">
        <v>45384</v>
      </c>
      <c r="B16" s="47"/>
      <c r="C16" s="47"/>
      <c r="D16" s="65" t="s">
        <v>1398</v>
      </c>
      <c r="E16" s="47" t="s">
        <v>1391</v>
      </c>
      <c r="F16" s="47" t="s">
        <v>1392</v>
      </c>
      <c r="G16" s="47" t="s">
        <v>1397</v>
      </c>
      <c r="H16" s="47"/>
      <c r="I16" s="47"/>
      <c r="J16" s="47" t="s">
        <v>1353</v>
      </c>
      <c r="L16" s="47"/>
    </row>
    <row r="17" spans="1:12" s="63" customFormat="1" ht="38.25" x14ac:dyDescent="0.2">
      <c r="A17" s="68">
        <v>45384</v>
      </c>
      <c r="B17" s="47"/>
      <c r="C17" s="47"/>
      <c r="D17" s="65">
        <v>5622871</v>
      </c>
      <c r="E17" s="47" t="s">
        <v>1391</v>
      </c>
      <c r="F17" s="47" t="s">
        <v>1392</v>
      </c>
      <c r="G17" s="47" t="s">
        <v>1399</v>
      </c>
      <c r="H17" s="47"/>
      <c r="I17" s="47"/>
      <c r="J17" s="47" t="s">
        <v>1353</v>
      </c>
      <c r="L17" s="47"/>
    </row>
    <row r="18" spans="1:12" s="63" customFormat="1" ht="38.25" x14ac:dyDescent="0.2">
      <c r="A18" s="68">
        <v>45384</v>
      </c>
      <c r="B18" s="47"/>
      <c r="C18" s="47"/>
      <c r="D18" s="65">
        <v>4344310</v>
      </c>
      <c r="E18" s="47" t="s">
        <v>1391</v>
      </c>
      <c r="F18" s="47" t="s">
        <v>1392</v>
      </c>
      <c r="G18" s="47" t="s">
        <v>1400</v>
      </c>
      <c r="H18" s="47"/>
      <c r="I18" s="47"/>
      <c r="J18" s="47" t="s">
        <v>1353</v>
      </c>
      <c r="L18" s="47"/>
    </row>
    <row r="19" spans="1:12" s="63" customFormat="1" ht="38.25" x14ac:dyDescent="0.2">
      <c r="A19" s="68">
        <v>45384</v>
      </c>
      <c r="B19" s="47"/>
      <c r="C19" s="47"/>
      <c r="D19" s="65">
        <v>4310903</v>
      </c>
      <c r="E19" s="47" t="s">
        <v>1391</v>
      </c>
      <c r="F19" s="47" t="s">
        <v>1392</v>
      </c>
      <c r="G19" s="47" t="s">
        <v>1401</v>
      </c>
      <c r="H19" s="47"/>
      <c r="I19" s="47"/>
      <c r="J19" s="47" t="s">
        <v>1353</v>
      </c>
      <c r="L19" s="47"/>
    </row>
    <row r="20" spans="1:12" s="63" customFormat="1" ht="38.25" x14ac:dyDescent="0.2">
      <c r="A20" s="68">
        <v>45384</v>
      </c>
      <c r="B20" s="47"/>
      <c r="C20" s="47"/>
      <c r="D20" s="65">
        <v>4969054</v>
      </c>
      <c r="E20" s="47" t="s">
        <v>1391</v>
      </c>
      <c r="F20" s="47" t="s">
        <v>1392</v>
      </c>
      <c r="G20" s="47" t="s">
        <v>1402</v>
      </c>
      <c r="H20" s="47"/>
      <c r="I20" s="47"/>
      <c r="J20" s="47" t="s">
        <v>1353</v>
      </c>
      <c r="L20" s="47"/>
    </row>
    <row r="21" spans="1:12" s="63" customFormat="1" ht="38.25" x14ac:dyDescent="0.2">
      <c r="A21" s="68">
        <v>45384</v>
      </c>
      <c r="B21" s="47"/>
      <c r="C21" s="47"/>
      <c r="D21" s="65">
        <v>6009807</v>
      </c>
      <c r="E21" s="47" t="s">
        <v>1391</v>
      </c>
      <c r="F21" s="47" t="s">
        <v>1392</v>
      </c>
      <c r="G21" s="47" t="s">
        <v>1403</v>
      </c>
      <c r="H21" s="47"/>
      <c r="I21" s="47"/>
      <c r="J21" s="47" t="s">
        <v>1353</v>
      </c>
      <c r="L21" s="47"/>
    </row>
    <row r="22" spans="1:12" s="63" customFormat="1" ht="38.25" x14ac:dyDescent="0.2">
      <c r="A22" s="68">
        <v>45384</v>
      </c>
      <c r="B22" s="47"/>
      <c r="C22" s="47"/>
      <c r="D22" s="65">
        <v>21006041</v>
      </c>
      <c r="E22" s="47" t="s">
        <v>1391</v>
      </c>
      <c r="F22" s="47" t="s">
        <v>1392</v>
      </c>
      <c r="G22" s="47" t="s">
        <v>1404</v>
      </c>
      <c r="H22" s="47"/>
      <c r="I22" s="47"/>
      <c r="J22" s="47" t="s">
        <v>1353</v>
      </c>
      <c r="L22" s="47"/>
    </row>
    <row r="23" spans="1:12" ht="38.25" x14ac:dyDescent="0.2">
      <c r="A23" s="68">
        <v>45390</v>
      </c>
      <c r="D23" s="65" t="s">
        <v>1405</v>
      </c>
      <c r="F23" s="47" t="s">
        <v>1392</v>
      </c>
      <c r="G23" s="47" t="s">
        <v>1352</v>
      </c>
      <c r="H23" s="47" t="s">
        <v>1406</v>
      </c>
      <c r="J23" s="47" t="s">
        <v>1353</v>
      </c>
      <c r="K23" s="47" t="s">
        <v>1407</v>
      </c>
    </row>
    <row r="24" spans="1:12" ht="38.25" x14ac:dyDescent="0.2">
      <c r="A24" s="68">
        <v>45390</v>
      </c>
      <c r="D24" s="65" t="s">
        <v>1408</v>
      </c>
      <c r="F24" s="47" t="s">
        <v>1392</v>
      </c>
      <c r="G24" s="47" t="s">
        <v>1352</v>
      </c>
      <c r="H24" s="47" t="s">
        <v>1406</v>
      </c>
      <c r="J24" s="47" t="s">
        <v>1353</v>
      </c>
      <c r="K24" s="47" t="s">
        <v>1407</v>
      </c>
    </row>
    <row r="25" spans="1:12" ht="38.25" x14ac:dyDescent="0.2">
      <c r="A25" s="68">
        <v>45390</v>
      </c>
      <c r="D25" s="65" t="s">
        <v>1409</v>
      </c>
      <c r="F25" s="47" t="s">
        <v>1392</v>
      </c>
      <c r="G25" s="47" t="s">
        <v>1410</v>
      </c>
      <c r="H25" s="47" t="s">
        <v>1406</v>
      </c>
      <c r="J25" s="47" t="s">
        <v>1353</v>
      </c>
      <c r="K25" s="47" t="s">
        <v>1411</v>
      </c>
    </row>
    <row r="26" spans="1:12" ht="38.25" x14ac:dyDescent="0.2">
      <c r="A26" s="68">
        <v>45390</v>
      </c>
      <c r="D26" s="65" t="s">
        <v>1412</v>
      </c>
      <c r="F26" s="47" t="s">
        <v>1392</v>
      </c>
      <c r="G26" s="47" t="s">
        <v>1410</v>
      </c>
      <c r="H26" s="47" t="s">
        <v>1406</v>
      </c>
      <c r="J26" s="47" t="s">
        <v>1353</v>
      </c>
      <c r="K26" s="47" t="s">
        <v>1411</v>
      </c>
    </row>
    <row r="27" spans="1:12" ht="38.25" x14ac:dyDescent="0.2">
      <c r="A27" s="68">
        <v>45390</v>
      </c>
      <c r="D27" s="65" t="s">
        <v>1413</v>
      </c>
      <c r="F27" s="47" t="s">
        <v>1392</v>
      </c>
      <c r="G27" s="47" t="s">
        <v>1410</v>
      </c>
      <c r="H27" s="47" t="s">
        <v>1406</v>
      </c>
      <c r="J27" s="47" t="s">
        <v>1353</v>
      </c>
      <c r="K27" s="47" t="s">
        <v>1411</v>
      </c>
    </row>
    <row r="28" spans="1:12" ht="38.25" x14ac:dyDescent="0.2">
      <c r="A28" s="68">
        <v>45390</v>
      </c>
      <c r="D28" s="65" t="s">
        <v>1414</v>
      </c>
      <c r="F28" s="47" t="s">
        <v>1392</v>
      </c>
      <c r="G28" s="47" t="s">
        <v>1410</v>
      </c>
      <c r="H28" s="47" t="s">
        <v>1415</v>
      </c>
      <c r="J28" s="47" t="s">
        <v>1353</v>
      </c>
    </row>
    <row r="29" spans="1:12" ht="38.25" x14ac:dyDescent="0.2">
      <c r="A29" s="68">
        <v>45390</v>
      </c>
      <c r="D29" s="65" t="s">
        <v>1416</v>
      </c>
      <c r="F29" s="47" t="s">
        <v>1392</v>
      </c>
      <c r="G29" s="47" t="s">
        <v>1352</v>
      </c>
      <c r="H29" s="47" t="s">
        <v>1406</v>
      </c>
      <c r="J29" s="47" t="s">
        <v>1353</v>
      </c>
      <c r="K29" s="47" t="s">
        <v>1406</v>
      </c>
    </row>
    <row r="30" spans="1:12" ht="38.25" x14ac:dyDescent="0.2">
      <c r="A30" s="68">
        <v>45390</v>
      </c>
      <c r="D30" s="65" t="s">
        <v>1417</v>
      </c>
      <c r="F30" s="47" t="s">
        <v>1418</v>
      </c>
      <c r="G30" s="47" t="s">
        <v>1352</v>
      </c>
      <c r="H30" s="47" t="s">
        <v>1406</v>
      </c>
      <c r="J30" s="47" t="s">
        <v>1353</v>
      </c>
      <c r="K30" s="47" t="s">
        <v>1419</v>
      </c>
    </row>
    <row r="31" spans="1:12" ht="38.25" x14ac:dyDescent="0.2">
      <c r="A31" s="68">
        <v>45390</v>
      </c>
      <c r="D31" s="65" t="s">
        <v>1408</v>
      </c>
      <c r="F31" s="47" t="s">
        <v>1418</v>
      </c>
      <c r="G31" s="47" t="s">
        <v>1352</v>
      </c>
      <c r="H31" s="47" t="s">
        <v>1406</v>
      </c>
      <c r="J31" s="47" t="s">
        <v>1353</v>
      </c>
      <c r="K31" s="47" t="s">
        <v>1419</v>
      </c>
    </row>
    <row r="32" spans="1:12" ht="38.25" x14ac:dyDescent="0.2">
      <c r="A32" s="68">
        <v>45390</v>
      </c>
      <c r="D32" s="65" t="s">
        <v>1420</v>
      </c>
      <c r="F32" s="47" t="s">
        <v>1418</v>
      </c>
      <c r="G32" s="47" t="s">
        <v>1410</v>
      </c>
      <c r="H32" s="47" t="s">
        <v>1406</v>
      </c>
      <c r="J32" s="47" t="s">
        <v>1353</v>
      </c>
      <c r="K32" s="47" t="s">
        <v>1411</v>
      </c>
    </row>
    <row r="33" spans="1:14" ht="38.25" x14ac:dyDescent="0.2">
      <c r="A33" s="68">
        <v>45390</v>
      </c>
      <c r="D33" s="65" t="s">
        <v>1412</v>
      </c>
      <c r="F33" s="47" t="s">
        <v>1418</v>
      </c>
      <c r="G33" s="47" t="s">
        <v>1410</v>
      </c>
      <c r="H33" s="47" t="s">
        <v>1406</v>
      </c>
      <c r="J33" s="47" t="s">
        <v>1353</v>
      </c>
      <c r="K33" s="47" t="s">
        <v>1411</v>
      </c>
    </row>
    <row r="34" spans="1:14" ht="38.25" x14ac:dyDescent="0.2">
      <c r="A34" s="68">
        <v>45390</v>
      </c>
      <c r="D34" s="65" t="s">
        <v>1413</v>
      </c>
      <c r="F34" s="47" t="s">
        <v>1418</v>
      </c>
      <c r="G34" s="47" t="s">
        <v>1410</v>
      </c>
      <c r="H34" s="47" t="s">
        <v>1406</v>
      </c>
      <c r="J34" s="47" t="s">
        <v>1353</v>
      </c>
      <c r="K34" s="47" t="s">
        <v>1411</v>
      </c>
    </row>
    <row r="35" spans="1:14" ht="38.25" x14ac:dyDescent="0.2">
      <c r="A35" s="68">
        <v>45390</v>
      </c>
      <c r="D35" s="65" t="s">
        <v>1421</v>
      </c>
      <c r="F35" s="47" t="s">
        <v>1418</v>
      </c>
      <c r="G35" s="47" t="s">
        <v>1410</v>
      </c>
      <c r="H35" s="47" t="s">
        <v>1415</v>
      </c>
      <c r="J35" s="47" t="s">
        <v>1353</v>
      </c>
    </row>
    <row r="36" spans="1:14" ht="38.25" x14ac:dyDescent="0.2">
      <c r="A36" s="68">
        <v>45390</v>
      </c>
      <c r="D36" s="65" t="s">
        <v>1422</v>
      </c>
      <c r="F36" s="47" t="s">
        <v>1418</v>
      </c>
      <c r="G36" s="47" t="s">
        <v>553</v>
      </c>
      <c r="H36" s="47" t="s">
        <v>1393</v>
      </c>
      <c r="J36" s="47" t="s">
        <v>1353</v>
      </c>
      <c r="M36" s="113" t="s">
        <v>1423</v>
      </c>
      <c r="N36" s="113" t="s">
        <v>1424</v>
      </c>
    </row>
    <row r="37" spans="1:14" ht="38.25" x14ac:dyDescent="0.2">
      <c r="A37" s="68">
        <v>45390</v>
      </c>
      <c r="D37" s="65" t="s">
        <v>1425</v>
      </c>
      <c r="F37" s="47" t="s">
        <v>1418</v>
      </c>
      <c r="G37" s="47" t="s">
        <v>553</v>
      </c>
      <c r="H37" s="47" t="s">
        <v>1393</v>
      </c>
      <c r="J37" s="47" t="s">
        <v>1353</v>
      </c>
      <c r="M37" s="113" t="s">
        <v>1423</v>
      </c>
      <c r="N37" s="113" t="s">
        <v>1424</v>
      </c>
    </row>
    <row r="38" spans="1:14" ht="38.25" x14ac:dyDescent="0.2">
      <c r="A38" s="68">
        <v>45433</v>
      </c>
      <c r="D38" s="65">
        <v>4416011</v>
      </c>
      <c r="F38" s="47" t="s">
        <v>1392</v>
      </c>
      <c r="G38" s="47" t="s">
        <v>1426</v>
      </c>
      <c r="H38" s="47" t="s">
        <v>1427</v>
      </c>
      <c r="J38" s="47" t="s">
        <v>1353</v>
      </c>
      <c r="K38" s="47" t="s">
        <v>1428</v>
      </c>
      <c r="N38" s="47" t="s">
        <v>1429</v>
      </c>
    </row>
    <row r="39" spans="1:14" ht="165.75" x14ac:dyDescent="0.2">
      <c r="A39" s="68">
        <v>45433</v>
      </c>
      <c r="D39" s="65">
        <v>3877459</v>
      </c>
      <c r="F39" s="47" t="s">
        <v>1392</v>
      </c>
      <c r="G39" s="47" t="s">
        <v>1352</v>
      </c>
      <c r="H39" s="47" t="s">
        <v>1430</v>
      </c>
      <c r="J39" s="47" t="s">
        <v>1353</v>
      </c>
      <c r="K39" s="47" t="s">
        <v>1431</v>
      </c>
      <c r="N39" s="47" t="s">
        <v>1432</v>
      </c>
    </row>
    <row r="40" spans="1:14" ht="51" x14ac:dyDescent="0.2">
      <c r="A40" s="68">
        <v>45433</v>
      </c>
      <c r="D40" s="65">
        <v>4719338</v>
      </c>
      <c r="F40" s="47" t="s">
        <v>1392</v>
      </c>
      <c r="G40" s="47" t="s">
        <v>1352</v>
      </c>
      <c r="H40" s="47" t="s">
        <v>1433</v>
      </c>
      <c r="J40" s="47" t="s">
        <v>1353</v>
      </c>
      <c r="K40" s="47" t="s">
        <v>1431</v>
      </c>
      <c r="N40" s="47" t="s">
        <v>1434</v>
      </c>
    </row>
    <row r="41" spans="1:14" ht="51" x14ac:dyDescent="0.2">
      <c r="A41" s="68">
        <v>45433</v>
      </c>
      <c r="D41" s="65">
        <v>5335651</v>
      </c>
      <c r="F41" s="47" t="s">
        <v>1392</v>
      </c>
      <c r="G41" s="47" t="s">
        <v>1404</v>
      </c>
      <c r="H41" s="47" t="s">
        <v>1435</v>
      </c>
      <c r="J41" s="47" t="s">
        <v>1353</v>
      </c>
      <c r="K41" s="47" t="s">
        <v>1431</v>
      </c>
      <c r="N41" s="47" t="s">
        <v>1436</v>
      </c>
    </row>
    <row r="42" spans="1:14" ht="38.25" x14ac:dyDescent="0.2">
      <c r="D42" s="65">
        <v>5678427</v>
      </c>
      <c r="F42" s="47" t="s">
        <v>1392</v>
      </c>
      <c r="J42" s="47" t="s">
        <v>1353</v>
      </c>
    </row>
    <row r="43" spans="1:14" ht="38.25" x14ac:dyDescent="0.2">
      <c r="A43" s="68">
        <v>45565</v>
      </c>
      <c r="D43" s="65" t="s">
        <v>1437</v>
      </c>
      <c r="F43" s="47" t="s">
        <v>1438</v>
      </c>
      <c r="G43" s="47" t="s">
        <v>1439</v>
      </c>
      <c r="H43" s="47" t="s">
        <v>1440</v>
      </c>
      <c r="J43" s="47" t="s">
        <v>1353</v>
      </c>
      <c r="M43" s="47" t="s">
        <v>1441</v>
      </c>
    </row>
    <row r="44" spans="1:14" ht="38.25" x14ac:dyDescent="0.2">
      <c r="A44" s="68">
        <v>45565</v>
      </c>
      <c r="D44" s="65" t="s">
        <v>1442</v>
      </c>
      <c r="F44" s="47" t="s">
        <v>1438</v>
      </c>
      <c r="G44" s="47" t="s">
        <v>1439</v>
      </c>
      <c r="H44" s="47" t="s">
        <v>1440</v>
      </c>
      <c r="J44" s="47" t="s">
        <v>1353</v>
      </c>
      <c r="M44" s="47" t="s">
        <v>1441</v>
      </c>
    </row>
    <row r="45" spans="1:14" ht="38.25" x14ac:dyDescent="0.2">
      <c r="A45" s="68">
        <v>45565</v>
      </c>
      <c r="D45" s="65" t="s">
        <v>1443</v>
      </c>
      <c r="F45" s="47" t="s">
        <v>1438</v>
      </c>
      <c r="G45" s="47" t="s">
        <v>1444</v>
      </c>
      <c r="H45" s="47" t="s">
        <v>1440</v>
      </c>
      <c r="J45" s="47" t="s">
        <v>1353</v>
      </c>
      <c r="M45" s="47" t="s">
        <v>1441</v>
      </c>
    </row>
    <row r="49" spans="1:1" x14ac:dyDescent="0.2">
      <c r="A49" s="68"/>
    </row>
    <row r="50" spans="1:1" x14ac:dyDescent="0.2">
      <c r="A50" s="68"/>
    </row>
  </sheetData>
  <printOptions gridLines="1"/>
  <pageMargins left="0.70866141732283472" right="0.70866141732283472" top="0.74803149606299213" bottom="0.74803149606299213" header="0.31496062992125984" footer="0.31496062992125984"/>
  <pageSetup paperSize="9" scale="36" orientation="landscape" r:id="rId1"/>
  <headerFooter>
    <oddFooter>&amp;L_x000D_&amp;1#&amp;"Calibri"&amp;10&amp;K000000 Intern gebruik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12"/>
  <sheetViews>
    <sheetView view="pageBreakPreview" zoomScaleNormal="100" zoomScaleSheetLayoutView="100" workbookViewId="0">
      <selection activeCell="L20" sqref="L20"/>
    </sheetView>
  </sheetViews>
  <sheetFormatPr defaultColWidth="9" defaultRowHeight="12.75" x14ac:dyDescent="0.2"/>
  <cols>
    <col min="1" max="1" width="34.42578125" customWidth="1"/>
    <col min="2" max="2" width="19.7109375" customWidth="1"/>
  </cols>
  <sheetData>
    <row r="2" spans="1:4" x14ac:dyDescent="0.2">
      <c r="A2" s="31" t="s">
        <v>1445</v>
      </c>
      <c r="B2" s="31"/>
    </row>
    <row r="3" spans="1:4" x14ac:dyDescent="0.2">
      <c r="A3" s="31"/>
      <c r="B3" s="31"/>
    </row>
    <row r="4" spans="1:4" x14ac:dyDescent="0.2">
      <c r="A4" s="31" t="s">
        <v>1446</v>
      </c>
      <c r="B4" s="31" t="s">
        <v>1447</v>
      </c>
      <c r="C4" s="31" t="s">
        <v>1448</v>
      </c>
    </row>
    <row r="5" spans="1:4" x14ac:dyDescent="0.2">
      <c r="A5" s="3" t="s">
        <v>1449</v>
      </c>
      <c r="B5" s="3" t="s">
        <v>1450</v>
      </c>
      <c r="C5" s="3" t="s">
        <v>1451</v>
      </c>
      <c r="D5" s="37"/>
    </row>
    <row r="6" spans="1:4" x14ac:dyDescent="0.2">
      <c r="A6" s="3" t="s">
        <v>1452</v>
      </c>
      <c r="B6" s="3" t="s">
        <v>1453</v>
      </c>
    </row>
    <row r="7" spans="1:4" x14ac:dyDescent="0.2">
      <c r="A7" s="3" t="s">
        <v>1454</v>
      </c>
      <c r="B7" s="3" t="s">
        <v>1453</v>
      </c>
      <c r="C7" s="3" t="s">
        <v>1455</v>
      </c>
    </row>
    <row r="8" spans="1:4" x14ac:dyDescent="0.2">
      <c r="A8" s="3" t="s">
        <v>1456</v>
      </c>
      <c r="C8" s="3" t="s">
        <v>1457</v>
      </c>
    </row>
    <row r="9" spans="1:4" x14ac:dyDescent="0.2">
      <c r="A9" s="3" t="s">
        <v>1458</v>
      </c>
      <c r="C9" s="3" t="s">
        <v>1459</v>
      </c>
    </row>
    <row r="10" spans="1:4" x14ac:dyDescent="0.2">
      <c r="A10" t="s">
        <v>1460</v>
      </c>
      <c r="C10" s="3" t="s">
        <v>1459</v>
      </c>
    </row>
    <row r="11" spans="1:4" x14ac:dyDescent="0.2">
      <c r="A11" s="3" t="s">
        <v>1461</v>
      </c>
      <c r="C11" s="3" t="s">
        <v>1459</v>
      </c>
    </row>
    <row r="12" spans="1:4" x14ac:dyDescent="0.2">
      <c r="A12" s="3" t="s">
        <v>1462</v>
      </c>
      <c r="C12" s="3" t="s">
        <v>1459</v>
      </c>
    </row>
  </sheetData>
  <sheetProtection selectLockedCells="1" selectUnlockedCells="1"/>
  <customSheetViews>
    <customSheetView guid="{D4EE8649-1C85-4530-B112-71152B12B643}">
      <selection activeCell="D5" sqref="D5"/>
      <pageMargins left="0" right="0" top="0" bottom="0" header="0" footer="0"/>
      <pageSetup paperSize="9" firstPageNumber="0" orientation="portrait" horizontalDpi="300" verticalDpi="300" r:id="rId1"/>
      <headerFooter alignWithMargins="0"/>
    </customSheetView>
    <customSheetView guid="{A4E4BFDC-ACDE-4E2E-8C4F-3078F4A23A0C}">
      <selection activeCell="D5" sqref="D5"/>
      <pageMargins left="0" right="0" top="0" bottom="0" header="0" footer="0"/>
      <pageSetup paperSize="9" firstPageNumber="0" orientation="portrait" horizontalDpi="300" verticalDpi="300" r:id="rId2"/>
      <headerFooter alignWithMargins="0"/>
    </customSheetView>
    <customSheetView guid="{494BC147-3066-409B-8827-8AC470F2E1C2}">
      <selection activeCell="D5" sqref="D5"/>
      <pageMargins left="0" right="0" top="0" bottom="0" header="0" footer="0"/>
      <pageSetup paperSize="9" firstPageNumber="0" orientation="portrait" horizontalDpi="300" verticalDpi="300" r:id="rId3"/>
      <headerFooter alignWithMargins="0"/>
    </customSheetView>
    <customSheetView guid="{F2C11455-5319-4B11-B4FB-9E6E63959786}">
      <selection activeCell="D5" sqref="D5"/>
      <pageMargins left="0" right="0" top="0" bottom="0" header="0" footer="0"/>
      <pageSetup paperSize="9" firstPageNumber="0" orientation="portrait" horizontalDpi="300" verticalDpi="300" r:id="rId4"/>
      <headerFooter alignWithMargins="0"/>
    </customSheetView>
    <customSheetView guid="{368D3097-ED69-4CB3-A3A3-F94E276C261F}">
      <selection activeCell="D5" sqref="D5"/>
      <pageMargins left="0" right="0" top="0" bottom="0" header="0" footer="0"/>
      <pageSetup paperSize="9" firstPageNumber="0" orientation="portrait" horizontalDpi="300" verticalDpi="300" r:id="rId5"/>
      <headerFooter alignWithMargins="0"/>
    </customSheetView>
    <customSheetView guid="{A250F9AB-EFF9-45C1-A1D5-27A70D4C08E9}">
      <selection activeCell="D5" sqref="D5"/>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scale="59" firstPageNumber="0" orientation="portrait" r:id="rId7"/>
  <headerFooter alignWithMargins="0">
    <oddFooter>&amp;L_x000D_&amp;1#&amp;"Calibri"&amp;10&amp;K000000 Intern gebruik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D11"/>
  <sheetViews>
    <sheetView view="pageBreakPreview" zoomScale="70" zoomScaleNormal="70" zoomScaleSheetLayoutView="70" workbookViewId="0">
      <selection activeCell="L20" sqref="L20"/>
    </sheetView>
  </sheetViews>
  <sheetFormatPr defaultColWidth="9" defaultRowHeight="12.75" x14ac:dyDescent="0.2"/>
  <cols>
    <col min="1" max="1" width="42.5703125" customWidth="1"/>
    <col min="2" max="2" width="15.42578125" customWidth="1"/>
    <col min="10" max="10" width="8.5703125" customWidth="1"/>
  </cols>
  <sheetData>
    <row r="4" spans="2:4" x14ac:dyDescent="0.2">
      <c r="B4" t="s">
        <v>1463</v>
      </c>
    </row>
    <row r="5" spans="2:4" x14ac:dyDescent="0.2">
      <c r="B5" t="s">
        <v>1464</v>
      </c>
      <c r="D5" s="37"/>
    </row>
    <row r="6" spans="2:4" x14ac:dyDescent="0.2">
      <c r="B6" t="s">
        <v>1465</v>
      </c>
    </row>
    <row r="7" spans="2:4" x14ac:dyDescent="0.2">
      <c r="B7" t="s">
        <v>1466</v>
      </c>
      <c r="C7" t="s">
        <v>1467</v>
      </c>
    </row>
    <row r="11" spans="2:4" x14ac:dyDescent="0.2">
      <c r="B11" t="s">
        <v>1468</v>
      </c>
    </row>
  </sheetData>
  <sheetProtection selectLockedCells="1" selectUnlockedCells="1"/>
  <customSheetViews>
    <customSheetView guid="{D4EE8649-1C85-4530-B112-71152B12B643}" scale="70">
      <selection activeCell="N44" sqref="N44"/>
      <pageMargins left="0" right="0" top="0" bottom="0" header="0" footer="0"/>
      <pageSetup paperSize="9" firstPageNumber="0" orientation="portrait" horizontalDpi="300" verticalDpi="300" r:id="rId1"/>
      <headerFooter alignWithMargins="0"/>
    </customSheetView>
    <customSheetView guid="{A4E4BFDC-ACDE-4E2E-8C4F-3078F4A23A0C}" scale="70">
      <selection activeCell="N44" sqref="N44"/>
      <pageMargins left="0" right="0" top="0" bottom="0" header="0" footer="0"/>
      <pageSetup paperSize="9" firstPageNumber="0" orientation="portrait" horizontalDpi="300" verticalDpi="300" r:id="rId2"/>
      <headerFooter alignWithMargins="0"/>
    </customSheetView>
    <customSheetView guid="{494BC147-3066-409B-8827-8AC470F2E1C2}" scale="70">
      <selection activeCell="N44" sqref="N44"/>
      <pageMargins left="0" right="0" top="0" bottom="0" header="0" footer="0"/>
      <pageSetup paperSize="9" firstPageNumber="0" orientation="portrait" horizontalDpi="300" verticalDpi="300" r:id="rId3"/>
      <headerFooter alignWithMargins="0"/>
    </customSheetView>
    <customSheetView guid="{F2C11455-5319-4B11-B4FB-9E6E63959786}" scale="70">
      <selection activeCell="C28" sqref="C28"/>
      <pageMargins left="0" right="0" top="0" bottom="0" header="0" footer="0"/>
      <pageSetup paperSize="9" firstPageNumber="0" orientation="portrait" horizontalDpi="300" verticalDpi="300" r:id="rId4"/>
      <headerFooter alignWithMargins="0"/>
    </customSheetView>
    <customSheetView guid="{368D3097-ED69-4CB3-A3A3-F94E276C261F}" scale="70">
      <selection activeCell="C28" sqref="C28"/>
      <pageMargins left="0" right="0" top="0" bottom="0" header="0" footer="0"/>
      <pageSetup paperSize="9" firstPageNumber="0" orientation="portrait" horizontalDpi="300" verticalDpi="300" r:id="rId5"/>
      <headerFooter alignWithMargins="0"/>
    </customSheetView>
    <customSheetView guid="{A250F9AB-EFF9-45C1-A1D5-27A70D4C08E9}" scale="70">
      <selection activeCell="N44" sqref="N44"/>
      <pageMargins left="0" right="0" top="0" bottom="0" header="0" footer="0"/>
      <pageSetup paperSize="9" firstPageNumber="0" orientation="portrait" horizontalDpi="300" verticalDpi="300" r:id="rId6"/>
      <headerFooter alignWithMargins="0"/>
    </customSheetView>
  </customSheetViews>
  <pageMargins left="0.7" right="0.7" top="0.75" bottom="0.75" header="0.51180555555555551" footer="0.51180555555555551"/>
  <pageSetup paperSize="9" scale="49" firstPageNumber="0" orientation="landscape" r:id="rId7"/>
  <headerFooter alignWithMargins="0">
    <oddFooter>&amp;L_x000D_&amp;1#&amp;"Calibri"&amp;10&amp;K000000 Intern gebruik</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87"/>
  <sheetViews>
    <sheetView view="pageBreakPreview" topLeftCell="E46" zoomScale="70" zoomScaleNormal="40" zoomScaleSheetLayoutView="70" workbookViewId="0">
      <selection activeCell="H57" sqref="H57"/>
    </sheetView>
  </sheetViews>
  <sheetFormatPr defaultRowHeight="12.75" x14ac:dyDescent="0.2"/>
  <cols>
    <col min="1" max="1" width="18.28515625" style="5" customWidth="1"/>
    <col min="2" max="2" width="38.140625" style="5" customWidth="1"/>
    <col min="3" max="3" width="78.5703125" style="5" customWidth="1"/>
    <col min="4" max="4" width="38.5703125" style="6" customWidth="1"/>
    <col min="5" max="5" width="18.85546875" style="5" customWidth="1"/>
    <col min="6" max="6" width="16.42578125" style="5" customWidth="1"/>
    <col min="7" max="7" width="57.42578125" style="5" customWidth="1"/>
    <col min="8" max="8" width="80.5703125" style="5" customWidth="1"/>
    <col min="9" max="9" width="9.140625" style="5" customWidth="1"/>
    <col min="10" max="10" width="14" style="5" customWidth="1"/>
    <col min="11" max="11" width="71.5703125" style="5" customWidth="1"/>
    <col min="12" max="16384" width="9.140625" style="5"/>
  </cols>
  <sheetData>
    <row r="1" spans="1:8" s="7" customFormat="1" ht="11.25" x14ac:dyDescent="0.15">
      <c r="A1" s="7" t="s">
        <v>1469</v>
      </c>
      <c r="B1" s="8" t="s">
        <v>1470</v>
      </c>
      <c r="C1" s="9"/>
      <c r="D1" s="10" t="s">
        <v>1471</v>
      </c>
      <c r="E1" s="11" t="s">
        <v>1472</v>
      </c>
      <c r="F1" s="12" t="s">
        <v>1473</v>
      </c>
      <c r="G1" s="13" t="s">
        <v>1474</v>
      </c>
      <c r="H1" s="14" t="s">
        <v>1475</v>
      </c>
    </row>
    <row r="3" spans="1:8" x14ac:dyDescent="0.2">
      <c r="A3" s="15" t="s">
        <v>1476</v>
      </c>
      <c r="B3" s="15" t="s">
        <v>1477</v>
      </c>
      <c r="C3" s="15" t="s">
        <v>1478</v>
      </c>
      <c r="D3" s="16"/>
      <c r="E3" s="15"/>
      <c r="F3" s="16"/>
      <c r="G3" s="16"/>
      <c r="H3" s="16"/>
    </row>
    <row r="4" spans="1:8" x14ac:dyDescent="0.2">
      <c r="A4" s="15" t="s">
        <v>1479</v>
      </c>
      <c r="B4" s="15"/>
      <c r="C4" s="15" t="s">
        <v>1480</v>
      </c>
      <c r="D4" s="16"/>
      <c r="E4" s="15"/>
      <c r="F4" s="16"/>
      <c r="G4" s="16"/>
      <c r="H4" s="16"/>
    </row>
    <row r="5" spans="1:8" x14ac:dyDescent="0.2">
      <c r="A5" s="17" t="s">
        <v>1479</v>
      </c>
      <c r="B5" s="16" t="s">
        <v>1481</v>
      </c>
      <c r="C5" s="16" t="s">
        <v>1482</v>
      </c>
      <c r="D5" s="38" t="s">
        <v>1483</v>
      </c>
      <c r="E5" s="16" t="s">
        <v>1483</v>
      </c>
      <c r="F5" s="16" t="s">
        <v>1484</v>
      </c>
      <c r="G5" s="61" t="s">
        <v>1485</v>
      </c>
      <c r="H5" s="16"/>
    </row>
    <row r="6" spans="1:8" x14ac:dyDescent="0.2">
      <c r="A6" s="17" t="s">
        <v>1479</v>
      </c>
      <c r="B6" s="16" t="s">
        <v>1486</v>
      </c>
      <c r="C6" s="16" t="s">
        <v>1487</v>
      </c>
      <c r="D6" s="16" t="s">
        <v>1488</v>
      </c>
      <c r="E6" s="16"/>
      <c r="F6" s="16"/>
      <c r="G6" s="16"/>
      <c r="H6" s="16"/>
    </row>
    <row r="7" spans="1:8" x14ac:dyDescent="0.2">
      <c r="A7" s="15" t="s">
        <v>1489</v>
      </c>
      <c r="B7" s="15"/>
      <c r="C7" s="15" t="s">
        <v>1490</v>
      </c>
      <c r="D7" s="16"/>
      <c r="E7" s="16"/>
      <c r="F7" s="16"/>
      <c r="G7" s="16"/>
      <c r="H7" s="16"/>
    </row>
    <row r="8" spans="1:8" x14ac:dyDescent="0.2">
      <c r="A8" s="17" t="s">
        <v>1489</v>
      </c>
      <c r="B8" s="16" t="s">
        <v>1491</v>
      </c>
      <c r="C8" s="1" t="s">
        <v>1492</v>
      </c>
      <c r="D8" s="16" t="s">
        <v>1493</v>
      </c>
      <c r="E8" s="16" t="s">
        <v>1494</v>
      </c>
      <c r="F8" s="16" t="s">
        <v>1495</v>
      </c>
      <c r="G8" s="16" t="s">
        <v>1496</v>
      </c>
      <c r="H8" s="16"/>
    </row>
    <row r="9" spans="1:8" x14ac:dyDescent="0.2">
      <c r="A9" s="17"/>
      <c r="B9" s="16"/>
      <c r="C9" s="16" t="s">
        <v>1497</v>
      </c>
      <c r="D9" s="16"/>
      <c r="E9" s="16"/>
      <c r="F9" s="16"/>
      <c r="G9" s="16"/>
      <c r="H9" s="16"/>
    </row>
    <row r="10" spans="1:8" x14ac:dyDescent="0.2">
      <c r="A10" s="17" t="s">
        <v>1489</v>
      </c>
      <c r="B10" s="16" t="s">
        <v>1498</v>
      </c>
      <c r="C10" s="16" t="s">
        <v>1499</v>
      </c>
      <c r="D10" s="16" t="s">
        <v>1500</v>
      </c>
      <c r="E10" s="16" t="s">
        <v>1501</v>
      </c>
      <c r="F10" s="16" t="s">
        <v>1502</v>
      </c>
      <c r="G10" s="16" t="s">
        <v>1496</v>
      </c>
      <c r="H10" s="16"/>
    </row>
    <row r="11" spans="1:8" x14ac:dyDescent="0.2">
      <c r="A11" s="17"/>
      <c r="B11" s="16"/>
      <c r="C11" s="16" t="s">
        <v>1503</v>
      </c>
      <c r="D11" s="16"/>
      <c r="E11" s="16"/>
      <c r="F11" s="16"/>
      <c r="G11" s="16"/>
      <c r="H11" s="16"/>
    </row>
    <row r="12" spans="1:8" x14ac:dyDescent="0.2">
      <c r="A12" s="17" t="s">
        <v>1489</v>
      </c>
      <c r="B12" s="16" t="s">
        <v>1504</v>
      </c>
      <c r="C12" s="16" t="s">
        <v>1505</v>
      </c>
      <c r="D12" s="16" t="s">
        <v>1506</v>
      </c>
      <c r="E12" s="16"/>
      <c r="F12" s="16"/>
      <c r="G12" s="16" t="s">
        <v>1496</v>
      </c>
      <c r="H12" s="16"/>
    </row>
    <row r="13" spans="1:8" x14ac:dyDescent="0.2">
      <c r="A13" s="17"/>
      <c r="B13" s="16"/>
      <c r="C13" s="16" t="s">
        <v>1507</v>
      </c>
      <c r="D13" s="16"/>
      <c r="E13" s="16"/>
      <c r="F13" s="16"/>
      <c r="G13" s="16"/>
      <c r="H13" s="16"/>
    </row>
    <row r="14" spans="1:8" s="20" customFormat="1" x14ac:dyDescent="0.2">
      <c r="A14" s="18" t="s">
        <v>1489</v>
      </c>
      <c r="B14" s="19" t="s">
        <v>1508</v>
      </c>
      <c r="C14" s="19" t="s">
        <v>1509</v>
      </c>
      <c r="D14" s="19"/>
      <c r="E14" s="19" t="s">
        <v>1494</v>
      </c>
      <c r="F14" s="19" t="s">
        <v>1510</v>
      </c>
      <c r="G14" s="19"/>
      <c r="H14" s="19" t="s">
        <v>1511</v>
      </c>
    </row>
    <row r="15" spans="1:8" s="20" customFormat="1" x14ac:dyDescent="0.2">
      <c r="A15" s="18"/>
      <c r="B15" s="19"/>
      <c r="C15" s="19" t="s">
        <v>1512</v>
      </c>
      <c r="D15" s="19"/>
      <c r="E15" s="19"/>
      <c r="F15" s="19"/>
      <c r="G15" s="19"/>
      <c r="H15" s="19"/>
    </row>
    <row r="16" spans="1:8" s="21" customFormat="1" x14ac:dyDescent="0.2">
      <c r="A16" s="15" t="s">
        <v>1513</v>
      </c>
      <c r="B16" s="15" t="s">
        <v>1514</v>
      </c>
      <c r="C16" s="15"/>
      <c r="D16" s="16"/>
      <c r="E16" s="15"/>
      <c r="F16" s="15"/>
      <c r="G16" s="15"/>
      <c r="H16" s="15"/>
    </row>
    <row r="17" spans="1:8" x14ac:dyDescent="0.2">
      <c r="A17" s="22"/>
      <c r="B17" s="16" t="s">
        <v>1515</v>
      </c>
      <c r="C17" s="16" t="s">
        <v>1516</v>
      </c>
      <c r="D17" s="16" t="s">
        <v>1517</v>
      </c>
      <c r="E17" s="16"/>
      <c r="F17" s="16" t="s">
        <v>1518</v>
      </c>
      <c r="G17" s="16"/>
      <c r="H17" s="16"/>
    </row>
    <row r="18" spans="1:8" x14ac:dyDescent="0.2">
      <c r="A18" s="23"/>
      <c r="B18" s="16" t="s">
        <v>1519</v>
      </c>
      <c r="C18" s="16" t="s">
        <v>1520</v>
      </c>
      <c r="D18" s="16" t="s">
        <v>1521</v>
      </c>
      <c r="E18" s="16"/>
      <c r="F18" s="16" t="s">
        <v>1510</v>
      </c>
      <c r="G18" s="16"/>
      <c r="H18" s="16"/>
    </row>
    <row r="19" spans="1:8" x14ac:dyDescent="0.2">
      <c r="A19" s="15" t="s">
        <v>1522</v>
      </c>
      <c r="B19" s="15"/>
      <c r="C19" s="15" t="s">
        <v>1523</v>
      </c>
      <c r="D19" s="16"/>
      <c r="E19" s="16"/>
      <c r="F19" s="16"/>
      <c r="G19" s="16"/>
      <c r="H19" s="16"/>
    </row>
    <row r="20" spans="1:8" x14ac:dyDescent="0.2">
      <c r="A20" s="17" t="s">
        <v>1522</v>
      </c>
      <c r="B20" s="16" t="s">
        <v>1524</v>
      </c>
      <c r="C20" s="16" t="s">
        <v>1525</v>
      </c>
      <c r="D20" s="16"/>
      <c r="E20" s="16"/>
      <c r="F20" s="16"/>
      <c r="G20" s="16"/>
      <c r="H20" s="16"/>
    </row>
    <row r="21" spans="1:8" x14ac:dyDescent="0.2">
      <c r="A21" s="15" t="s">
        <v>1526</v>
      </c>
      <c r="B21" s="15"/>
      <c r="C21" s="15" t="s">
        <v>1527</v>
      </c>
      <c r="D21" s="16"/>
      <c r="E21" s="16"/>
      <c r="F21" s="16"/>
      <c r="G21" s="16"/>
      <c r="H21" s="16"/>
    </row>
    <row r="22" spans="1:8" x14ac:dyDescent="0.2">
      <c r="A22" s="22"/>
      <c r="B22" s="16" t="s">
        <v>1528</v>
      </c>
      <c r="C22" s="16" t="s">
        <v>1529</v>
      </c>
      <c r="D22" s="16" t="s">
        <v>1530</v>
      </c>
      <c r="E22" s="16" t="s">
        <v>1494</v>
      </c>
      <c r="F22" s="16"/>
      <c r="G22" s="16"/>
      <c r="H22" s="16"/>
    </row>
    <row r="23" spans="1:8" x14ac:dyDescent="0.2">
      <c r="A23" s="22"/>
      <c r="B23" s="16" t="s">
        <v>1531</v>
      </c>
      <c r="C23" s="16" t="s">
        <v>1532</v>
      </c>
      <c r="D23" s="16" t="s">
        <v>1533</v>
      </c>
      <c r="E23" s="16" t="s">
        <v>1494</v>
      </c>
      <c r="F23" s="16"/>
      <c r="G23" s="16"/>
      <c r="H23" s="16"/>
    </row>
    <row r="24" spans="1:8" x14ac:dyDescent="0.2">
      <c r="A24" s="22"/>
      <c r="B24" s="16" t="s">
        <v>1534</v>
      </c>
      <c r="C24" s="16" t="s">
        <v>1535</v>
      </c>
      <c r="D24" s="16"/>
      <c r="E24" s="16"/>
      <c r="F24" s="16"/>
      <c r="G24" s="16"/>
      <c r="H24" s="16"/>
    </row>
    <row r="25" spans="1:8" x14ac:dyDescent="0.2">
      <c r="A25" s="15" t="s">
        <v>1536</v>
      </c>
      <c r="B25" s="15"/>
      <c r="C25" s="15" t="s">
        <v>1537</v>
      </c>
      <c r="D25" s="16"/>
      <c r="E25" s="16"/>
      <c r="F25" s="16"/>
      <c r="G25" s="16"/>
      <c r="H25" s="16"/>
    </row>
    <row r="26" spans="1:8" x14ac:dyDescent="0.2">
      <c r="A26" s="17" t="s">
        <v>1536</v>
      </c>
      <c r="B26" s="16" t="s">
        <v>1538</v>
      </c>
      <c r="C26" s="16" t="s">
        <v>1539</v>
      </c>
      <c r="D26" s="16"/>
      <c r="E26" s="16"/>
      <c r="F26" s="16"/>
      <c r="G26" s="16"/>
      <c r="H26" s="16"/>
    </row>
    <row r="27" spans="1:8" x14ac:dyDescent="0.2">
      <c r="A27" s="17" t="s">
        <v>1536</v>
      </c>
      <c r="B27" s="16" t="s">
        <v>1540</v>
      </c>
      <c r="C27" s="16" t="s">
        <v>1541</v>
      </c>
      <c r="D27" s="16" t="s">
        <v>1542</v>
      </c>
      <c r="E27" s="16"/>
      <c r="F27" s="16"/>
      <c r="G27" s="16"/>
      <c r="H27" s="16"/>
    </row>
    <row r="28" spans="1:8" x14ac:dyDescent="0.2">
      <c r="A28" s="17"/>
      <c r="B28" s="16" t="s">
        <v>1543</v>
      </c>
      <c r="C28" s="16" t="s">
        <v>1544</v>
      </c>
      <c r="D28" s="16"/>
      <c r="E28" s="16" t="s">
        <v>1494</v>
      </c>
      <c r="F28" s="16"/>
      <c r="G28" s="16" t="s">
        <v>1545</v>
      </c>
      <c r="H28" s="16" t="s">
        <v>1546</v>
      </c>
    </row>
    <row r="29" spans="1:8" x14ac:dyDescent="0.2">
      <c r="A29" s="17"/>
      <c r="B29" s="16" t="s">
        <v>1547</v>
      </c>
      <c r="C29" s="16" t="s">
        <v>1548</v>
      </c>
      <c r="D29" s="16"/>
      <c r="E29" s="16" t="s">
        <v>1494</v>
      </c>
      <c r="F29" s="16"/>
      <c r="G29" s="16" t="s">
        <v>1545</v>
      </c>
      <c r="H29" s="16"/>
    </row>
    <row r="30" spans="1:8" x14ac:dyDescent="0.2">
      <c r="A30" s="15" t="s">
        <v>1549</v>
      </c>
      <c r="B30" s="15"/>
      <c r="C30" s="15" t="s">
        <v>1550</v>
      </c>
      <c r="D30" s="16"/>
      <c r="E30" s="16"/>
      <c r="F30" s="16"/>
      <c r="G30" s="16"/>
      <c r="H30" s="16"/>
    </row>
    <row r="31" spans="1:8" x14ac:dyDescent="0.2">
      <c r="A31" s="17" t="s">
        <v>1549</v>
      </c>
      <c r="B31" s="16" t="s">
        <v>1551</v>
      </c>
      <c r="C31" s="16" t="s">
        <v>1552</v>
      </c>
      <c r="D31" s="16"/>
      <c r="E31" s="16"/>
      <c r="F31" s="16"/>
      <c r="G31" s="16"/>
      <c r="H31" s="16"/>
    </row>
    <row r="32" spans="1:8" x14ac:dyDescent="0.2">
      <c r="A32" s="17" t="s">
        <v>1549</v>
      </c>
      <c r="B32" s="16" t="s">
        <v>1553</v>
      </c>
      <c r="C32" s="16" t="s">
        <v>1554</v>
      </c>
      <c r="D32" s="16"/>
      <c r="E32" s="16"/>
      <c r="F32" s="16"/>
      <c r="G32" s="1"/>
      <c r="H32" s="16"/>
    </row>
    <row r="33" spans="1:8" x14ac:dyDescent="0.2">
      <c r="A33" s="17" t="s">
        <v>1549</v>
      </c>
      <c r="B33" s="16" t="s">
        <v>1555</v>
      </c>
      <c r="C33" s="16" t="s">
        <v>1556</v>
      </c>
      <c r="D33" s="16" t="s">
        <v>1557</v>
      </c>
      <c r="E33" s="16"/>
      <c r="F33" s="16"/>
      <c r="G33" s="16"/>
      <c r="H33" s="16"/>
    </row>
    <row r="34" spans="1:8" x14ac:dyDescent="0.2">
      <c r="A34" s="17" t="s">
        <v>1549</v>
      </c>
      <c r="B34" s="16" t="s">
        <v>1558</v>
      </c>
      <c r="C34" s="16" t="s">
        <v>1559</v>
      </c>
      <c r="D34" s="16"/>
      <c r="E34" s="16"/>
      <c r="F34" s="16"/>
      <c r="G34" s="16"/>
      <c r="H34" s="16"/>
    </row>
    <row r="35" spans="1:8" x14ac:dyDescent="0.2">
      <c r="A35" s="17" t="s">
        <v>1549</v>
      </c>
      <c r="B35" s="16" t="s">
        <v>1560</v>
      </c>
      <c r="C35" s="16" t="s">
        <v>1561</v>
      </c>
      <c r="D35" s="16"/>
      <c r="E35" s="16"/>
      <c r="F35" s="16"/>
      <c r="G35" s="16"/>
      <c r="H35" s="16"/>
    </row>
    <row r="36" spans="1:8" x14ac:dyDescent="0.2">
      <c r="A36" s="22"/>
      <c r="B36" s="16" t="s">
        <v>1562</v>
      </c>
      <c r="C36" s="16" t="s">
        <v>1563</v>
      </c>
      <c r="D36" s="16"/>
      <c r="E36" s="16" t="s">
        <v>1494</v>
      </c>
      <c r="F36" s="16" t="s">
        <v>1564</v>
      </c>
      <c r="G36" s="16"/>
      <c r="H36" s="16"/>
    </row>
    <row r="37" spans="1:8" x14ac:dyDescent="0.2">
      <c r="A37" s="22"/>
      <c r="B37" s="16" t="s">
        <v>1565</v>
      </c>
      <c r="C37" s="16" t="s">
        <v>1566</v>
      </c>
      <c r="D37" s="16"/>
      <c r="E37" s="16"/>
      <c r="F37" s="16" t="s">
        <v>1567</v>
      </c>
      <c r="G37" s="16"/>
      <c r="H37" s="16"/>
    </row>
    <row r="38" spans="1:8" x14ac:dyDescent="0.2">
      <c r="A38" s="22"/>
      <c r="B38" s="16" t="s">
        <v>1568</v>
      </c>
      <c r="C38" s="16" t="s">
        <v>1569</v>
      </c>
      <c r="D38" s="16"/>
      <c r="E38" s="16"/>
      <c r="F38" s="16"/>
      <c r="G38" s="16"/>
      <c r="H38" s="16"/>
    </row>
    <row r="39" spans="1:8" x14ac:dyDescent="0.2">
      <c r="A39" s="15" t="s">
        <v>1570</v>
      </c>
      <c r="B39" s="15"/>
      <c r="C39" s="15" t="s">
        <v>1571</v>
      </c>
      <c r="D39" s="16"/>
      <c r="E39" s="15"/>
      <c r="F39" s="16"/>
      <c r="G39" s="16"/>
      <c r="H39" s="16"/>
    </row>
    <row r="40" spans="1:8" x14ac:dyDescent="0.2">
      <c r="A40" s="17" t="s">
        <v>1570</v>
      </c>
      <c r="B40" s="16" t="s">
        <v>1572</v>
      </c>
      <c r="C40" s="16" t="s">
        <v>1573</v>
      </c>
      <c r="D40" s="16" t="s">
        <v>1574</v>
      </c>
      <c r="E40" s="16"/>
      <c r="F40" s="16"/>
      <c r="G40" s="16"/>
      <c r="H40" s="16"/>
    </row>
    <row r="41" spans="1:8" x14ac:dyDescent="0.2">
      <c r="A41" s="15" t="s">
        <v>1575</v>
      </c>
      <c r="B41" s="16"/>
      <c r="C41" s="15" t="s">
        <v>1576</v>
      </c>
      <c r="D41" s="16"/>
      <c r="E41" s="15"/>
      <c r="F41" s="16"/>
      <c r="G41" s="16"/>
      <c r="H41" s="16"/>
    </row>
    <row r="42" spans="1:8" x14ac:dyDescent="0.2">
      <c r="A42" s="17" t="s">
        <v>1575</v>
      </c>
      <c r="B42" s="16" t="s">
        <v>1577</v>
      </c>
      <c r="C42" s="24" t="s">
        <v>1578</v>
      </c>
      <c r="D42" s="16"/>
      <c r="E42" s="16" t="s">
        <v>1494</v>
      </c>
      <c r="F42" s="16"/>
      <c r="G42" s="16"/>
      <c r="H42" s="16"/>
    </row>
    <row r="43" spans="1:8" x14ac:dyDescent="0.2">
      <c r="A43" s="17" t="s">
        <v>1575</v>
      </c>
      <c r="B43" s="16" t="s">
        <v>1579</v>
      </c>
      <c r="C43" s="24" t="s">
        <v>1580</v>
      </c>
      <c r="D43" s="16"/>
      <c r="E43" s="16" t="s">
        <v>1494</v>
      </c>
      <c r="F43" s="16"/>
      <c r="G43" s="16"/>
      <c r="H43" s="16"/>
    </row>
    <row r="44" spans="1:8" x14ac:dyDescent="0.2">
      <c r="A44" s="17" t="s">
        <v>1575</v>
      </c>
      <c r="B44" s="16" t="s">
        <v>1581</v>
      </c>
      <c r="C44" s="24" t="s">
        <v>1582</v>
      </c>
      <c r="D44" s="16"/>
      <c r="E44" s="16" t="s">
        <v>1494</v>
      </c>
      <c r="F44" s="16"/>
      <c r="G44" s="16"/>
      <c r="H44" s="16"/>
    </row>
    <row r="45" spans="1:8" x14ac:dyDescent="0.2">
      <c r="A45" s="17" t="s">
        <v>1575</v>
      </c>
      <c r="B45" s="16" t="s">
        <v>1583</v>
      </c>
      <c r="C45" s="24" t="s">
        <v>1584</v>
      </c>
      <c r="D45" s="16"/>
      <c r="E45" s="16" t="s">
        <v>1494</v>
      </c>
      <c r="F45" s="16"/>
      <c r="G45" s="16"/>
      <c r="H45" s="16"/>
    </row>
    <row r="46" spans="1:8" x14ac:dyDescent="0.2">
      <c r="A46" s="17" t="s">
        <v>1575</v>
      </c>
      <c r="B46" s="16" t="s">
        <v>1585</v>
      </c>
      <c r="C46" s="24" t="s">
        <v>1586</v>
      </c>
      <c r="D46" s="16"/>
      <c r="E46" s="16" t="s">
        <v>1494</v>
      </c>
      <c r="F46" s="16"/>
      <c r="G46" s="16"/>
      <c r="H46" s="16"/>
    </row>
    <row r="47" spans="1:8" x14ac:dyDescent="0.2">
      <c r="A47" s="17" t="s">
        <v>1575</v>
      </c>
      <c r="B47" s="16" t="s">
        <v>1587</v>
      </c>
      <c r="C47" s="24" t="s">
        <v>1588</v>
      </c>
      <c r="D47" s="16" t="s">
        <v>1589</v>
      </c>
      <c r="E47" s="16" t="s">
        <v>1494</v>
      </c>
      <c r="F47" s="16"/>
      <c r="G47" s="16"/>
      <c r="H47" s="16"/>
    </row>
    <row r="48" spans="1:8" x14ac:dyDescent="0.2">
      <c r="A48" s="17" t="s">
        <v>1575</v>
      </c>
      <c r="B48" s="16" t="s">
        <v>1590</v>
      </c>
      <c r="C48" s="24" t="s">
        <v>1591</v>
      </c>
      <c r="D48" s="16"/>
      <c r="E48" s="16" t="s">
        <v>1592</v>
      </c>
      <c r="F48" s="16"/>
      <c r="G48" s="16"/>
      <c r="H48" s="16"/>
    </row>
    <row r="49" spans="1:8" x14ac:dyDescent="0.2">
      <c r="A49" s="17" t="s">
        <v>1575</v>
      </c>
      <c r="B49" s="16" t="s">
        <v>1593</v>
      </c>
      <c r="C49" s="24" t="s">
        <v>1594</v>
      </c>
      <c r="D49" s="16" t="s">
        <v>1595</v>
      </c>
      <c r="E49" s="16" t="s">
        <v>1592</v>
      </c>
      <c r="F49" s="16"/>
      <c r="G49" s="16"/>
      <c r="H49" s="16"/>
    </row>
    <row r="50" spans="1:8" x14ac:dyDescent="0.2">
      <c r="A50" s="17" t="s">
        <v>1575</v>
      </c>
      <c r="B50" s="16" t="s">
        <v>1596</v>
      </c>
      <c r="C50" s="24" t="s">
        <v>1597</v>
      </c>
      <c r="D50" s="16"/>
      <c r="E50" s="16" t="s">
        <v>1592</v>
      </c>
      <c r="F50" s="16"/>
      <c r="G50" s="16"/>
      <c r="H50" s="16"/>
    </row>
    <row r="51" spans="1:8" x14ac:dyDescent="0.2">
      <c r="A51" s="17" t="s">
        <v>1575</v>
      </c>
      <c r="B51" s="16" t="s">
        <v>1598</v>
      </c>
      <c r="C51" s="24" t="s">
        <v>1599</v>
      </c>
      <c r="D51" s="16"/>
      <c r="E51" s="16" t="s">
        <v>1592</v>
      </c>
      <c r="F51" s="16"/>
      <c r="G51" s="16"/>
      <c r="H51" s="16"/>
    </row>
    <row r="52" spans="1:8" ht="90" x14ac:dyDescent="0.2">
      <c r="A52" s="17" t="s">
        <v>1575</v>
      </c>
      <c r="B52" s="16" t="s">
        <v>1600</v>
      </c>
      <c r="C52" s="24" t="s">
        <v>1601</v>
      </c>
      <c r="D52" s="1" t="s">
        <v>1602</v>
      </c>
      <c r="E52" s="16" t="s">
        <v>1494</v>
      </c>
      <c r="F52" s="16"/>
      <c r="G52" s="16"/>
      <c r="H52" s="16"/>
    </row>
    <row r="53" spans="1:8" x14ac:dyDescent="0.2">
      <c r="A53" s="17" t="s">
        <v>1575</v>
      </c>
      <c r="B53" s="16" t="s">
        <v>1603</v>
      </c>
      <c r="C53" s="24" t="s">
        <v>1604</v>
      </c>
      <c r="D53" s="16"/>
      <c r="E53" s="16"/>
      <c r="F53" s="16"/>
      <c r="G53" s="16"/>
      <c r="H53" s="16"/>
    </row>
    <row r="54" spans="1:8" x14ac:dyDescent="0.2">
      <c r="A54" s="17" t="s">
        <v>1575</v>
      </c>
      <c r="B54" s="16" t="s">
        <v>1605</v>
      </c>
      <c r="C54" s="24" t="s">
        <v>1606</v>
      </c>
      <c r="D54" s="16"/>
      <c r="E54" s="16"/>
      <c r="F54" s="16"/>
      <c r="G54" s="16" t="s">
        <v>1607</v>
      </c>
      <c r="H54" s="16"/>
    </row>
    <row r="55" spans="1:8" x14ac:dyDescent="0.2">
      <c r="A55" s="17" t="s">
        <v>1575</v>
      </c>
      <c r="B55" s="16" t="s">
        <v>1608</v>
      </c>
      <c r="C55" s="24" t="s">
        <v>1609</v>
      </c>
      <c r="D55" s="16"/>
      <c r="E55" s="16" t="s">
        <v>1592</v>
      </c>
      <c r="F55" s="16"/>
      <c r="G55" s="16"/>
      <c r="H55" s="16"/>
    </row>
    <row r="56" spans="1:8" x14ac:dyDescent="0.2">
      <c r="A56" s="15" t="s">
        <v>1610</v>
      </c>
      <c r="B56" s="15"/>
      <c r="C56" s="15" t="s">
        <v>1611</v>
      </c>
      <c r="D56" s="16"/>
      <c r="E56" s="15"/>
      <c r="F56" s="16"/>
      <c r="G56" s="16"/>
      <c r="H56" s="16"/>
    </row>
    <row r="57" spans="1:8" ht="67.5" x14ac:dyDescent="0.2">
      <c r="A57" s="16" t="s">
        <v>1610</v>
      </c>
      <c r="B57" s="16" t="s">
        <v>1612</v>
      </c>
      <c r="C57" s="16" t="s">
        <v>1613</v>
      </c>
      <c r="D57" s="1" t="s">
        <v>1614</v>
      </c>
      <c r="E57" s="16" t="s">
        <v>1494</v>
      </c>
      <c r="F57" s="16"/>
      <c r="G57" s="16"/>
      <c r="H57" s="16" t="s">
        <v>1615</v>
      </c>
    </row>
    <row r="58" spans="1:8" x14ac:dyDescent="0.2">
      <c r="A58" s="17" t="s">
        <v>1610</v>
      </c>
      <c r="B58" s="16" t="s">
        <v>1616</v>
      </c>
      <c r="C58" s="16" t="s">
        <v>1617</v>
      </c>
      <c r="D58" s="16" t="s">
        <v>1618</v>
      </c>
      <c r="E58" s="16"/>
      <c r="F58" s="16"/>
      <c r="G58" s="16"/>
      <c r="H58" s="16"/>
    </row>
    <row r="59" spans="1:8" x14ac:dyDescent="0.2">
      <c r="A59" s="15" t="s">
        <v>1619</v>
      </c>
      <c r="B59" s="15"/>
      <c r="C59" s="15" t="s">
        <v>1620</v>
      </c>
      <c r="D59" s="16"/>
      <c r="E59" s="15"/>
      <c r="F59" s="16"/>
      <c r="G59" s="16"/>
      <c r="H59" s="16"/>
    </row>
    <row r="60" spans="1:8" x14ac:dyDescent="0.2">
      <c r="A60" s="17" t="s">
        <v>1610</v>
      </c>
      <c r="B60" s="16" t="s">
        <v>1621</v>
      </c>
      <c r="C60" s="16" t="s">
        <v>1622</v>
      </c>
      <c r="D60" s="16" t="s">
        <v>1623</v>
      </c>
      <c r="E60" s="16" t="s">
        <v>1494</v>
      </c>
      <c r="F60" s="16" t="s">
        <v>1624</v>
      </c>
      <c r="G60" s="16"/>
      <c r="H60" s="16"/>
    </row>
    <row r="61" spans="1:8" x14ac:dyDescent="0.2">
      <c r="A61" s="15" t="s">
        <v>1625</v>
      </c>
      <c r="B61" s="15"/>
      <c r="C61" s="15" t="s">
        <v>1626</v>
      </c>
      <c r="D61" s="16"/>
      <c r="E61" s="15"/>
      <c r="F61" s="16"/>
      <c r="G61" s="16"/>
      <c r="H61" s="16"/>
    </row>
    <row r="62" spans="1:8" x14ac:dyDescent="0.2">
      <c r="A62" s="22" t="s">
        <v>1627</v>
      </c>
      <c r="B62" s="16" t="s">
        <v>1628</v>
      </c>
      <c r="C62" s="16" t="s">
        <v>1626</v>
      </c>
      <c r="D62" s="16"/>
      <c r="E62" s="16"/>
      <c r="F62" s="16"/>
      <c r="G62" s="16"/>
      <c r="H62" s="16"/>
    </row>
    <row r="63" spans="1:8" x14ac:dyDescent="0.2">
      <c r="A63" s="16" t="s">
        <v>1629</v>
      </c>
      <c r="B63" s="23"/>
      <c r="C63" s="15" t="s">
        <v>1630</v>
      </c>
      <c r="D63" s="16"/>
      <c r="E63" s="16"/>
      <c r="F63" s="16"/>
      <c r="G63" s="16"/>
      <c r="H63" s="16"/>
    </row>
    <row r="64" spans="1:8" x14ac:dyDescent="0.2">
      <c r="A64" s="17" t="s">
        <v>1629</v>
      </c>
      <c r="B64" s="16" t="s">
        <v>1631</v>
      </c>
      <c r="C64" s="16" t="s">
        <v>1632</v>
      </c>
      <c r="D64" s="16"/>
      <c r="E64" s="16"/>
      <c r="F64" s="16"/>
      <c r="G64" s="16"/>
      <c r="H64" s="16"/>
    </row>
    <row r="65" spans="1:16" ht="146.25" x14ac:dyDescent="0.2">
      <c r="A65" s="15" t="s">
        <v>1633</v>
      </c>
      <c r="B65" s="16"/>
      <c r="C65" s="15" t="s">
        <v>1634</v>
      </c>
      <c r="D65" s="16"/>
      <c r="E65" s="16"/>
      <c r="F65" s="16"/>
      <c r="G65" s="1" t="s">
        <v>1635</v>
      </c>
      <c r="H65" s="16"/>
    </row>
    <row r="66" spans="1:16" ht="67.5" x14ac:dyDescent="0.2">
      <c r="A66" s="16"/>
      <c r="B66" s="16" t="s">
        <v>1636</v>
      </c>
      <c r="C66" s="1" t="s">
        <v>1637</v>
      </c>
      <c r="D66" s="16" t="s">
        <v>1638</v>
      </c>
      <c r="E66" s="16" t="s">
        <v>1494</v>
      </c>
      <c r="F66" s="16"/>
      <c r="G66" s="16"/>
      <c r="H66" s="1" t="s">
        <v>1639</v>
      </c>
    </row>
    <row r="67" spans="1:16" x14ac:dyDescent="0.2">
      <c r="A67" s="22"/>
      <c r="B67" s="16" t="s">
        <v>1640</v>
      </c>
      <c r="C67" s="1" t="s">
        <v>1641</v>
      </c>
      <c r="D67" s="16" t="s">
        <v>1638</v>
      </c>
      <c r="E67" s="16" t="s">
        <v>1494</v>
      </c>
      <c r="F67" s="16"/>
      <c r="G67" s="16"/>
      <c r="H67" s="16"/>
    </row>
    <row r="68" spans="1:16" x14ac:dyDescent="0.2">
      <c r="A68" s="22"/>
      <c r="B68" s="16" t="s">
        <v>1642</v>
      </c>
      <c r="C68" s="16" t="s">
        <v>1643</v>
      </c>
      <c r="D68" s="16" t="s">
        <v>1638</v>
      </c>
      <c r="E68" s="16"/>
      <c r="F68" s="16"/>
      <c r="G68" s="16"/>
      <c r="H68" s="16"/>
    </row>
    <row r="69" spans="1:16" x14ac:dyDescent="0.2">
      <c r="A69" s="22"/>
      <c r="B69" s="16" t="s">
        <v>1644</v>
      </c>
      <c r="C69" s="16" t="s">
        <v>1645</v>
      </c>
      <c r="D69" s="16" t="s">
        <v>1638</v>
      </c>
      <c r="E69" s="16"/>
      <c r="F69" s="16"/>
      <c r="G69" s="16"/>
      <c r="H69" s="16"/>
    </row>
    <row r="71" spans="1:16" x14ac:dyDescent="0.2">
      <c r="A71" s="25" t="s">
        <v>1646</v>
      </c>
      <c r="B71" s="25"/>
      <c r="C71" s="26" t="s">
        <v>1647</v>
      </c>
    </row>
    <row r="72" spans="1:16" x14ac:dyDescent="0.2">
      <c r="A72" s="27" t="s">
        <v>1646</v>
      </c>
      <c r="B72" s="25" t="s">
        <v>1648</v>
      </c>
      <c r="C72" s="25" t="s">
        <v>1649</v>
      </c>
    </row>
    <row r="73" spans="1:16" x14ac:dyDescent="0.2">
      <c r="A73" s="27" t="s">
        <v>1646</v>
      </c>
      <c r="B73" s="25" t="s">
        <v>1650</v>
      </c>
      <c r="C73" s="25" t="s">
        <v>1651</v>
      </c>
    </row>
    <row r="74" spans="1:16" x14ac:dyDescent="0.2">
      <c r="A74" s="27" t="s">
        <v>1646</v>
      </c>
      <c r="B74" s="25" t="s">
        <v>1652</v>
      </c>
      <c r="C74" s="25" t="s">
        <v>1653</v>
      </c>
    </row>
    <row r="75" spans="1:16" x14ac:dyDescent="0.2">
      <c r="A75" s="25" t="s">
        <v>1654</v>
      </c>
      <c r="B75" s="25"/>
      <c r="C75" s="26" t="s">
        <v>1655</v>
      </c>
    </row>
    <row r="76" spans="1:16" x14ac:dyDescent="0.2">
      <c r="A76" s="27" t="s">
        <v>1654</v>
      </c>
      <c r="B76" s="25" t="s">
        <v>1656</v>
      </c>
      <c r="C76" s="25" t="s">
        <v>1657</v>
      </c>
    </row>
    <row r="77" spans="1:16" x14ac:dyDescent="0.2">
      <c r="A77" s="25" t="s">
        <v>1658</v>
      </c>
      <c r="B77" s="25"/>
      <c r="C77" s="26" t="s">
        <v>1659</v>
      </c>
    </row>
    <row r="78" spans="1:16" x14ac:dyDescent="0.2">
      <c r="A78" s="27"/>
      <c r="B78" s="25" t="s">
        <v>1660</v>
      </c>
      <c r="C78" s="25" t="s">
        <v>1661</v>
      </c>
      <c r="D78" s="6" t="s">
        <v>1662</v>
      </c>
      <c r="E78" s="5" t="s">
        <v>1494</v>
      </c>
      <c r="F78" s="28" t="s">
        <v>1663</v>
      </c>
    </row>
    <row r="79" spans="1:16" x14ac:dyDescent="0.2">
      <c r="A79" s="26" t="s">
        <v>1664</v>
      </c>
      <c r="B79" s="25"/>
      <c r="C79" s="26" t="s">
        <v>1665</v>
      </c>
    </row>
    <row r="80" spans="1:16" s="25" customFormat="1" x14ac:dyDescent="0.2">
      <c r="B80" s="25" t="s">
        <v>1666</v>
      </c>
      <c r="C80" s="25" t="s">
        <v>1667</v>
      </c>
      <c r="D80" s="6"/>
      <c r="E80" s="29"/>
      <c r="F80" s="29"/>
      <c r="L80" s="29"/>
      <c r="M80" s="29"/>
      <c r="N80" s="29"/>
      <c r="O80" s="29"/>
      <c r="P80" s="29"/>
    </row>
    <row r="81" spans="1:16" s="25" customFormat="1" x14ac:dyDescent="0.2">
      <c r="B81" s="25" t="s">
        <v>1668</v>
      </c>
      <c r="C81" s="25" t="s">
        <v>1669</v>
      </c>
      <c r="D81" s="6"/>
      <c r="E81" s="29"/>
      <c r="F81" s="29"/>
      <c r="L81" s="29"/>
      <c r="M81" s="29"/>
      <c r="N81" s="29"/>
      <c r="O81" s="29"/>
      <c r="P81" s="29"/>
    </row>
    <row r="82" spans="1:16" s="25" customFormat="1" x14ac:dyDescent="0.2">
      <c r="B82" s="25" t="s">
        <v>1670</v>
      </c>
      <c r="C82" s="25" t="s">
        <v>1671</v>
      </c>
      <c r="D82" s="6"/>
      <c r="E82" s="29"/>
      <c r="F82" s="29"/>
      <c r="L82" s="29"/>
      <c r="M82" s="29"/>
      <c r="N82" s="29"/>
      <c r="O82" s="29"/>
      <c r="P82" s="29"/>
    </row>
    <row r="83" spans="1:16" s="25" customFormat="1" x14ac:dyDescent="0.2">
      <c r="B83" s="25" t="s">
        <v>1672</v>
      </c>
      <c r="C83" s="25" t="s">
        <v>1673</v>
      </c>
      <c r="D83" s="6"/>
      <c r="E83" s="29"/>
      <c r="F83" s="29"/>
      <c r="L83" s="29"/>
      <c r="M83" s="29"/>
      <c r="N83" s="29"/>
      <c r="O83" s="29"/>
      <c r="P83" s="29"/>
    </row>
    <row r="84" spans="1:16" x14ac:dyDescent="0.2">
      <c r="A84" s="30" t="s">
        <v>1674</v>
      </c>
      <c r="B84" s="25" t="s">
        <v>1675</v>
      </c>
      <c r="C84" s="25" t="s">
        <v>1676</v>
      </c>
      <c r="D84" s="6" t="s">
        <v>1677</v>
      </c>
    </row>
    <row r="86" spans="1:16" x14ac:dyDescent="0.2">
      <c r="A86" s="26" t="s">
        <v>1678</v>
      </c>
    </row>
    <row r="87" spans="1:16" x14ac:dyDescent="0.2">
      <c r="A87" s="26"/>
    </row>
  </sheetData>
  <sheetProtection selectLockedCells="1" selectUnlockedCells="1"/>
  <customSheetViews>
    <customSheetView guid="{D4EE8649-1C85-4530-B112-71152B12B643}" scale="85" fitToPage="1">
      <selection activeCell="C39" sqref="C39"/>
      <pageMargins left="0" right="0" top="0" bottom="0" header="0" footer="0"/>
      <pageSetup paperSize="9" scale="65" firstPageNumber="0" fitToHeight="0" orientation="portrait" horizontalDpi="300" verticalDpi="300" r:id="rId1"/>
      <headerFooter alignWithMargins="0"/>
    </customSheetView>
    <customSheetView guid="{A4E4BFDC-ACDE-4E2E-8C4F-3078F4A23A0C}" scale="85" fitToPage="1">
      <selection activeCell="C39" sqref="C39"/>
      <pageMargins left="0" right="0" top="0" bottom="0" header="0" footer="0"/>
      <pageSetup paperSize="9" scale="67" firstPageNumber="0" fitToHeight="0" orientation="portrait" horizontalDpi="300" verticalDpi="300" r:id="rId2"/>
      <headerFooter alignWithMargins="0"/>
    </customSheetView>
    <customSheetView guid="{494BC147-3066-409B-8827-8AC470F2E1C2}" scale="85" showPageBreaks="1" fitToPage="1" printArea="1">
      <selection activeCell="C39" sqref="C39"/>
      <pageMargins left="0" right="0" top="0" bottom="0" header="0" footer="0"/>
      <pageSetup paperSize="9" scale="67" firstPageNumber="0" fitToHeight="0" orientation="portrait" horizontalDpi="300" verticalDpi="300" r:id="rId3"/>
      <headerFooter alignWithMargins="0"/>
    </customSheetView>
    <customSheetView guid="{F2C11455-5319-4B11-B4FB-9E6E63959786}" showPageBreaks="1" fitToPage="1" printArea="1" topLeftCell="A69">
      <selection activeCell="B80" sqref="B80"/>
      <pageMargins left="0" right="0" top="0" bottom="0" header="0" footer="0"/>
      <pageSetup paperSize="9" scale="66" firstPageNumber="0" fitToHeight="0" orientation="portrait" horizontalDpi="300" verticalDpi="300" r:id="rId4"/>
      <headerFooter alignWithMargins="0"/>
    </customSheetView>
    <customSheetView guid="{368D3097-ED69-4CB3-A3A3-F94E276C261F}" fitToPage="1" topLeftCell="A69">
      <selection activeCell="B80" sqref="B80"/>
      <pageMargins left="0" right="0" top="0" bottom="0" header="0" footer="0"/>
      <pageSetup paperSize="9" scale="66" firstPageNumber="0" fitToHeight="0" orientation="portrait" horizontalDpi="300" verticalDpi="300" r:id="rId5"/>
      <headerFooter alignWithMargins="0"/>
    </customSheetView>
    <customSheetView guid="{A250F9AB-EFF9-45C1-A1D5-27A70D4C08E9}" scale="85" showPageBreaks="1" fitToPage="1" printArea="1">
      <selection activeCell="C39" sqref="C39"/>
      <pageMargins left="0" right="0" top="0" bottom="0" header="0" footer="0"/>
      <pageSetup paperSize="9" scale="67" firstPageNumber="0" fitToHeight="0" orientation="portrait" horizontalDpi="300" verticalDpi="300" r:id="rId6"/>
      <headerFooter alignWithMargins="0"/>
    </customSheetView>
  </customSheetViews>
  <pageMargins left="0.75" right="0.75" top="1" bottom="1" header="0.51180555555555551" footer="0.51180555555555551"/>
  <pageSetup paperSize="9" scale="25" firstPageNumber="0" fitToHeight="0" orientation="portrait" r:id="rId7"/>
  <headerFooter alignWithMargins="0">
    <oddFooter>&amp;L_x000D_&amp;1#&amp;"Calibri"&amp;10&amp;K000000 Intern gebruik</oddFooter>
  </headerFooter>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6"/>
  <sheetViews>
    <sheetView view="pageBreakPreview" topLeftCell="F1" zoomScale="70" zoomScaleNormal="85" zoomScaleSheetLayoutView="70" workbookViewId="0">
      <selection activeCell="I19" sqref="I19"/>
    </sheetView>
  </sheetViews>
  <sheetFormatPr defaultColWidth="9" defaultRowHeight="12.75" x14ac:dyDescent="0.2"/>
  <cols>
    <col min="1" max="1" width="9" customWidth="1"/>
    <col min="2" max="2" width="29.7109375" customWidth="1"/>
    <col min="3" max="3" width="9" customWidth="1"/>
    <col min="4" max="4" width="7.85546875" customWidth="1"/>
    <col min="5" max="5" width="58.5703125" customWidth="1"/>
    <col min="6" max="10" width="9" customWidth="1"/>
    <col min="11" max="11" width="11.28515625" customWidth="1"/>
  </cols>
  <sheetData>
    <row r="1" spans="1:22" x14ac:dyDescent="0.2">
      <c r="A1" s="2"/>
      <c r="B1" s="2"/>
      <c r="C1" s="2"/>
    </row>
    <row r="2" spans="1:22" x14ac:dyDescent="0.2">
      <c r="A2" s="2"/>
      <c r="B2" s="32" t="s">
        <v>1679</v>
      </c>
      <c r="C2" s="2"/>
      <c r="E2" s="33" t="s">
        <v>1680</v>
      </c>
    </row>
    <row r="3" spans="1:22" x14ac:dyDescent="0.2">
      <c r="A3" s="2"/>
      <c r="I3" s="34"/>
      <c r="J3" s="34"/>
      <c r="K3" s="34"/>
      <c r="L3" s="34"/>
      <c r="M3" s="34"/>
      <c r="N3" s="34"/>
      <c r="O3" s="34"/>
      <c r="P3" s="34"/>
      <c r="Q3" s="34"/>
      <c r="R3" s="34"/>
      <c r="S3" s="34"/>
      <c r="T3" s="34"/>
      <c r="U3" s="34"/>
      <c r="V3" s="34"/>
    </row>
    <row r="4" spans="1:22" x14ac:dyDescent="0.2">
      <c r="A4" s="2"/>
      <c r="B4" s="31" t="s">
        <v>1681</v>
      </c>
      <c r="C4" s="32" t="s">
        <v>1682</v>
      </c>
      <c r="E4" s="31" t="s">
        <v>1681</v>
      </c>
      <c r="F4" s="32" t="s">
        <v>1682</v>
      </c>
      <c r="I4" s="33" t="s">
        <v>1683</v>
      </c>
      <c r="J4" s="34"/>
      <c r="K4" s="34"/>
      <c r="L4" s="34"/>
      <c r="M4" s="34"/>
      <c r="N4" s="34"/>
      <c r="O4" s="34"/>
      <c r="P4" s="34"/>
      <c r="Q4" s="34"/>
      <c r="R4" s="34"/>
      <c r="S4" s="34"/>
      <c r="T4" s="34"/>
      <c r="U4" s="34"/>
      <c r="V4" s="34"/>
    </row>
    <row r="5" spans="1:22" ht="12.75" customHeight="1" x14ac:dyDescent="0.2">
      <c r="A5" s="2"/>
      <c r="B5" s="2" t="s">
        <v>12</v>
      </c>
      <c r="C5" s="2">
        <f>COUNTA(#REF!)</f>
        <v>1</v>
      </c>
      <c r="D5" s="37"/>
      <c r="E5" s="2" t="s">
        <v>12</v>
      </c>
      <c r="F5" s="2">
        <f>COUNTA(#REF!)</f>
        <v>1</v>
      </c>
      <c r="I5" s="216" t="s">
        <v>1684</v>
      </c>
      <c r="J5" s="216"/>
      <c r="K5" s="216"/>
      <c r="L5" s="216"/>
      <c r="M5" s="216"/>
      <c r="N5" s="216"/>
      <c r="O5" s="216"/>
      <c r="P5" s="216"/>
      <c r="Q5" s="216"/>
      <c r="R5" s="216"/>
      <c r="S5" s="34"/>
      <c r="T5" s="34"/>
      <c r="U5" s="34"/>
      <c r="V5" s="34"/>
    </row>
    <row r="6" spans="1:22" x14ac:dyDescent="0.2">
      <c r="B6" s="2" t="s">
        <v>13</v>
      </c>
      <c r="C6" s="2">
        <f>COUNTA(#REF!)</f>
        <v>1</v>
      </c>
      <c r="E6" s="2" t="s">
        <v>13</v>
      </c>
      <c r="F6" s="2">
        <f>COUNTA(#REF!)</f>
        <v>1</v>
      </c>
      <c r="I6" s="216"/>
      <c r="J6" s="216"/>
      <c r="K6" s="216"/>
      <c r="L6" s="216"/>
      <c r="M6" s="216"/>
      <c r="N6" s="216"/>
      <c r="O6" s="216"/>
      <c r="P6" s="216"/>
      <c r="Q6" s="216"/>
      <c r="R6" s="216"/>
      <c r="S6" s="34"/>
      <c r="T6" s="34"/>
      <c r="U6" s="34"/>
      <c r="V6" s="34"/>
    </row>
    <row r="7" spans="1:22" x14ac:dyDescent="0.2">
      <c r="B7" s="2" t="s">
        <v>14</v>
      </c>
      <c r="C7">
        <f>COUNTA(#REF!)</f>
        <v>1</v>
      </c>
      <c r="E7" s="2" t="s">
        <v>14</v>
      </c>
      <c r="F7">
        <f>COUNTA(#REF!)</f>
        <v>1</v>
      </c>
      <c r="I7" s="216"/>
      <c r="J7" s="216"/>
      <c r="K7" s="216"/>
      <c r="L7" s="216"/>
      <c r="M7" s="216"/>
      <c r="N7" s="216"/>
      <c r="O7" s="216"/>
      <c r="P7" s="216"/>
      <c r="Q7" s="216"/>
      <c r="R7" s="216"/>
      <c r="S7" s="34"/>
      <c r="T7" s="34"/>
      <c r="U7" s="34"/>
      <c r="V7" s="34"/>
    </row>
    <row r="8" spans="1:22" x14ac:dyDescent="0.2">
      <c r="B8" s="2" t="s">
        <v>1685</v>
      </c>
      <c r="C8">
        <f>COUNTA(#REF!)</f>
        <v>1</v>
      </c>
      <c r="E8" s="2" t="s">
        <v>1685</v>
      </c>
      <c r="F8">
        <f>COUNTA(#REF!)</f>
        <v>1</v>
      </c>
      <c r="I8" s="216"/>
      <c r="J8" s="216"/>
      <c r="K8" s="216"/>
      <c r="L8" s="216"/>
      <c r="M8" s="216"/>
      <c r="N8" s="216"/>
      <c r="O8" s="216"/>
      <c r="P8" s="216"/>
      <c r="Q8" s="216"/>
      <c r="R8" s="216"/>
      <c r="S8" s="34"/>
      <c r="T8" s="34"/>
      <c r="U8" s="34"/>
      <c r="V8" s="34"/>
    </row>
    <row r="9" spans="1:22" x14ac:dyDescent="0.2">
      <c r="B9" s="2" t="s">
        <v>1686</v>
      </c>
      <c r="C9">
        <f>SUM(C5:C8)</f>
        <v>4</v>
      </c>
      <c r="E9" s="2" t="s">
        <v>1686</v>
      </c>
      <c r="F9">
        <f>SUM(F5:F8)</f>
        <v>4</v>
      </c>
      <c r="I9" s="216"/>
      <c r="J9" s="216"/>
      <c r="K9" s="216"/>
      <c r="L9" s="216"/>
      <c r="M9" s="216"/>
      <c r="N9" s="216"/>
      <c r="O9" s="216"/>
      <c r="P9" s="216"/>
      <c r="Q9" s="216"/>
      <c r="R9" s="216"/>
      <c r="S9" s="34"/>
      <c r="T9" s="34"/>
      <c r="U9" s="34"/>
      <c r="V9" s="34"/>
    </row>
    <row r="10" spans="1:22" x14ac:dyDescent="0.2">
      <c r="B10" s="2"/>
      <c r="E10" s="2"/>
      <c r="I10" s="34" t="s">
        <v>1687</v>
      </c>
      <c r="J10" s="34">
        <v>90</v>
      </c>
      <c r="K10" s="34" t="s">
        <v>1688</v>
      </c>
      <c r="L10" s="34"/>
      <c r="M10" s="34"/>
      <c r="N10" s="34"/>
      <c r="O10" s="34"/>
      <c r="P10" s="34"/>
      <c r="Q10" s="34"/>
      <c r="R10" s="34"/>
      <c r="S10" s="34"/>
      <c r="T10" s="34"/>
      <c r="U10" s="34"/>
      <c r="V10" s="34"/>
    </row>
    <row r="11" spans="1:22" x14ac:dyDescent="0.2">
      <c r="B11" s="32" t="s">
        <v>1689</v>
      </c>
      <c r="C11" s="32" t="s">
        <v>1682</v>
      </c>
      <c r="E11" s="32" t="s">
        <v>1689</v>
      </c>
      <c r="F11" s="32" t="s">
        <v>1682</v>
      </c>
      <c r="I11" s="34" t="s">
        <v>1690</v>
      </c>
      <c r="J11" s="34">
        <v>28</v>
      </c>
      <c r="K11" s="34" t="s">
        <v>1688</v>
      </c>
      <c r="L11" s="34"/>
      <c r="M11" s="34"/>
      <c r="N11" s="34"/>
      <c r="O11" s="34"/>
      <c r="P11" s="34"/>
      <c r="Q11" s="34"/>
      <c r="R11" s="34"/>
      <c r="S11" s="34"/>
      <c r="T11" s="34"/>
      <c r="U11" s="34"/>
      <c r="V11" s="34"/>
    </row>
    <row r="12" spans="1:22" x14ac:dyDescent="0.2">
      <c r="B12" s="2" t="s">
        <v>1691</v>
      </c>
      <c r="C12" t="e">
        <f>COUNTIF(#REF!,"onbekend")</f>
        <v>#REF!</v>
      </c>
      <c r="E12" s="2" t="s">
        <v>1691</v>
      </c>
      <c r="F12" t="e">
        <f>COUNTIF(#REF!,"onbekend")</f>
        <v>#REF!</v>
      </c>
      <c r="I12" s="34"/>
      <c r="J12" s="34"/>
      <c r="K12" s="34"/>
      <c r="L12" s="34"/>
      <c r="M12" s="34"/>
      <c r="N12" s="34"/>
      <c r="O12" s="34"/>
      <c r="P12" s="34"/>
      <c r="Q12" s="34"/>
      <c r="R12" s="34"/>
      <c r="S12" s="34"/>
      <c r="T12" s="34"/>
      <c r="U12" s="34"/>
      <c r="V12" s="34"/>
    </row>
    <row r="13" spans="1:22" x14ac:dyDescent="0.2">
      <c r="B13" s="2" t="s">
        <v>1692</v>
      </c>
      <c r="C13" t="e">
        <f>COUNTIF(#REF!,"virus negatief")</f>
        <v>#REF!</v>
      </c>
      <c r="E13" s="2" t="s">
        <v>1693</v>
      </c>
      <c r="F13" t="e">
        <f>COUNTIF(#REF!,"geen virussymptomen")</f>
        <v>#REF!</v>
      </c>
      <c r="I13" s="34"/>
      <c r="J13" s="34"/>
      <c r="K13" s="34"/>
      <c r="L13" s="34"/>
      <c r="M13" s="34"/>
      <c r="N13" s="34"/>
      <c r="O13" s="34"/>
      <c r="P13" s="34"/>
      <c r="Q13" s="34"/>
      <c r="R13" s="34"/>
      <c r="S13" s="34"/>
      <c r="T13" s="34"/>
      <c r="U13" s="34"/>
      <c r="V13" s="34"/>
    </row>
    <row r="14" spans="1:22" x14ac:dyDescent="0.2">
      <c r="B14" s="2" t="s">
        <v>1693</v>
      </c>
      <c r="C14" t="e">
        <f>COUNTIF(#REF!,"geen virussymptomen")</f>
        <v>#REF!</v>
      </c>
      <c r="I14" s="33" t="s">
        <v>1694</v>
      </c>
      <c r="J14" s="34"/>
      <c r="K14" s="34"/>
      <c r="L14" s="34"/>
      <c r="M14" s="34"/>
      <c r="N14" s="34"/>
      <c r="O14" s="34"/>
      <c r="P14" s="34"/>
      <c r="Q14" s="34"/>
      <c r="R14" s="34"/>
      <c r="S14" s="34"/>
      <c r="T14" s="34"/>
      <c r="U14" s="34"/>
      <c r="V14" s="34"/>
    </row>
    <row r="15" spans="1:22" x14ac:dyDescent="0.2">
      <c r="B15" s="2" t="s">
        <v>1695</v>
      </c>
      <c r="C15" t="e">
        <f>COUNTIF(#REF!,"monster afgewezen")</f>
        <v>#REF!</v>
      </c>
      <c r="E15" s="2" t="s">
        <v>1696</v>
      </c>
      <c r="F15" t="e">
        <f>COUNTIF(#REF!,"Geen orthotospovirus")</f>
        <v>#REF!</v>
      </c>
      <c r="I15" s="34" t="s">
        <v>1697</v>
      </c>
      <c r="J15" s="34"/>
      <c r="K15" s="34"/>
      <c r="L15" s="34" t="s">
        <v>1698</v>
      </c>
      <c r="M15" s="34"/>
      <c r="N15" s="34"/>
      <c r="O15" s="34"/>
      <c r="P15" s="34"/>
      <c r="Q15" s="34"/>
      <c r="R15" s="34"/>
      <c r="S15" s="34" t="s">
        <v>1699</v>
      </c>
      <c r="T15" s="34"/>
      <c r="U15" s="34"/>
      <c r="V15" s="34"/>
    </row>
    <row r="16" spans="1:22" x14ac:dyDescent="0.2">
      <c r="B16" s="2" t="s">
        <v>202</v>
      </c>
      <c r="C16" t="e">
        <f>COUNTIF(#REF!,"nvt")</f>
        <v>#REF!</v>
      </c>
      <c r="E16" s="2" t="s">
        <v>1700</v>
      </c>
      <c r="F16" t="e">
        <f>COUNTIF(#REF!,"geen tospovirus")</f>
        <v>#REF!</v>
      </c>
      <c r="I16" s="35" t="s">
        <v>1701</v>
      </c>
      <c r="J16" s="35"/>
      <c r="K16" s="35"/>
      <c r="L16" s="34" t="s">
        <v>1702</v>
      </c>
      <c r="M16" s="34"/>
      <c r="N16" s="34"/>
      <c r="O16" s="34"/>
      <c r="P16" s="34"/>
      <c r="Q16" s="34"/>
      <c r="R16" s="34"/>
      <c r="S16" s="34" t="s">
        <v>1703</v>
      </c>
      <c r="T16" s="34"/>
      <c r="U16" s="34"/>
      <c r="V16" s="34"/>
    </row>
    <row r="17" spans="2:22" x14ac:dyDescent="0.2">
      <c r="E17" s="2" t="s">
        <v>1704</v>
      </c>
      <c r="F17" t="e">
        <f>COUNTIF(#REF!,"geen PlAMV, SLRSV, TVX, TBRV, TRSV en ToRSV ")</f>
        <v>#REF!</v>
      </c>
      <c r="I17" s="36" t="s">
        <v>1705</v>
      </c>
      <c r="J17" s="36"/>
      <c r="K17" s="36"/>
      <c r="L17" s="34" t="s">
        <v>1706</v>
      </c>
      <c r="M17" s="34"/>
      <c r="N17" s="34"/>
      <c r="O17" s="34"/>
      <c r="P17" s="34"/>
      <c r="Q17" s="34"/>
      <c r="R17" s="34"/>
      <c r="S17" s="34" t="s">
        <v>1703</v>
      </c>
      <c r="T17" s="34"/>
      <c r="U17" s="34"/>
      <c r="V17" s="34"/>
    </row>
    <row r="18" spans="2:22" ht="25.5" x14ac:dyDescent="0.2">
      <c r="B18" s="2" t="s">
        <v>1707</v>
      </c>
      <c r="C18" t="e">
        <f>COUNTIF(#REF!,"virus")</f>
        <v>#REF!</v>
      </c>
      <c r="E18" s="2" t="s">
        <v>1708</v>
      </c>
      <c r="F18" t="e">
        <f>COUNTIF(#REF!,"geen PlAMV, SLRSV, TVX, TBRV, TRSV en ToRSV; wel TRV")</f>
        <v>#REF!</v>
      </c>
      <c r="I18" s="36" t="s">
        <v>1709</v>
      </c>
      <c r="J18" s="36"/>
      <c r="K18" s="36"/>
      <c r="L18" s="34" t="s">
        <v>1710</v>
      </c>
      <c r="M18" s="34"/>
      <c r="N18" s="34"/>
      <c r="O18" s="34"/>
      <c r="P18" s="34"/>
      <c r="Q18" s="34"/>
      <c r="R18" s="34"/>
      <c r="S18" s="34" t="s">
        <v>1711</v>
      </c>
      <c r="T18" s="34"/>
      <c r="U18" s="34"/>
      <c r="V18" s="34"/>
    </row>
    <row r="19" spans="2:22" x14ac:dyDescent="0.2">
      <c r="B19" s="2" t="s">
        <v>1712</v>
      </c>
      <c r="C19" t="e">
        <f>COUNTIF(#REF!,"virus positief")</f>
        <v>#REF!</v>
      </c>
      <c r="I19" s="36" t="s">
        <v>1713</v>
      </c>
      <c r="J19" s="36"/>
      <c r="K19" s="36"/>
      <c r="L19" s="34" t="s">
        <v>1714</v>
      </c>
      <c r="M19" s="34"/>
      <c r="N19" s="34"/>
      <c r="O19" s="34"/>
      <c r="P19" s="34"/>
      <c r="Q19" s="34"/>
      <c r="R19" s="34"/>
      <c r="S19" s="34" t="s">
        <v>1715</v>
      </c>
      <c r="T19" s="34"/>
      <c r="U19" s="34"/>
      <c r="V19" s="34"/>
    </row>
    <row r="20" spans="2:22" x14ac:dyDescent="0.2">
      <c r="B20" s="2" t="s">
        <v>1716</v>
      </c>
      <c r="C20" t="e">
        <f>COUNTIF(#REF!,"virussymptomen")</f>
        <v>#REF!</v>
      </c>
      <c r="E20" s="2" t="s">
        <v>1717</v>
      </c>
      <c r="F20" t="e">
        <f>COUNTIF(#REF!,"cucumber green mottle mosaic virus")</f>
        <v>#REF!</v>
      </c>
      <c r="I20" s="36" t="s">
        <v>1718</v>
      </c>
      <c r="J20" s="36"/>
      <c r="K20" s="36"/>
      <c r="L20" s="34" t="s">
        <v>1719</v>
      </c>
      <c r="M20" s="34"/>
      <c r="N20" s="34"/>
      <c r="O20" s="34"/>
      <c r="P20" s="34"/>
      <c r="Q20" s="34"/>
      <c r="R20" s="34"/>
      <c r="S20" s="34" t="s">
        <v>1711</v>
      </c>
      <c r="T20" s="34"/>
      <c r="U20" s="34"/>
      <c r="V20" s="34"/>
    </row>
    <row r="21" spans="2:22" x14ac:dyDescent="0.2">
      <c r="B21" s="2" t="s">
        <v>1720</v>
      </c>
      <c r="C21" t="e">
        <f>COUNTIF(#REF!,"pospiviroid")</f>
        <v>#REF!</v>
      </c>
      <c r="E21" s="2" t="s">
        <v>1721</v>
      </c>
      <c r="F21" t="e">
        <f>COUNTIF(#REF!,"pepino mosaic virus")</f>
        <v>#REF!</v>
      </c>
      <c r="I21" s="34"/>
      <c r="J21" s="34"/>
      <c r="K21" s="34"/>
      <c r="L21" s="34"/>
      <c r="M21" s="34"/>
      <c r="N21" s="34"/>
      <c r="O21" s="34"/>
      <c r="P21" s="34"/>
      <c r="Q21" s="34"/>
      <c r="R21" s="34"/>
      <c r="S21" s="34"/>
      <c r="T21" s="34"/>
      <c r="U21" s="34"/>
      <c r="V21" s="34"/>
    </row>
    <row r="22" spans="2:22" x14ac:dyDescent="0.2">
      <c r="B22" s="2"/>
      <c r="E22" s="2" t="s">
        <v>1722</v>
      </c>
      <c r="F22" t="e">
        <f>COUNTIF(#REF!,"tomato spotted wilt virus")</f>
        <v>#REF!</v>
      </c>
      <c r="I22" s="34"/>
      <c r="J22" s="34"/>
      <c r="K22" s="34"/>
      <c r="L22" s="34"/>
      <c r="M22" s="34"/>
      <c r="N22" s="34"/>
      <c r="O22" s="34"/>
      <c r="P22" s="34"/>
      <c r="Q22" s="34"/>
      <c r="R22" s="34"/>
      <c r="S22" s="34"/>
      <c r="T22" s="34"/>
      <c r="U22" s="34"/>
      <c r="V22" s="34"/>
    </row>
    <row r="23" spans="2:22" x14ac:dyDescent="0.2">
      <c r="B23" s="2" t="s">
        <v>1723</v>
      </c>
      <c r="C23" t="e">
        <f>COUNTIF(#REF!,"tomato chlorotic spot virus")</f>
        <v>#REF!</v>
      </c>
      <c r="E23" s="2" t="s">
        <v>1724</v>
      </c>
      <c r="F23" t="e">
        <f>COUNTIF(#REF!,"Impatiens necrotic spot tospovirus")</f>
        <v>#REF!</v>
      </c>
      <c r="I23" s="33" t="s">
        <v>1725</v>
      </c>
      <c r="J23" s="34"/>
      <c r="K23" s="34"/>
      <c r="L23" s="34"/>
      <c r="M23" s="34"/>
      <c r="N23" s="34"/>
      <c r="O23" s="34"/>
      <c r="P23" s="34"/>
      <c r="Q23" s="34"/>
      <c r="R23" s="34"/>
      <c r="S23" s="34"/>
      <c r="T23" s="34"/>
      <c r="U23" s="34"/>
      <c r="V23" s="34"/>
    </row>
    <row r="24" spans="2:22" x14ac:dyDescent="0.2">
      <c r="B24" s="2" t="s">
        <v>1726</v>
      </c>
      <c r="C24" t="e">
        <f>COUNTIF(#REF!,"tomato ringspot virus")</f>
        <v>#REF!</v>
      </c>
      <c r="I24" s="34" t="s">
        <v>1727</v>
      </c>
      <c r="J24" s="34"/>
      <c r="K24" s="34"/>
      <c r="L24" s="34"/>
      <c r="M24" s="34"/>
      <c r="N24" s="34"/>
      <c r="O24" s="34"/>
      <c r="P24" s="34"/>
      <c r="Q24" s="34"/>
      <c r="R24" s="34"/>
      <c r="S24" s="34"/>
      <c r="T24" s="34"/>
      <c r="U24" s="34"/>
      <c r="V24" s="34"/>
    </row>
    <row r="25" spans="2:22" ht="12.75" customHeight="1" x14ac:dyDescent="0.2">
      <c r="B25" s="2" t="s">
        <v>1728</v>
      </c>
      <c r="C25" t="e">
        <f>COUNTIF(#REF!,"tomato chlorotic dwarf viroid")</f>
        <v>#REF!</v>
      </c>
      <c r="E25" s="2" t="s">
        <v>18</v>
      </c>
      <c r="F25" t="e">
        <f>F27-SUM(F12:F23)</f>
        <v>#REF!</v>
      </c>
      <c r="I25" s="216" t="s">
        <v>1729</v>
      </c>
      <c r="J25" s="216"/>
      <c r="K25" s="216"/>
      <c r="L25" s="216"/>
      <c r="M25" s="216"/>
      <c r="N25" s="216"/>
      <c r="O25" s="216"/>
      <c r="P25" s="216"/>
      <c r="Q25" s="216"/>
      <c r="R25" s="216"/>
      <c r="S25" s="34"/>
      <c r="T25" s="34"/>
      <c r="U25" s="34"/>
      <c r="V25" s="34"/>
    </row>
    <row r="26" spans="2:22" x14ac:dyDescent="0.2">
      <c r="B26" s="2" t="s">
        <v>1730</v>
      </c>
      <c r="C26" t="e">
        <f>COUNTIF(#REF!,"potato spindle tuber viroid")</f>
        <v>#REF!</v>
      </c>
      <c r="E26" s="2"/>
      <c r="F26" s="31"/>
      <c r="I26" s="216"/>
      <c r="J26" s="216"/>
      <c r="K26" s="216"/>
      <c r="L26" s="216"/>
      <c r="M26" s="216"/>
      <c r="N26" s="216"/>
      <c r="O26" s="216"/>
      <c r="P26" s="216"/>
      <c r="Q26" s="216"/>
      <c r="R26" s="216"/>
      <c r="S26" s="34"/>
      <c r="T26" s="34"/>
      <c r="U26" s="34"/>
      <c r="V26" s="34"/>
    </row>
    <row r="27" spans="2:22" x14ac:dyDescent="0.2">
      <c r="B27" s="2" t="s">
        <v>1731</v>
      </c>
      <c r="C27" t="e">
        <f>COUNTIF(#REF!,"alfalfa mosaic virus")</f>
        <v>#REF!</v>
      </c>
      <c r="E27" s="32" t="s">
        <v>1732</v>
      </c>
      <c r="F27">
        <f>COUNTA(#REF!)</f>
        <v>1</v>
      </c>
      <c r="I27" s="216"/>
      <c r="J27" s="216"/>
      <c r="K27" s="216"/>
      <c r="L27" s="216"/>
      <c r="M27" s="216"/>
      <c r="N27" s="216"/>
      <c r="O27" s="216"/>
      <c r="P27" s="216"/>
      <c r="Q27" s="216"/>
      <c r="R27" s="216"/>
      <c r="S27" s="34"/>
      <c r="T27" s="34"/>
      <c r="U27" s="34"/>
      <c r="V27" s="34"/>
    </row>
    <row r="28" spans="2:22" x14ac:dyDescent="0.2">
      <c r="B28" s="2" t="s">
        <v>1733</v>
      </c>
      <c r="C28" t="e">
        <f>COUNTIF(#REF!,"tobacco ringspot virus")</f>
        <v>#REF!</v>
      </c>
      <c r="I28" s="216"/>
      <c r="J28" s="216"/>
      <c r="K28" s="216"/>
      <c r="L28" s="216"/>
      <c r="M28" s="216"/>
      <c r="N28" s="216"/>
      <c r="O28" s="216"/>
      <c r="P28" s="216"/>
      <c r="Q28" s="216"/>
      <c r="R28" s="216"/>
      <c r="S28" s="34"/>
      <c r="T28" s="34"/>
      <c r="U28" s="34"/>
      <c r="V28" s="34"/>
    </row>
    <row r="29" spans="2:22" x14ac:dyDescent="0.2">
      <c r="B29" s="2" t="s">
        <v>1721</v>
      </c>
      <c r="C29" t="e">
        <f>COUNTIF(#REF!,"pepino mosaic virus")</f>
        <v>#REF!</v>
      </c>
      <c r="E29" s="2"/>
      <c r="I29" s="34"/>
      <c r="J29" s="34"/>
      <c r="K29" s="34"/>
      <c r="L29" s="34"/>
      <c r="M29" s="34"/>
      <c r="N29" s="34"/>
      <c r="O29" s="34"/>
      <c r="P29" s="34"/>
      <c r="Q29" s="34"/>
      <c r="R29" s="34"/>
      <c r="S29" s="34"/>
      <c r="T29" s="34"/>
      <c r="U29" s="34"/>
      <c r="V29" s="34"/>
    </row>
    <row r="30" spans="2:22" x14ac:dyDescent="0.2">
      <c r="I30" s="40" t="s">
        <v>1734</v>
      </c>
      <c r="J30" s="39"/>
      <c r="K30" s="39"/>
      <c r="L30" s="39"/>
      <c r="M30" s="39"/>
      <c r="N30" s="39"/>
      <c r="O30" s="39"/>
      <c r="P30" s="39"/>
      <c r="Q30" s="39"/>
      <c r="R30" s="39"/>
      <c r="S30" s="34"/>
      <c r="T30" s="34"/>
      <c r="U30" s="34"/>
      <c r="V30" s="34"/>
    </row>
    <row r="31" spans="2:22" x14ac:dyDescent="0.2">
      <c r="B31" s="2" t="s">
        <v>18</v>
      </c>
      <c r="C31" t="e">
        <f>C33-SUM(C12:C29)</f>
        <v>#REF!</v>
      </c>
      <c r="I31" s="4" t="s">
        <v>1735</v>
      </c>
      <c r="J31" s="34"/>
      <c r="K31" s="34"/>
      <c r="L31" s="34"/>
      <c r="M31" s="34"/>
      <c r="N31" s="34"/>
      <c r="O31" s="34"/>
      <c r="P31" s="34"/>
      <c r="Q31" s="34"/>
      <c r="R31" s="34"/>
      <c r="S31" s="34"/>
      <c r="T31" s="34"/>
      <c r="U31" s="34"/>
      <c r="V31" s="34"/>
    </row>
    <row r="32" spans="2:22" x14ac:dyDescent="0.2">
      <c r="B32" s="2"/>
      <c r="C32" s="31"/>
      <c r="I32" s="34"/>
      <c r="J32" s="34"/>
      <c r="K32" s="34"/>
      <c r="L32" s="34"/>
      <c r="M32" s="34"/>
      <c r="N32" s="34"/>
      <c r="O32" s="34"/>
      <c r="P32" s="34"/>
      <c r="Q32" s="34"/>
      <c r="R32" s="34"/>
      <c r="S32" s="34"/>
      <c r="T32" s="34"/>
      <c r="U32" s="34"/>
      <c r="V32" s="34"/>
    </row>
    <row r="33" spans="2:22" x14ac:dyDescent="0.2">
      <c r="B33" s="32" t="s">
        <v>1732</v>
      </c>
      <c r="C33">
        <f>COUNTA(#REF!)</f>
        <v>1</v>
      </c>
      <c r="I33" s="34"/>
      <c r="J33" s="34"/>
      <c r="K33" s="34"/>
      <c r="L33" s="34"/>
      <c r="M33" s="34"/>
      <c r="N33" s="34"/>
      <c r="O33" s="34"/>
      <c r="P33" s="34"/>
      <c r="Q33" s="34"/>
      <c r="R33" s="34"/>
      <c r="S33" s="34"/>
      <c r="T33" s="34"/>
      <c r="U33" s="34"/>
      <c r="V33" s="34"/>
    </row>
    <row r="34" spans="2:22" x14ac:dyDescent="0.2">
      <c r="B34" s="2"/>
      <c r="I34" s="34"/>
      <c r="J34" s="34"/>
      <c r="K34" s="34"/>
      <c r="L34" s="34"/>
      <c r="M34" s="2"/>
      <c r="N34" s="2"/>
      <c r="O34" s="34"/>
      <c r="P34" s="34"/>
      <c r="Q34" s="34"/>
      <c r="R34" s="34"/>
      <c r="S34" s="34"/>
      <c r="T34" s="34"/>
      <c r="U34" s="34"/>
      <c r="V34" s="34"/>
    </row>
    <row r="35" spans="2:22" x14ac:dyDescent="0.2">
      <c r="I35" s="34"/>
      <c r="J35" s="34"/>
      <c r="K35" s="34"/>
      <c r="L35" s="34"/>
      <c r="M35" s="34"/>
      <c r="N35" s="34"/>
      <c r="O35" s="34"/>
      <c r="P35" s="34"/>
      <c r="Q35" s="34"/>
      <c r="R35" s="34"/>
      <c r="S35" s="34"/>
      <c r="T35" s="34"/>
      <c r="U35" s="34"/>
      <c r="V35" s="34"/>
    </row>
    <row r="36" spans="2:22" x14ac:dyDescent="0.2">
      <c r="I36" s="34"/>
      <c r="J36" s="34"/>
      <c r="K36" s="34"/>
      <c r="L36" s="34"/>
      <c r="M36" s="34"/>
      <c r="N36" s="34"/>
      <c r="O36" s="34"/>
      <c r="P36" s="34"/>
      <c r="Q36" s="34"/>
      <c r="R36" s="34"/>
      <c r="S36" s="34"/>
      <c r="T36" s="34"/>
      <c r="U36" s="34"/>
      <c r="V36" s="34"/>
    </row>
  </sheetData>
  <sheetProtection selectLockedCells="1" selectUnlockedCells="1"/>
  <customSheetViews>
    <customSheetView guid="{D4EE8649-1C85-4530-B112-71152B12B643}">
      <selection activeCell="I31" sqref="I31"/>
      <pageMargins left="0" right="0" top="0" bottom="0" header="0" footer="0"/>
      <pageSetup paperSize="9" firstPageNumber="0" orientation="portrait" horizontalDpi="300" verticalDpi="300" r:id="rId1"/>
      <headerFooter alignWithMargins="0"/>
    </customSheetView>
    <customSheetView guid="{A4E4BFDC-ACDE-4E2E-8C4F-3078F4A23A0C}">
      <selection activeCell="I31" sqref="I31"/>
      <pageMargins left="0" right="0" top="0" bottom="0" header="0" footer="0"/>
      <pageSetup paperSize="9" firstPageNumber="0" orientation="portrait" horizontalDpi="300" verticalDpi="300" r:id="rId2"/>
      <headerFooter alignWithMargins="0"/>
    </customSheetView>
    <customSheetView guid="{494BC147-3066-409B-8827-8AC470F2E1C2}">
      <selection activeCell="I31" sqref="I31"/>
      <pageMargins left="0" right="0" top="0" bottom="0" header="0" footer="0"/>
      <pageSetup paperSize="9" firstPageNumber="0" orientation="portrait" horizontalDpi="300" verticalDpi="300" r:id="rId3"/>
      <headerFooter alignWithMargins="0"/>
    </customSheetView>
    <customSheetView guid="{F2C11455-5319-4B11-B4FB-9E6E63959786}">
      <selection activeCell="I31" sqref="I31"/>
      <pageMargins left="0" right="0" top="0" bottom="0" header="0" footer="0"/>
      <pageSetup paperSize="9" firstPageNumber="0" orientation="portrait" horizontalDpi="300" verticalDpi="300" r:id="rId4"/>
      <headerFooter alignWithMargins="0"/>
    </customSheetView>
    <customSheetView guid="{368D3097-ED69-4CB3-A3A3-F94E276C261F}">
      <selection activeCell="I31" sqref="I31"/>
      <pageMargins left="0" right="0" top="0" bottom="0" header="0" footer="0"/>
      <pageSetup paperSize="9" firstPageNumber="0" orientation="portrait" horizontalDpi="300" verticalDpi="300" r:id="rId5"/>
      <headerFooter alignWithMargins="0"/>
    </customSheetView>
    <customSheetView guid="{A250F9AB-EFF9-45C1-A1D5-27A70D4C08E9}">
      <selection activeCell="I31" sqref="I31"/>
      <pageMargins left="0" right="0" top="0" bottom="0" header="0" footer="0"/>
      <pageSetup paperSize="9" firstPageNumber="0" orientation="portrait" horizontalDpi="300" verticalDpi="300" r:id="rId6"/>
      <headerFooter alignWithMargins="0"/>
    </customSheetView>
  </customSheetViews>
  <mergeCells count="2">
    <mergeCell ref="I5:R9"/>
    <mergeCell ref="I25:R28"/>
  </mergeCells>
  <pageMargins left="0.7" right="0.7" top="0.75" bottom="0.75" header="0.51180555555555551" footer="0.51180555555555551"/>
  <pageSetup paperSize="9" scale="23" firstPageNumber="0" orientation="portrait" r:id="rId7"/>
  <headerFooter alignWithMargins="0">
    <oddFooter>&amp;L_x000D_&amp;1#&amp;"Calibri"&amp;10&amp;K000000 Intern gebruik</oddFooter>
  </headerFooter>
  <colBreaks count="1" manualBreakCount="1">
    <brk id="34"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D48B85CDFC0344BDA60A33F7923A99" ma:contentTypeVersion="0" ma:contentTypeDescription="Een nieuw document maken." ma:contentTypeScope="" ma:versionID="49d34a6321f7fbd3a016da70fb195572">
  <xsd:schema xmlns:xsd="http://www.w3.org/2001/XMLSchema" xmlns:xs="http://www.w3.org/2001/XMLSchema" xmlns:p="http://schemas.microsoft.com/office/2006/metadata/properties" targetNamespace="http://schemas.microsoft.com/office/2006/metadata/properties" ma:root="true" ma:fieldsID="0c1291706f4da62e3ca33d24920cb5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BDEDDB-2040-47C2-8EA5-892D67962685}">
  <ds:schemaRefs>
    <ds:schemaRef ds:uri="http://schemas.microsoft.com/sharepoint/v3/contenttype/forms"/>
  </ds:schemaRefs>
</ds:datastoreItem>
</file>

<file path=customXml/itemProps2.xml><?xml version="1.0" encoding="utf-8"?>
<ds:datastoreItem xmlns:ds="http://schemas.openxmlformats.org/officeDocument/2006/customXml" ds:itemID="{F031A21E-8B77-4E30-93D4-8640FF7F7AF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E3C91F2-3C67-49AF-92BC-25EC25DDAB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Metadata/LabelInfo.xml><?xml version="1.0" encoding="utf-8"?>
<clbl:labelList xmlns:clbl="http://schemas.microsoft.com/office/2020/mipLabelMetadata">
  <clbl:label id="{acd88dc2-102c-473d-aa45-6161565a3617}" enabled="1" method="Standard" siteId="{1321633e-f6b9-44e2-a44f-59b9d264ecb7}" contentBits="2"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8</vt:i4>
      </vt:variant>
      <vt:variant>
        <vt:lpstr>Benoemde bereiken</vt:lpstr>
      </vt:variant>
      <vt:variant>
        <vt:i4>4</vt:i4>
      </vt:variant>
    </vt:vector>
  </HeadingPairs>
  <TitlesOfParts>
    <vt:vector size="12" baseType="lpstr">
      <vt:lpstr>lopend 2024</vt:lpstr>
      <vt:lpstr>surveys 2024</vt:lpstr>
      <vt:lpstr>RKO &amp; 2019-829-EU</vt:lpstr>
      <vt:lpstr>Collectie_Onderzoek_HTS</vt:lpstr>
      <vt:lpstr>Lastige matrices TPO</vt:lpstr>
      <vt:lpstr>ToBRFV_Incident off 2019-2021</vt:lpstr>
      <vt:lpstr>primercodes </vt:lpstr>
      <vt:lpstr>Info</vt:lpstr>
      <vt:lpstr>Info!Afdrukbereik</vt:lpstr>
      <vt:lpstr>'Lastige matrices TPO'!Afdrukbereik</vt:lpstr>
      <vt:lpstr>'primercodes '!Afdrukbereik</vt:lpstr>
      <vt:lpstr>'ToBRFV_Incident off 2019-2021'!Afdrukbereik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logboek 2020</dc:title>
  <dc:subject/>
  <dc:creator>Ministerie van Landbouw, Natuurbeheer en Visserij</dc:creator>
  <cp:keywords/>
  <dc:description/>
  <cp:lastModifiedBy>Dees, R.H.L. (Robert)</cp:lastModifiedBy>
  <cp:revision>1</cp:revision>
  <cp:lastPrinted>2024-11-18T10:22:03Z</cp:lastPrinted>
  <dcterms:created xsi:type="dcterms:W3CDTF">2006-01-03T14:37:18Z</dcterms:created>
  <dcterms:modified xsi:type="dcterms:W3CDTF">2025-04-14T09:35:39Z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DF_LAST_URL">
    <vt:lpwstr>Onwaar</vt:lpwstr>
  </property>
  <property fmtid="{D5CDD505-2E9C-101B-9397-08002B2CF9AE}" pid="3" name="ContentTypeId">
    <vt:lpwstr>0x0101008BD48B85CDFC0344BDA60A33F7923A99</vt:lpwstr>
  </property>
</Properties>
</file>