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3c6f2f832f1bd8b/Documents/Arthurs stuff/University/CIUK 2025 cluster challenge/archer2/"/>
    </mc:Choice>
  </mc:AlternateContent>
  <xr:revisionPtr revIDLastSave="435" documentId="13_ncr:1_{CE76B892-8A85-4E2D-972B-F0C442D7F8D6}" xr6:coauthVersionLast="47" xr6:coauthVersionMax="47" xr10:uidLastSave="{C04545A1-0EF2-4101-A2E9-C9E0A1FC0AAD}"/>
  <bookViews>
    <workbookView xWindow="-108" yWindow="-108" windowWidth="23256" windowHeight="12456" firstSheet="1" activeTab="4" xr2:uid="{0597D845-6BF7-4568-97D8-B658A52EABD2}"/>
  </bookViews>
  <sheets>
    <sheet name="Nodes on a set N" sheetId="7" r:id="rId1"/>
    <sheet name="Increasing N" sheetId="6" r:id="rId2"/>
    <sheet name="P Q Configurations" sheetId="5" r:id="rId3"/>
    <sheet name="Max Safe N" sheetId="4" r:id="rId4"/>
    <sheet name="Optimisation Flags" sheetId="2" r:id="rId5"/>
    <sheet name="NtasksPerNode" sheetId="3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5" l="1"/>
  <c r="D19" i="5"/>
  <c r="D18" i="5"/>
  <c r="D17" i="5"/>
  <c r="D16" i="5"/>
  <c r="D15" i="5"/>
  <c r="D14" i="5"/>
  <c r="D13" i="5"/>
  <c r="H23" i="7"/>
  <c r="I23" i="7" s="1"/>
  <c r="H22" i="7"/>
  <c r="I22" i="7" s="1"/>
  <c r="H21" i="7"/>
  <c r="I21" i="7" s="1"/>
  <c r="H20" i="7"/>
  <c r="I20" i="7" s="1"/>
  <c r="H18" i="7"/>
  <c r="I18" i="7" s="1"/>
  <c r="H17" i="7"/>
  <c r="I17" i="7" s="1"/>
  <c r="H16" i="7"/>
  <c r="I16" i="7" s="1"/>
  <c r="H15" i="7"/>
  <c r="I15" i="7" s="1"/>
  <c r="H14" i="7"/>
  <c r="I14" i="7" s="1"/>
  <c r="I13" i="7"/>
  <c r="H13" i="7"/>
  <c r="H12" i="7"/>
  <c r="I12" i="7" s="1"/>
  <c r="H11" i="7"/>
  <c r="I11" i="7" s="1"/>
  <c r="F20" i="6"/>
  <c r="G20" i="6" s="1"/>
  <c r="F19" i="6"/>
  <c r="G19" i="6" s="1"/>
  <c r="F18" i="6"/>
  <c r="G18" i="6" s="1"/>
  <c r="F17" i="6"/>
  <c r="G17" i="6" s="1"/>
  <c r="F16" i="6"/>
  <c r="G16" i="6" s="1"/>
  <c r="F15" i="6"/>
  <c r="G15" i="6" s="1"/>
  <c r="F14" i="6"/>
  <c r="G14" i="6" s="1"/>
  <c r="F13" i="6"/>
  <c r="G13" i="6" s="1"/>
  <c r="H20" i="5"/>
  <c r="I20" i="5" s="1"/>
  <c r="H19" i="5"/>
  <c r="I19" i="5" s="1"/>
  <c r="H18" i="5"/>
  <c r="I18" i="5" s="1"/>
  <c r="H17" i="5"/>
  <c r="I17" i="5" s="1"/>
  <c r="H16" i="5"/>
  <c r="I16" i="5" s="1"/>
  <c r="H15" i="5"/>
  <c r="I15" i="5" s="1"/>
  <c r="H14" i="5"/>
  <c r="I14" i="5" s="1"/>
  <c r="H13" i="5"/>
  <c r="I13" i="5" s="1"/>
  <c r="J14" i="3"/>
  <c r="J12" i="3"/>
  <c r="L20" i="4"/>
  <c r="M20" i="4" s="1"/>
  <c r="D20" i="4"/>
  <c r="E20" i="4" s="1"/>
  <c r="F20" i="4" s="1"/>
  <c r="C20" i="4"/>
  <c r="L19" i="4"/>
  <c r="M19" i="4" s="1"/>
  <c r="D19" i="4"/>
  <c r="E19" i="4" s="1"/>
  <c r="F19" i="4" s="1"/>
  <c r="C19" i="4"/>
  <c r="L18" i="4"/>
  <c r="M18" i="4" s="1"/>
  <c r="D18" i="4"/>
  <c r="E18" i="4" s="1"/>
  <c r="F18" i="4" s="1"/>
  <c r="C18" i="4"/>
  <c r="L17" i="4"/>
  <c r="M17" i="4" s="1"/>
  <c r="D17" i="4"/>
  <c r="E17" i="4" s="1"/>
  <c r="F17" i="4" s="1"/>
  <c r="C17" i="4"/>
  <c r="L16" i="4"/>
  <c r="M16" i="4" s="1"/>
  <c r="D16" i="4"/>
  <c r="E16" i="4" s="1"/>
  <c r="F16" i="4" s="1"/>
  <c r="C16" i="4"/>
  <c r="L15" i="4"/>
  <c r="M15" i="4" s="1"/>
  <c r="D15" i="4"/>
  <c r="E15" i="4" s="1"/>
  <c r="F15" i="4" s="1"/>
  <c r="C15" i="4"/>
  <c r="L14" i="4"/>
  <c r="M14" i="4" s="1"/>
  <c r="D14" i="4"/>
  <c r="E14" i="4" s="1"/>
  <c r="F14" i="4" s="1"/>
  <c r="C14" i="4"/>
  <c r="L13" i="4"/>
  <c r="M13" i="4" s="1"/>
  <c r="D13" i="4"/>
  <c r="E13" i="4" s="1"/>
  <c r="F13" i="4" s="1"/>
  <c r="C13" i="4"/>
  <c r="N45" i="2"/>
  <c r="M45" i="2"/>
  <c r="L45" i="2"/>
  <c r="E45" i="2"/>
  <c r="D45" i="2"/>
  <c r="C45" i="2"/>
  <c r="O44" i="2"/>
  <c r="P44" i="2" s="1"/>
  <c r="F44" i="2"/>
  <c r="G44" i="2" s="1"/>
  <c r="O43" i="2"/>
  <c r="P43" i="2" s="1"/>
  <c r="F43" i="2"/>
  <c r="G43" i="2" s="1"/>
  <c r="O42" i="2"/>
  <c r="P42" i="2" s="1"/>
  <c r="F42" i="2"/>
  <c r="G42" i="2" s="1"/>
  <c r="O41" i="2"/>
  <c r="P41" i="2" s="1"/>
  <c r="F41" i="2"/>
  <c r="G41" i="2" s="1"/>
  <c r="O40" i="2"/>
  <c r="P40" i="2" s="1"/>
  <c r="F40" i="2"/>
  <c r="G40" i="2" s="1"/>
  <c r="O39" i="2"/>
  <c r="P39" i="2" s="1"/>
  <c r="F39" i="2"/>
  <c r="G39" i="2" s="1"/>
  <c r="O38" i="2"/>
  <c r="P38" i="2" s="1"/>
  <c r="F38" i="2"/>
  <c r="G38" i="2" s="1"/>
  <c r="O37" i="2"/>
  <c r="F37" i="2"/>
  <c r="G37" i="2" s="1"/>
  <c r="N33" i="2"/>
  <c r="M33" i="2"/>
  <c r="L33" i="2"/>
  <c r="E33" i="2"/>
  <c r="D33" i="2"/>
  <c r="C33" i="2"/>
  <c r="O32" i="2"/>
  <c r="P32" i="2" s="1"/>
  <c r="F32" i="2"/>
  <c r="G32" i="2" s="1"/>
  <c r="O31" i="2"/>
  <c r="P31" i="2" s="1"/>
  <c r="F31" i="2"/>
  <c r="G31" i="2" s="1"/>
  <c r="O30" i="2"/>
  <c r="P30" i="2" s="1"/>
  <c r="F30" i="2"/>
  <c r="G30" i="2" s="1"/>
  <c r="O29" i="2"/>
  <c r="P29" i="2" s="1"/>
  <c r="F29" i="2"/>
  <c r="G29" i="2" s="1"/>
  <c r="O28" i="2"/>
  <c r="P28" i="2" s="1"/>
  <c r="F28" i="2"/>
  <c r="G28" i="2" s="1"/>
  <c r="O27" i="2"/>
  <c r="P27" i="2" s="1"/>
  <c r="F27" i="2"/>
  <c r="G27" i="2" s="1"/>
  <c r="O26" i="2"/>
  <c r="P26" i="2" s="1"/>
  <c r="F26" i="2"/>
  <c r="G26" i="2" s="1"/>
  <c r="O25" i="2"/>
  <c r="P25" i="2" s="1"/>
  <c r="F25" i="2"/>
  <c r="G25" i="2" s="1"/>
  <c r="E21" i="2"/>
  <c r="D21" i="2"/>
  <c r="C21" i="2"/>
  <c r="F20" i="2"/>
  <c r="G20" i="2" s="1"/>
  <c r="F19" i="2"/>
  <c r="G19" i="2" s="1"/>
  <c r="F18" i="2"/>
  <c r="G18" i="2" s="1"/>
  <c r="F17" i="2"/>
  <c r="G17" i="2" s="1"/>
  <c r="F16" i="2"/>
  <c r="G16" i="2" s="1"/>
  <c r="F15" i="2"/>
  <c r="G15" i="2" s="1"/>
  <c r="F14" i="2"/>
  <c r="G14" i="2" s="1"/>
  <c r="F13" i="2"/>
  <c r="H18" i="3"/>
  <c r="I18" i="3" s="1"/>
  <c r="J18" i="3" s="1"/>
  <c r="H17" i="3"/>
  <c r="I17" i="3" s="1"/>
  <c r="J17" i="3" s="1"/>
  <c r="H16" i="3"/>
  <c r="I16" i="3" s="1"/>
  <c r="J16" i="3" s="1"/>
  <c r="H15" i="3"/>
  <c r="I15" i="3" s="1"/>
  <c r="J15" i="3" s="1"/>
  <c r="H13" i="3"/>
  <c r="I13" i="3" s="1"/>
  <c r="J13" i="3" s="1"/>
  <c r="H14" i="3"/>
  <c r="I14" i="3" s="1"/>
  <c r="H12" i="3"/>
  <c r="I12" i="3" s="1"/>
  <c r="F21" i="2" l="1"/>
  <c r="O45" i="2"/>
  <c r="P37" i="2"/>
  <c r="P33" i="2"/>
  <c r="P45" i="2"/>
  <c r="G45" i="2"/>
  <c r="G33" i="2"/>
  <c r="G13" i="2"/>
  <c r="G21" i="2" s="1"/>
  <c r="O33" i="2"/>
  <c r="F45" i="2"/>
  <c r="F33" i="2"/>
</calcChain>
</file>

<file path=xl/sharedStrings.xml><?xml version="1.0" encoding="utf-8"?>
<sst xmlns="http://schemas.openxmlformats.org/spreadsheetml/2006/main" count="166" uniqueCount="48">
  <si>
    <t>Nodes</t>
  </si>
  <si>
    <t>Cores</t>
  </si>
  <si>
    <t>Memory (B)</t>
  </si>
  <si>
    <t>Max N</t>
  </si>
  <si>
    <t>NB</t>
  </si>
  <si>
    <t>Rounded to NB</t>
  </si>
  <si>
    <t>P</t>
  </si>
  <si>
    <t>Q</t>
  </si>
  <si>
    <t>N</t>
  </si>
  <si>
    <t>taskpNode</t>
  </si>
  <si>
    <t>Efficiency (GFLOPS/W)</t>
  </si>
  <si>
    <t>testing Nodes on standardised N</t>
  </si>
  <si>
    <t>ID</t>
  </si>
  <si>
    <t>GFLOPS</t>
  </si>
  <si>
    <t>mpicc</t>
  </si>
  <si>
    <t>cc</t>
  </si>
  <si>
    <t>mean</t>
  </si>
  <si>
    <t>O3</t>
  </si>
  <si>
    <t>hfp3</t>
  </si>
  <si>
    <t xml:space="preserve">nodes </t>
  </si>
  <si>
    <t>ntasks</t>
  </si>
  <si>
    <t>testing ntasks</t>
  </si>
  <si>
    <t>Time (s)</t>
  </si>
  <si>
    <t>Energy (J)</t>
  </si>
  <si>
    <t>Attempt</t>
  </si>
  <si>
    <t>*yellow is marked as an anomaly</t>
  </si>
  <si>
    <t>Values</t>
  </si>
  <si>
    <t>Control</t>
  </si>
  <si>
    <t>Testing different optimisation flags</t>
  </si>
  <si>
    <t>testing the time to complete the largest N matrix per set of nodes</t>
  </si>
  <si>
    <t>safety cooeficient</t>
  </si>
  <si>
    <t>RoundTo</t>
  </si>
  <si>
    <t>Joules (J)</t>
  </si>
  <si>
    <t>log Efficiency</t>
  </si>
  <si>
    <t>Testing P and Q configurations</t>
  </si>
  <si>
    <t>Power (W)</t>
  </si>
  <si>
    <t>Testing time taken as N increases</t>
  </si>
  <si>
    <t>Alternative P Q configurations</t>
  </si>
  <si>
    <t>CC</t>
  </si>
  <si>
    <t>mpcii</t>
  </si>
  <si>
    <t>.-O3</t>
  </si>
  <si>
    <t>Optimisation Flags</t>
  </si>
  <si>
    <t>s</t>
  </si>
  <si>
    <t>(P, Q)</t>
  </si>
  <si>
    <t>mpicc_O3</t>
  </si>
  <si>
    <t>mpicc_O3_hfp3</t>
  </si>
  <si>
    <t>cc_O3</t>
  </si>
  <si>
    <t>cc_O3_hfp3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</si>
</sst>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4"/>
      <color rgb="FF595959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  <a:r>
              <a:rPr lang="en-GB" baseline="0"/>
              <a:t> for n nodes to complete when N = 153600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626-4F13-9F63-4952119D8520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626-4F13-9F63-4952119D8520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7626-4F13-9F63-4952119D8520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7626-4F13-9F63-4952119D8520}"/>
              </c:ext>
            </c:extLst>
          </c:dPt>
          <c:xVal>
            <c:numRef>
              <c:f>'[1]original data record'!$I$53:$I$65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</c:numCache>
            </c:numRef>
          </c:xVal>
          <c:yVal>
            <c:numRef>
              <c:f>'[1]original data record'!$Q$53:$Q$65</c:f>
              <c:numCache>
                <c:formatCode>General</c:formatCode>
                <c:ptCount val="13"/>
                <c:pt idx="0">
                  <c:v>4.919075284492922</c:v>
                </c:pt>
                <c:pt idx="1">
                  <c:v>3.8571719352696241</c:v>
                </c:pt>
                <c:pt idx="2">
                  <c:v>3.8540777521121008</c:v>
                </c:pt>
                <c:pt idx="3">
                  <c:v>3.5963927453905078</c:v>
                </c:pt>
                <c:pt idx="4">
                  <c:v>3.4820371614123178</c:v>
                </c:pt>
                <c:pt idx="5">
                  <c:v>3.044600733717878</c:v>
                </c:pt>
                <c:pt idx="6">
                  <c:v>3.1488171441754615</c:v>
                </c:pt>
                <c:pt idx="7">
                  <c:v>3.0412817669125607</c:v>
                </c:pt>
                <c:pt idx="9">
                  <c:v>3.3743330349024463</c:v>
                </c:pt>
                <c:pt idx="10">
                  <c:v>3.3258462806982281</c:v>
                </c:pt>
                <c:pt idx="11">
                  <c:v>2.9461774949634885</c:v>
                </c:pt>
                <c:pt idx="12">
                  <c:v>2.7882890144590324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626-4F13-9F63-4952119D8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390847"/>
        <c:axId val="1455395647"/>
      </c:scatterChart>
      <c:valAx>
        <c:axId val="1455390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395647"/>
        <c:crosses val="autoZero"/>
        <c:crossBetween val="midCat"/>
      </c:valAx>
      <c:valAx>
        <c:axId val="145539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390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Size N</a:t>
            </a:r>
            <a:r>
              <a:rPr lang="en-GB" baseline="0"/>
              <a:t> against energy consumed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'[1]original data record'!$J$39:$J$46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'[1]original data record'!$N$39:$N$46</c:f>
              <c:numCache>
                <c:formatCode>General</c:formatCode>
                <c:ptCount val="8"/>
                <c:pt idx="0">
                  <c:v>5943.5</c:v>
                </c:pt>
                <c:pt idx="1">
                  <c:v>10748</c:v>
                </c:pt>
                <c:pt idx="2">
                  <c:v>12333</c:v>
                </c:pt>
                <c:pt idx="3">
                  <c:v>14259</c:v>
                </c:pt>
                <c:pt idx="4">
                  <c:v>14947</c:v>
                </c:pt>
                <c:pt idx="5">
                  <c:v>16032</c:v>
                </c:pt>
                <c:pt idx="6">
                  <c:v>16799</c:v>
                </c:pt>
                <c:pt idx="7">
                  <c:v>17367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A2-475E-A5A2-34792F560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102271"/>
        <c:axId val="1396105151"/>
      </c:scatterChart>
      <c:valAx>
        <c:axId val="139610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105151"/>
        <c:crosses val="autoZero"/>
        <c:crossBetween val="midCat"/>
      </c:valAx>
      <c:valAx>
        <c:axId val="139610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102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Size N</a:t>
            </a:r>
            <a:r>
              <a:rPr lang="en-GB" baseline="0"/>
              <a:t> against Efficiency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'[1]original data record'!$J$39:$J$46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'[1]original data record'!$Q$39:$Q$46</c:f>
              <c:numCache>
                <c:formatCode>General</c:formatCode>
                <c:ptCount val="8"/>
                <c:pt idx="0">
                  <c:v>0.65806167615749489</c:v>
                </c:pt>
                <c:pt idx="1">
                  <c:v>2.190134903853266</c:v>
                </c:pt>
                <c:pt idx="2">
                  <c:v>3.040646399083363</c:v>
                </c:pt>
                <c:pt idx="3">
                  <c:v>3.5515403753812524</c:v>
                </c:pt>
                <c:pt idx="4">
                  <c:v>3.7642125422312578</c:v>
                </c:pt>
                <c:pt idx="5">
                  <c:v>3.9627490235977554</c:v>
                </c:pt>
                <c:pt idx="6">
                  <c:v>4.3122140068823942</c:v>
                </c:pt>
                <c:pt idx="7">
                  <c:v>4.3606020013198448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71-4B59-B616-5C6375905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972799"/>
        <c:axId val="1397972319"/>
      </c:scatterChart>
      <c:valAx>
        <c:axId val="139797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972319"/>
        <c:crosses val="autoZero"/>
        <c:crossBetween val="midCat"/>
      </c:valAx>
      <c:valAx>
        <c:axId val="139797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97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size N</a:t>
            </a:r>
            <a:r>
              <a:rPr lang="en-GB" baseline="0"/>
              <a:t> against Time</a:t>
            </a:r>
          </a:p>
        </c:rich>
      </c:tx>
      <c:layout>
        <c:manualLayout>
          <c:xMode val="edge"/>
          <c:yMode val="edge"/>
          <c:x val="0.4179862778969174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'[1]original data record'!$J$39:$J$46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'[1]original data record'!$M$39:$M$46</c:f>
              <c:numCache>
                <c:formatCode>General</c:formatCode>
                <c:ptCount val="8"/>
                <c:pt idx="0">
                  <c:v>18.16</c:v>
                </c:pt>
                <c:pt idx="1">
                  <c:v>79.89</c:v>
                </c:pt>
                <c:pt idx="2">
                  <c:v>234.97</c:v>
                </c:pt>
                <c:pt idx="3">
                  <c:v>481.73</c:v>
                </c:pt>
                <c:pt idx="4">
                  <c:v>897.55</c:v>
                </c:pt>
                <c:pt idx="5">
                  <c:v>1446</c:v>
                </c:pt>
                <c:pt idx="6">
                  <c:v>2191.44</c:v>
                </c:pt>
                <c:pt idx="7">
                  <c:v>3164.05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AD-468C-973F-F640D8EBE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046895"/>
        <c:axId val="1394048335"/>
      </c:scatterChart>
      <c:valAx>
        <c:axId val="139404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048335"/>
        <c:crosses val="autoZero"/>
        <c:crossBetween val="midCat"/>
      </c:valAx>
      <c:valAx>
        <c:axId val="139404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046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Efficiency from P</a:t>
            </a:r>
            <a:r>
              <a:rPr lang="en-GB" baseline="0"/>
              <a:t> Q  configurations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 Q Configurations'!$D$13:$D$20</c:f>
              <c:strCache>
                <c:ptCount val="8"/>
                <c:pt idx="0">
                  <c:v>(1, 128)</c:v>
                </c:pt>
                <c:pt idx="1">
                  <c:v>(2, 64)</c:v>
                </c:pt>
                <c:pt idx="2">
                  <c:v>(4, 32)</c:v>
                </c:pt>
                <c:pt idx="3">
                  <c:v>(8, 16)</c:v>
                </c:pt>
                <c:pt idx="4">
                  <c:v>(16, 8)</c:v>
                </c:pt>
                <c:pt idx="5">
                  <c:v>(32, 4)</c:v>
                </c:pt>
                <c:pt idx="6">
                  <c:v>(64, 2)</c:v>
                </c:pt>
                <c:pt idx="7">
                  <c:v>(128, 1)</c:v>
                </c:pt>
              </c:strCache>
            </c:strRef>
          </c:cat>
          <c:val>
            <c:numRef>
              <c:f>'P Q Configurations'!$I$13:$I$20</c:f>
              <c:numCache>
                <c:formatCode>General</c:formatCode>
                <c:ptCount val="8"/>
                <c:pt idx="0">
                  <c:v>3.1732593329493692</c:v>
                </c:pt>
                <c:pt idx="1">
                  <c:v>3.7140086406685233</c:v>
                </c:pt>
                <c:pt idx="2">
                  <c:v>3.8356997037079661</c:v>
                </c:pt>
                <c:pt idx="3">
                  <c:v>4.2474070704560951</c:v>
                </c:pt>
                <c:pt idx="4">
                  <c:v>4.3315586914855606</c:v>
                </c:pt>
                <c:pt idx="5">
                  <c:v>3.8823450189551654</c:v>
                </c:pt>
                <c:pt idx="6">
                  <c:v>3.3865997084207482</c:v>
                </c:pt>
                <c:pt idx="7">
                  <c:v>2.4679000869935406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0-45DA-914C-8A5DFF591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5721904"/>
        <c:axId val="635722384"/>
      </c:barChart>
      <c:catAx>
        <c:axId val="63572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722384"/>
        <c:crosses val="autoZero"/>
        <c:auto val="1"/>
        <c:lblAlgn val="ctr"/>
        <c:lblOffset val="100"/>
        <c:noMultiLvlLbl val="0"/>
      </c:catAx>
      <c:valAx>
        <c:axId val="63572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72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  <a:r>
              <a:rPr lang="en-GB" baseline="0"/>
              <a:t> to solving HPL of max safe 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'Max Safe N'!$B$13:$B$20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'Max Safe N'!$I$13:$I$20</c:f>
              <c:numCache>
                <c:formatCode>General</c:formatCode>
                <c:ptCount val="8"/>
                <c:pt idx="0">
                  <c:v>971.76</c:v>
                </c:pt>
                <c:pt idx="1">
                  <c:v>1184.5</c:v>
                </c:pt>
                <c:pt idx="2">
                  <c:v>1808.94</c:v>
                </c:pt>
                <c:pt idx="3">
                  <c:v>2135.08</c:v>
                </c:pt>
                <c:pt idx="4">
                  <c:v>2236.67</c:v>
                </c:pt>
                <c:pt idx="5">
                  <c:v>2893.93</c:v>
                </c:pt>
                <c:pt idx="6" formatCode="0.00">
                  <c:v>3108.28</c:v>
                </c:pt>
                <c:pt idx="7">
                  <c:v>3197.1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FC-4F10-80B2-D5B8537A7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010992"/>
        <c:axId val="1637009552"/>
      </c:scatterChart>
      <c:valAx>
        <c:axId val="163701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009552"/>
        <c:crosses val="autoZero"/>
        <c:crossBetween val="midCat"/>
      </c:valAx>
      <c:valAx>
        <c:axId val="163700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01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Efficiency</a:t>
            </a:r>
            <a:r>
              <a:rPr lang="en-GB" baseline="0"/>
              <a:t> of each solving HPL of max safe 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'Max Safe N'!$B$13:$B$20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'Max Safe N'!$M$13:$M$20</c:f>
              <c:numCache>
                <c:formatCode>General</c:formatCode>
                <c:ptCount val="8"/>
                <c:pt idx="0">
                  <c:v>4.8685029330033913</c:v>
                </c:pt>
                <c:pt idx="1">
                  <c:v>4.4977574053493656</c:v>
                </c:pt>
                <c:pt idx="2">
                  <c:v>3.8443187096122262</c:v>
                </c:pt>
                <c:pt idx="3">
                  <c:v>4.2552531699300937</c:v>
                </c:pt>
                <c:pt idx="4">
                  <c:v>4.1656420994355079</c:v>
                </c:pt>
                <c:pt idx="5">
                  <c:v>4.2071318176772445</c:v>
                </c:pt>
                <c:pt idx="6">
                  <c:v>4.3252887041771624</c:v>
                </c:pt>
                <c:pt idx="7">
                  <c:v>4.3140654611639739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58-47CF-845D-1FA6C77DE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201296"/>
        <c:axId val="463202736"/>
      </c:scatterChart>
      <c:valAx>
        <c:axId val="46320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02736"/>
        <c:crosses val="autoZero"/>
        <c:crossBetween val="midCat"/>
      </c:valAx>
      <c:valAx>
        <c:axId val="46320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0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log Efficiency of each n Tasks per Node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NtasksPerNode!$B$12:$B$18</c:f>
              <c:numCache>
                <c:formatCode>General</c:formatCode>
                <c:ptCount val="7"/>
                <c:pt idx="0">
                  <c:v>128</c:v>
                </c:pt>
                <c:pt idx="1">
                  <c:v>64</c:v>
                </c:pt>
                <c:pt idx="2">
                  <c:v>32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</c:numCache>
            </c:numRef>
          </c:cat>
          <c:val>
            <c:numRef>
              <c:f>NtasksPerNode!$J$12:$J$18</c:f>
              <c:numCache>
                <c:formatCode>General</c:formatCode>
                <c:ptCount val="7"/>
                <c:pt idx="0">
                  <c:v>2.2287464311205185</c:v>
                </c:pt>
                <c:pt idx="1">
                  <c:v>1.7289741179465672</c:v>
                </c:pt>
                <c:pt idx="2">
                  <c:v>1.146424310252002</c:v>
                </c:pt>
                <c:pt idx="3">
                  <c:v>0.47141186044570121</c:v>
                </c:pt>
                <c:pt idx="4">
                  <c:v>-1.7977770749884069E-2</c:v>
                </c:pt>
                <c:pt idx="5">
                  <c:v>-0.7893622559755169</c:v>
                </c:pt>
                <c:pt idx="6">
                  <c:v>-1.6425416723245458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C9-4E53-9FFF-005219360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675824"/>
        <c:axId val="596678224"/>
      </c:barChart>
      <c:catAx>
        <c:axId val="59667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78224"/>
        <c:crosses val="autoZero"/>
        <c:auto val="1"/>
        <c:lblAlgn val="ctr"/>
        <c:lblOffset val="100"/>
        <c:noMultiLvlLbl val="0"/>
      </c:catAx>
      <c:valAx>
        <c:axId val="59667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7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24</xdr:row>
      <xdr:rowOff>85725</xdr:rowOff>
    </xdr:from>
    <xdr:to>
      <xdr:col>6</xdr:col>
      <xdr:colOff>635374</xdr:colOff>
      <xdr:row>38</xdr:row>
      <xdr:rowOff>170498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B9B7D5-8AFF-41A2-872D-12B6E97F64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21</xdr:row>
      <xdr:rowOff>76200</xdr:rowOff>
    </xdr:from>
    <xdr:to>
      <xdr:col>6</xdr:col>
      <xdr:colOff>359709</xdr:colOff>
      <xdr:row>35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72DB19-0679-466B-B635-6157179E31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21</xdr:row>
      <xdr:rowOff>76200</xdr:rowOff>
    </xdr:from>
    <xdr:to>
      <xdr:col>11</xdr:col>
      <xdr:colOff>417420</xdr:colOff>
      <xdr:row>35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674B94-D172-4BE6-90F6-00E68AE8F6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514350</xdr:colOff>
      <xdr:row>21</xdr:row>
      <xdr:rowOff>57150</xdr:rowOff>
    </xdr:from>
    <xdr:to>
      <xdr:col>19</xdr:col>
      <xdr:colOff>209550</xdr:colOff>
      <xdr:row>35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624BF2-1F45-4695-85BB-22047CD37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73268</xdr:colOff>
      <xdr:row>21</xdr:row>
      <xdr:rowOff>49823</xdr:rowOff>
    </xdr:from>
    <xdr:to>
      <xdr:col>7</xdr:col>
      <xdr:colOff>80595</xdr:colOff>
      <xdr:row>35</xdr:row>
      <xdr:rowOff>126023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1A524F-471E-5B9B-6F70-0D157993B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53838</xdr:colOff>
      <xdr:row>20</xdr:row>
      <xdr:rowOff>102704</xdr:rowOff>
    </xdr:from>
    <xdr:to>
      <xdr:col>5</xdr:col>
      <xdr:colOff>385142</xdr:colOff>
      <xdr:row>34</xdr:row>
      <xdr:rowOff>178904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EFD106-BD7B-DCCE-3692-9F712E461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509380</xdr:colOff>
      <xdr:row>20</xdr:row>
      <xdr:rowOff>86138</xdr:rowOff>
    </xdr:from>
    <xdr:to>
      <xdr:col>11</xdr:col>
      <xdr:colOff>583924</xdr:colOff>
      <xdr:row>34</xdr:row>
      <xdr:rowOff>162338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984D75-D4C1-B104-9405-AF90F48ED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</xdr:colOff>
      <xdr:row>19</xdr:row>
      <xdr:rowOff>61912</xdr:rowOff>
    </xdr:from>
    <xdr:to>
      <xdr:col>6</xdr:col>
      <xdr:colOff>738187</xdr:colOff>
      <xdr:row>33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6C8C93-A599-AEC2-DA88-E52A3E8A58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23c6f2f832f1bd8b/Documents/Arthurs%20stuff/University/CIUK%202025%20cluster%20challenge/archer2/original%20data%20format.xlsx" TargetMode="External"/><Relationship Id="rId1" Type="http://schemas.openxmlformats.org/officeDocument/2006/relationships/externalLinkPath" Target="original%20data%20forma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riginal data record"/>
    </sheetNames>
    <sheetDataSet>
      <sheetData sheetId="0">
        <row r="2">
          <cell r="D2">
            <v>1</v>
          </cell>
          <cell r="M2">
            <v>971.76</v>
          </cell>
          <cell r="Q2">
            <v>4.8685029330033913</v>
          </cell>
        </row>
        <row r="3">
          <cell r="D3">
            <v>2</v>
          </cell>
          <cell r="M3">
            <v>1184.5</v>
          </cell>
          <cell r="Q3">
            <v>4.4977574053493656</v>
          </cell>
        </row>
        <row r="4">
          <cell r="D4">
            <v>3</v>
          </cell>
          <cell r="M4">
            <v>1808.94</v>
          </cell>
          <cell r="Q4">
            <v>3.8443187096122262</v>
          </cell>
        </row>
        <row r="5">
          <cell r="D5">
            <v>4</v>
          </cell>
          <cell r="M5">
            <v>2135.08</v>
          </cell>
          <cell r="Q5">
            <v>4.2552531699300937</v>
          </cell>
        </row>
        <row r="6">
          <cell r="D6">
            <v>5</v>
          </cell>
          <cell r="M6">
            <v>2236.67</v>
          </cell>
          <cell r="Q6">
            <v>4.1656420994355079</v>
          </cell>
        </row>
        <row r="7">
          <cell r="D7">
            <v>6</v>
          </cell>
          <cell r="M7">
            <v>2893.93</v>
          </cell>
          <cell r="Q7">
            <v>4.2071318176772445</v>
          </cell>
        </row>
        <row r="8">
          <cell r="D8">
            <v>7</v>
          </cell>
          <cell r="M8">
            <v>3108.28</v>
          </cell>
          <cell r="Q8">
            <v>4.3252887041771624</v>
          </cell>
        </row>
        <row r="9">
          <cell r="D9">
            <v>8</v>
          </cell>
          <cell r="M9">
            <v>3197.1</v>
          </cell>
          <cell r="Q9">
            <v>4.3140654611639739</v>
          </cell>
        </row>
        <row r="19">
          <cell r="K19" t="str">
            <v>(1,128)</v>
          </cell>
          <cell r="Q19">
            <v>3.1732593329493692</v>
          </cell>
        </row>
        <row r="20">
          <cell r="K20" t="str">
            <v>(2,64)</v>
          </cell>
          <cell r="Q20">
            <v>3.7140086406685233</v>
          </cell>
        </row>
        <row r="21">
          <cell r="K21" t="str">
            <v>(4,32)</v>
          </cell>
          <cell r="Q21">
            <v>3.8356997037079661</v>
          </cell>
        </row>
        <row r="22">
          <cell r="K22" t="str">
            <v>(8,16)</v>
          </cell>
          <cell r="Q22">
            <v>4.2474070704560951</v>
          </cell>
        </row>
        <row r="23">
          <cell r="K23" t="str">
            <v>(16,8)</v>
          </cell>
          <cell r="Q23">
            <v>4.3315586914855606</v>
          </cell>
        </row>
        <row r="24">
          <cell r="K24" t="str">
            <v>(32,4)</v>
          </cell>
          <cell r="Q24">
            <v>3.8823450189551654</v>
          </cell>
        </row>
        <row r="25">
          <cell r="K25" t="str">
            <v>(64,2)</v>
          </cell>
          <cell r="Q25">
            <v>3.3865997084207482</v>
          </cell>
        </row>
        <row r="26">
          <cell r="K26" t="str">
            <v>(128,1)</v>
          </cell>
          <cell r="Q26">
            <v>2.4679000869935406</v>
          </cell>
        </row>
        <row r="39">
          <cell r="J39">
            <v>1</v>
          </cell>
          <cell r="M39">
            <v>18.16</v>
          </cell>
          <cell r="N39">
            <v>5943.5</v>
          </cell>
          <cell r="Q39">
            <v>0.65806167615749489</v>
          </cell>
        </row>
        <row r="40">
          <cell r="J40">
            <v>2</v>
          </cell>
          <cell r="M40">
            <v>79.89</v>
          </cell>
          <cell r="N40">
            <v>10748</v>
          </cell>
          <cell r="Q40">
            <v>2.190134903853266</v>
          </cell>
        </row>
        <row r="41">
          <cell r="J41">
            <v>3</v>
          </cell>
          <cell r="M41">
            <v>234.97</v>
          </cell>
          <cell r="N41">
            <v>12333</v>
          </cell>
          <cell r="Q41">
            <v>3.040646399083363</v>
          </cell>
        </row>
        <row r="42">
          <cell r="J42">
            <v>4</v>
          </cell>
          <cell r="M42">
            <v>481.73</v>
          </cell>
          <cell r="N42">
            <v>14259</v>
          </cell>
          <cell r="Q42">
            <v>3.5515403753812524</v>
          </cell>
        </row>
        <row r="43">
          <cell r="J43">
            <v>5</v>
          </cell>
          <cell r="M43">
            <v>897.55</v>
          </cell>
          <cell r="N43">
            <v>14947</v>
          </cell>
          <cell r="Q43">
            <v>3.7642125422312578</v>
          </cell>
        </row>
        <row r="44">
          <cell r="J44">
            <v>6</v>
          </cell>
          <cell r="M44">
            <v>1446</v>
          </cell>
          <cell r="N44">
            <v>16032</v>
          </cell>
          <cell r="Q44">
            <v>3.9627490235977554</v>
          </cell>
        </row>
        <row r="45">
          <cell r="J45">
            <v>7</v>
          </cell>
          <cell r="M45">
            <v>2191.44</v>
          </cell>
          <cell r="N45">
            <v>16799</v>
          </cell>
          <cell r="Q45">
            <v>4.3122140068823942</v>
          </cell>
        </row>
        <row r="46">
          <cell r="J46">
            <v>8</v>
          </cell>
          <cell r="M46">
            <v>3164.05</v>
          </cell>
          <cell r="N46">
            <v>17367</v>
          </cell>
          <cell r="Q46">
            <v>4.3606020013198448</v>
          </cell>
        </row>
        <row r="53">
          <cell r="I53">
            <v>1</v>
          </cell>
          <cell r="Q53">
            <v>4.919075284492922</v>
          </cell>
        </row>
        <row r="54">
          <cell r="I54">
            <v>2</v>
          </cell>
          <cell r="Q54">
            <v>3.8571719352696241</v>
          </cell>
        </row>
        <row r="55">
          <cell r="I55">
            <v>3</v>
          </cell>
          <cell r="Q55">
            <v>3.8540777521121008</v>
          </cell>
        </row>
        <row r="56">
          <cell r="I56">
            <v>4</v>
          </cell>
          <cell r="Q56">
            <v>3.5963927453905078</v>
          </cell>
        </row>
        <row r="57">
          <cell r="I57">
            <v>5</v>
          </cell>
          <cell r="Q57">
            <v>3.4820371614123178</v>
          </cell>
        </row>
        <row r="58">
          <cell r="I58">
            <v>6</v>
          </cell>
          <cell r="Q58">
            <v>3.044600733717878</v>
          </cell>
        </row>
        <row r="59">
          <cell r="I59">
            <v>7</v>
          </cell>
          <cell r="Q59">
            <v>3.1488171441754615</v>
          </cell>
        </row>
        <row r="60">
          <cell r="I60">
            <v>8</v>
          </cell>
          <cell r="Q60">
            <v>3.0412817669125607</v>
          </cell>
        </row>
        <row r="62">
          <cell r="I62">
            <v>5</v>
          </cell>
          <cell r="Q62">
            <v>3.3743330349024463</v>
          </cell>
        </row>
        <row r="63">
          <cell r="I63">
            <v>6</v>
          </cell>
          <cell r="Q63">
            <v>3.3258462806982281</v>
          </cell>
        </row>
        <row r="64">
          <cell r="I64">
            <v>7</v>
          </cell>
          <cell r="Q64">
            <v>2.9461774949634885</v>
          </cell>
        </row>
        <row r="65">
          <cell r="I65">
            <v>8</v>
          </cell>
          <cell r="Q65">
            <v>2.7882890144590324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2940A-BA2C-4A9A-9EEF-21047C0DB136}">
  <dimension ref="A1:I23"/>
  <sheetViews>
    <sheetView topLeftCell="A4" zoomScale="70" zoomScaleNormal="70" workbookViewId="0">
      <selection activeCell="F5" sqref="F5"/>
    </sheetView>
  </sheetViews>
  <sheetFormatPr defaultRowHeight="15" x14ac:dyDescent="0.25"/>
  <cols>
    <col min="1" max="1" width="19.28515625" customWidth="1"/>
    <col min="4" max="4" width="9" bestFit="1" customWidth="1"/>
    <col min="5" max="5" width="11.42578125" customWidth="1"/>
    <col min="6" max="6" width="12" customWidth="1"/>
    <col min="7" max="7" width="12.42578125" customWidth="1"/>
    <col min="8" max="8" width="16.5703125" customWidth="1"/>
    <col min="9" max="9" width="21.5703125" customWidth="1"/>
  </cols>
  <sheetData>
    <row r="1" spans="1:9" x14ac:dyDescent="0.25">
      <c r="A1" t="s">
        <v>11</v>
      </c>
    </row>
    <row r="3" spans="1:9" x14ac:dyDescent="0.25">
      <c r="A3" t="s">
        <v>27</v>
      </c>
      <c r="B3" t="s">
        <v>26</v>
      </c>
    </row>
    <row r="4" spans="1:9" x14ac:dyDescent="0.25">
      <c r="A4" t="s">
        <v>38</v>
      </c>
      <c r="B4" t="s">
        <v>39</v>
      </c>
    </row>
    <row r="5" spans="1:9" x14ac:dyDescent="0.25">
      <c r="A5" t="s">
        <v>41</v>
      </c>
      <c r="B5" t="s">
        <v>40</v>
      </c>
    </row>
    <row r="6" spans="1:9" x14ac:dyDescent="0.25">
      <c r="A6" t="s">
        <v>8</v>
      </c>
      <c r="B6">
        <v>153600</v>
      </c>
    </row>
    <row r="7" spans="1:9" x14ac:dyDescent="0.25">
      <c r="A7" t="s">
        <v>4</v>
      </c>
      <c r="B7">
        <v>256</v>
      </c>
    </row>
    <row r="10" spans="1:9" x14ac:dyDescent="0.25">
      <c r="A10" t="s">
        <v>12</v>
      </c>
      <c r="B10" t="s">
        <v>0</v>
      </c>
      <c r="C10" t="s">
        <v>6</v>
      </c>
      <c r="D10" t="s">
        <v>7</v>
      </c>
      <c r="E10" t="s">
        <v>22</v>
      </c>
      <c r="F10" t="s">
        <v>13</v>
      </c>
      <c r="G10" t="s">
        <v>32</v>
      </c>
      <c r="H10" t="s">
        <v>35</v>
      </c>
      <c r="I10" t="s">
        <v>10</v>
      </c>
    </row>
    <row r="11" spans="1:9" x14ac:dyDescent="0.25">
      <c r="A11">
        <v>11362784</v>
      </c>
      <c r="B11">
        <v>1</v>
      </c>
      <c r="C11">
        <v>8</v>
      </c>
      <c r="D11">
        <v>16</v>
      </c>
      <c r="E11">
        <v>966.26</v>
      </c>
      <c r="F11">
        <v>2500.3000000000002</v>
      </c>
      <c r="G11">
        <v>491137</v>
      </c>
      <c r="H11">
        <f t="shared" ref="H11:H18" si="0">G11/E11</f>
        <v>508.28658953076814</v>
      </c>
      <c r="I11">
        <f t="shared" ref="I11:I18" si="1">F11/H11</f>
        <v>4.919075284492922</v>
      </c>
    </row>
    <row r="12" spans="1:9" x14ac:dyDescent="0.25">
      <c r="A12">
        <v>11362839</v>
      </c>
      <c r="B12">
        <v>2</v>
      </c>
      <c r="C12">
        <v>16</v>
      </c>
      <c r="D12">
        <v>16</v>
      </c>
      <c r="E12">
        <v>550.42999999999995</v>
      </c>
      <c r="F12">
        <v>4389.2</v>
      </c>
      <c r="G12">
        <v>626352</v>
      </c>
      <c r="H12">
        <f t="shared" si="0"/>
        <v>1137.9321621277911</v>
      </c>
      <c r="I12">
        <f t="shared" si="1"/>
        <v>3.8571719352696241</v>
      </c>
    </row>
    <row r="13" spans="1:9" x14ac:dyDescent="0.25">
      <c r="A13">
        <v>11362930</v>
      </c>
      <c r="B13">
        <v>3</v>
      </c>
      <c r="C13">
        <v>16</v>
      </c>
      <c r="D13">
        <v>24</v>
      </c>
      <c r="E13">
        <v>393.06</v>
      </c>
      <c r="F13">
        <v>6146.6</v>
      </c>
      <c r="G13">
        <v>626864</v>
      </c>
      <c r="H13">
        <f t="shared" si="0"/>
        <v>1594.8303058057295</v>
      </c>
      <c r="I13">
        <f t="shared" si="1"/>
        <v>3.8540777521121008</v>
      </c>
    </row>
    <row r="14" spans="1:9" x14ac:dyDescent="0.25">
      <c r="A14">
        <v>11362986</v>
      </c>
      <c r="B14">
        <v>4</v>
      </c>
      <c r="C14">
        <v>16</v>
      </c>
      <c r="D14">
        <v>32</v>
      </c>
      <c r="E14">
        <v>329.51</v>
      </c>
      <c r="F14">
        <v>7331.9</v>
      </c>
      <c r="G14">
        <v>671766</v>
      </c>
      <c r="H14">
        <f t="shared" si="0"/>
        <v>2038.6816788564838</v>
      </c>
      <c r="I14">
        <f t="shared" si="1"/>
        <v>3.5963927453905078</v>
      </c>
    </row>
    <row r="15" spans="1:9" x14ac:dyDescent="0.25">
      <c r="A15">
        <v>11363005</v>
      </c>
      <c r="B15">
        <v>5</v>
      </c>
      <c r="C15">
        <v>16</v>
      </c>
      <c r="D15">
        <v>40</v>
      </c>
      <c r="E15">
        <v>269</v>
      </c>
      <c r="F15">
        <v>8981.2999999999993</v>
      </c>
      <c r="G15">
        <v>693838</v>
      </c>
      <c r="H15">
        <f t="shared" si="0"/>
        <v>2579.3234200743495</v>
      </c>
      <c r="I15">
        <f t="shared" si="1"/>
        <v>3.4820371614123178</v>
      </c>
    </row>
    <row r="16" spans="1:9" x14ac:dyDescent="0.25">
      <c r="A16">
        <v>11363061</v>
      </c>
      <c r="B16">
        <v>6</v>
      </c>
      <c r="C16">
        <v>16</v>
      </c>
      <c r="D16">
        <v>48</v>
      </c>
      <c r="E16">
        <v>232.81</v>
      </c>
      <c r="F16">
        <v>10377</v>
      </c>
      <c r="G16">
        <v>793493</v>
      </c>
      <c r="H16">
        <f t="shared" si="0"/>
        <v>3408.3286800395172</v>
      </c>
      <c r="I16">
        <f t="shared" si="1"/>
        <v>3.044600733717878</v>
      </c>
    </row>
    <row r="17" spans="1:9" x14ac:dyDescent="0.25">
      <c r="A17">
        <v>11363082</v>
      </c>
      <c r="B17">
        <v>7</v>
      </c>
      <c r="C17">
        <v>16</v>
      </c>
      <c r="D17">
        <v>56</v>
      </c>
      <c r="E17">
        <v>204.99</v>
      </c>
      <c r="F17">
        <v>11785</v>
      </c>
      <c r="G17">
        <v>767211</v>
      </c>
      <c r="H17">
        <f t="shared" si="0"/>
        <v>3742.675252451339</v>
      </c>
      <c r="I17">
        <f t="shared" si="1"/>
        <v>3.1488171441754615</v>
      </c>
    </row>
    <row r="18" spans="1:9" x14ac:dyDescent="0.25">
      <c r="A18">
        <v>11363414</v>
      </c>
      <c r="B18">
        <v>8</v>
      </c>
      <c r="C18">
        <v>16</v>
      </c>
      <c r="D18">
        <v>64</v>
      </c>
      <c r="E18">
        <v>181.39</v>
      </c>
      <c r="F18">
        <v>13319</v>
      </c>
      <c r="G18">
        <v>794380</v>
      </c>
      <c r="H18">
        <f t="shared" si="0"/>
        <v>4379.4034952312695</v>
      </c>
      <c r="I18">
        <f t="shared" si="1"/>
        <v>3.0412817669125607</v>
      </c>
    </row>
    <row r="19" spans="1:9" x14ac:dyDescent="0.25">
      <c r="B19" t="s">
        <v>37</v>
      </c>
    </row>
    <row r="20" spans="1:9" x14ac:dyDescent="0.25">
      <c r="A20">
        <v>11363504</v>
      </c>
      <c r="B20" s="2">
        <v>5</v>
      </c>
      <c r="C20">
        <v>20</v>
      </c>
      <c r="D20">
        <v>32</v>
      </c>
      <c r="E20">
        <v>272.2</v>
      </c>
      <c r="F20">
        <v>8875.5</v>
      </c>
      <c r="G20">
        <v>715967</v>
      </c>
      <c r="H20">
        <f t="shared" ref="H20:H22" si="2">G20/E20</f>
        <v>2630.2975753122705</v>
      </c>
      <c r="I20">
        <f t="shared" ref="I20:I22" si="3">F20/H20</f>
        <v>3.3743330349024463</v>
      </c>
    </row>
    <row r="21" spans="1:9" x14ac:dyDescent="0.25">
      <c r="A21">
        <v>11363492</v>
      </c>
      <c r="B21" s="2">
        <v>6</v>
      </c>
      <c r="C21">
        <v>24</v>
      </c>
      <c r="D21">
        <v>32</v>
      </c>
      <c r="E21">
        <v>237.13</v>
      </c>
      <c r="F21">
        <v>10189</v>
      </c>
      <c r="G21">
        <v>726467</v>
      </c>
      <c r="H21">
        <f t="shared" si="2"/>
        <v>3063.5811580145914</v>
      </c>
      <c r="I21">
        <f t="shared" si="3"/>
        <v>3.3258462806982281</v>
      </c>
    </row>
    <row r="22" spans="1:9" x14ac:dyDescent="0.25">
      <c r="A22">
        <v>11363469</v>
      </c>
      <c r="B22" s="2">
        <v>7</v>
      </c>
      <c r="C22">
        <v>28</v>
      </c>
      <c r="D22">
        <v>32</v>
      </c>
      <c r="E22">
        <v>219.03</v>
      </c>
      <c r="F22">
        <v>11030</v>
      </c>
      <c r="G22">
        <v>820012</v>
      </c>
      <c r="H22">
        <f t="shared" si="2"/>
        <v>3743.8341779664884</v>
      </c>
      <c r="I22">
        <f t="shared" si="3"/>
        <v>2.9461774949634885</v>
      </c>
    </row>
    <row r="23" spans="1:9" x14ac:dyDescent="0.25">
      <c r="A23">
        <v>11363126</v>
      </c>
      <c r="B23" s="2">
        <v>8</v>
      </c>
      <c r="C23">
        <v>32</v>
      </c>
      <c r="D23">
        <v>32</v>
      </c>
      <c r="E23">
        <v>197.04</v>
      </c>
      <c r="F23">
        <v>12261</v>
      </c>
      <c r="G23">
        <v>866448</v>
      </c>
      <c r="H23">
        <f>G23/E23</f>
        <v>4397.3203410475035</v>
      </c>
      <c r="I23">
        <f>F23/H23</f>
        <v>2.7882890144590324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27A50-FD11-45C7-BA95-554FBD4406B5}">
  <dimension ref="A1:G20"/>
  <sheetViews>
    <sheetView zoomScale="70" zoomScaleNormal="70" workbookViewId="0">
      <selection activeCell="I14" sqref="I14"/>
    </sheetView>
  </sheetViews>
  <sheetFormatPr defaultRowHeight="15" x14ac:dyDescent="0.25"/>
  <cols>
    <col min="1" max="1" width="21.42578125" customWidth="1"/>
    <col min="2" max="2" width="9.7109375" customWidth="1"/>
    <col min="3" max="3" width="11.28515625" customWidth="1"/>
    <col min="4" max="4" width="11.5703125" customWidth="1"/>
    <col min="5" max="5" width="12.42578125" customWidth="1"/>
    <col min="6" max="6" width="14.28515625" customWidth="1"/>
    <col min="7" max="7" width="23.140625" customWidth="1"/>
    <col min="8" max="8" width="10" customWidth="1"/>
  </cols>
  <sheetData>
    <row r="1" spans="1:7" x14ac:dyDescent="0.25">
      <c r="A1" t="s">
        <v>36</v>
      </c>
    </row>
    <row r="3" spans="1:7" x14ac:dyDescent="0.25">
      <c r="A3" t="s">
        <v>27</v>
      </c>
      <c r="B3" t="s">
        <v>26</v>
      </c>
    </row>
    <row r="4" spans="1:7" x14ac:dyDescent="0.25">
      <c r="A4" t="s">
        <v>38</v>
      </c>
      <c r="B4" t="s">
        <v>39</v>
      </c>
    </row>
    <row r="5" spans="1:7" x14ac:dyDescent="0.25">
      <c r="A5" t="s">
        <v>41</v>
      </c>
      <c r="B5" t="s">
        <v>40</v>
      </c>
    </row>
    <row r="6" spans="1:7" x14ac:dyDescent="0.25">
      <c r="A6" t="s">
        <v>9</v>
      </c>
      <c r="B6">
        <v>128</v>
      </c>
    </row>
    <row r="7" spans="1:7" x14ac:dyDescent="0.25">
      <c r="A7" t="s">
        <v>0</v>
      </c>
      <c r="B7">
        <v>8</v>
      </c>
    </row>
    <row r="8" spans="1:7" x14ac:dyDescent="0.25">
      <c r="A8" t="s">
        <v>6</v>
      </c>
      <c r="B8">
        <v>32</v>
      </c>
    </row>
    <row r="9" spans="1:7" x14ac:dyDescent="0.25">
      <c r="A9" t="s">
        <v>7</v>
      </c>
      <c r="B9">
        <v>32</v>
      </c>
    </row>
    <row r="12" spans="1:7" x14ac:dyDescent="0.25">
      <c r="A12" t="s">
        <v>12</v>
      </c>
      <c r="B12" t="s">
        <v>8</v>
      </c>
      <c r="C12" t="s">
        <v>22</v>
      </c>
      <c r="D12" t="s">
        <v>13</v>
      </c>
      <c r="E12" t="s">
        <v>32</v>
      </c>
      <c r="F12" t="s">
        <v>35</v>
      </c>
      <c r="G12" t="s">
        <v>10</v>
      </c>
    </row>
    <row r="13" spans="1:7" x14ac:dyDescent="0.25">
      <c r="A13">
        <v>11352859</v>
      </c>
      <c r="B13">
        <v>54500</v>
      </c>
      <c r="C13">
        <v>18.16</v>
      </c>
      <c r="D13">
        <v>5943.5</v>
      </c>
      <c r="E13">
        <v>164018</v>
      </c>
      <c r="F13">
        <f t="shared" ref="F13:F20" si="0">E13/C13</f>
        <v>9031.8281938325999</v>
      </c>
      <c r="G13">
        <f t="shared" ref="G13:G20" si="1">D13/F13</f>
        <v>0.65806167615749489</v>
      </c>
    </row>
    <row r="14" spans="1:7" x14ac:dyDescent="0.25">
      <c r="A14">
        <v>11352867</v>
      </c>
      <c r="B14">
        <v>108800</v>
      </c>
      <c r="C14">
        <v>79.89</v>
      </c>
      <c r="D14">
        <v>10748</v>
      </c>
      <c r="E14">
        <v>392057</v>
      </c>
      <c r="F14">
        <f t="shared" si="0"/>
        <v>4907.46025785455</v>
      </c>
      <c r="G14">
        <f t="shared" si="1"/>
        <v>2.190134903853266</v>
      </c>
    </row>
    <row r="15" spans="1:7" x14ac:dyDescent="0.25">
      <c r="A15">
        <v>11352955</v>
      </c>
      <c r="B15">
        <v>163200</v>
      </c>
      <c r="C15">
        <v>234.97</v>
      </c>
      <c r="D15">
        <v>12333</v>
      </c>
      <c r="E15">
        <v>953049</v>
      </c>
      <c r="F15">
        <f t="shared" si="0"/>
        <v>4056.0454526109716</v>
      </c>
      <c r="G15">
        <f t="shared" si="1"/>
        <v>3.040646399083363</v>
      </c>
    </row>
    <row r="16" spans="1:7" x14ac:dyDescent="0.25">
      <c r="A16">
        <v>11352904</v>
      </c>
      <c r="B16">
        <v>217600</v>
      </c>
      <c r="C16">
        <v>481.73</v>
      </c>
      <c r="D16">
        <v>14259</v>
      </c>
      <c r="E16">
        <v>1934087</v>
      </c>
      <c r="F16">
        <f t="shared" si="0"/>
        <v>4014.8776285471113</v>
      </c>
      <c r="G16">
        <f t="shared" si="1"/>
        <v>3.5515403753812524</v>
      </c>
    </row>
    <row r="17" spans="1:7" x14ac:dyDescent="0.25">
      <c r="A17">
        <v>11353012</v>
      </c>
      <c r="B17">
        <v>272000</v>
      </c>
      <c r="C17">
        <v>897.55</v>
      </c>
      <c r="D17">
        <v>14947</v>
      </c>
      <c r="E17">
        <v>3564007</v>
      </c>
      <c r="F17">
        <f t="shared" si="0"/>
        <v>3970.8172246671497</v>
      </c>
      <c r="G17">
        <f t="shared" si="1"/>
        <v>3.7642125422312578</v>
      </c>
    </row>
    <row r="18" spans="1:7" x14ac:dyDescent="0.25">
      <c r="A18">
        <v>11353051</v>
      </c>
      <c r="B18">
        <v>326400</v>
      </c>
      <c r="C18">
        <v>1446</v>
      </c>
      <c r="D18">
        <v>16032</v>
      </c>
      <c r="E18">
        <v>5850048</v>
      </c>
      <c r="F18">
        <f t="shared" si="0"/>
        <v>4045.6763485477177</v>
      </c>
      <c r="G18">
        <f t="shared" si="1"/>
        <v>3.9627490235977554</v>
      </c>
    </row>
    <row r="19" spans="1:7" x14ac:dyDescent="0.25">
      <c r="A19">
        <v>11353091</v>
      </c>
      <c r="B19">
        <v>380800</v>
      </c>
      <c r="C19">
        <v>2191.44</v>
      </c>
      <c r="D19">
        <v>16799</v>
      </c>
      <c r="E19">
        <v>8537146</v>
      </c>
      <c r="F19">
        <f t="shared" si="0"/>
        <v>3895.678640528602</v>
      </c>
      <c r="G19">
        <f t="shared" si="1"/>
        <v>4.3122140068823942</v>
      </c>
    </row>
    <row r="20" spans="1:7" x14ac:dyDescent="0.25">
      <c r="A20">
        <v>11353112</v>
      </c>
      <c r="B20">
        <v>435200</v>
      </c>
      <c r="C20">
        <v>3164.05</v>
      </c>
      <c r="D20">
        <v>17367</v>
      </c>
      <c r="E20">
        <v>12601484</v>
      </c>
      <c r="F20">
        <f t="shared" si="0"/>
        <v>3982.7069736571798</v>
      </c>
      <c r="G20">
        <f t="shared" si="1"/>
        <v>4.3606020013198448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81780-6062-4E9E-A922-7D86F045E687}">
  <dimension ref="A1:I20"/>
  <sheetViews>
    <sheetView zoomScale="70" zoomScaleNormal="70" workbookViewId="0">
      <selection activeCell="N13" sqref="N13"/>
    </sheetView>
  </sheetViews>
  <sheetFormatPr defaultRowHeight="15" x14ac:dyDescent="0.25"/>
  <cols>
    <col min="1" max="1" width="20.140625" customWidth="1"/>
    <col min="5" max="5" width="10.28515625" customWidth="1"/>
    <col min="6" max="6" width="11.28515625" customWidth="1"/>
    <col min="7" max="7" width="12.140625" customWidth="1"/>
    <col min="8" max="8" width="16" customWidth="1"/>
    <col min="9" max="9" width="20.5703125" bestFit="1" customWidth="1"/>
    <col min="10" max="10" width="9.7109375" customWidth="1"/>
  </cols>
  <sheetData>
    <row r="1" spans="1:9" x14ac:dyDescent="0.25">
      <c r="A1" t="s">
        <v>34</v>
      </c>
    </row>
    <row r="3" spans="1:9" x14ac:dyDescent="0.25">
      <c r="A3" t="s">
        <v>27</v>
      </c>
      <c r="B3" t="s">
        <v>26</v>
      </c>
    </row>
    <row r="4" spans="1:9" x14ac:dyDescent="0.25">
      <c r="A4" t="s">
        <v>38</v>
      </c>
      <c r="B4" t="s">
        <v>39</v>
      </c>
    </row>
    <row r="5" spans="1:9" x14ac:dyDescent="0.25">
      <c r="A5" t="s">
        <v>41</v>
      </c>
      <c r="B5" t="s">
        <v>40</v>
      </c>
    </row>
    <row r="6" spans="1:9" x14ac:dyDescent="0.25">
      <c r="A6" t="s">
        <v>0</v>
      </c>
      <c r="B6">
        <v>1</v>
      </c>
    </row>
    <row r="7" spans="1:9" x14ac:dyDescent="0.25">
      <c r="A7" t="s">
        <v>8</v>
      </c>
      <c r="B7">
        <v>153600</v>
      </c>
      <c r="E7" t="s">
        <v>42</v>
      </c>
    </row>
    <row r="8" spans="1:9" x14ac:dyDescent="0.25">
      <c r="A8" t="s">
        <v>4</v>
      </c>
      <c r="B8">
        <v>256</v>
      </c>
    </row>
    <row r="9" spans="1:9" x14ac:dyDescent="0.25">
      <c r="A9" t="s">
        <v>9</v>
      </c>
      <c r="B9">
        <v>128</v>
      </c>
    </row>
    <row r="12" spans="1:9" x14ac:dyDescent="0.25">
      <c r="A12" t="s">
        <v>12</v>
      </c>
      <c r="B12" t="s">
        <v>6</v>
      </c>
      <c r="C12" t="s">
        <v>7</v>
      </c>
      <c r="D12" t="s">
        <v>43</v>
      </c>
      <c r="E12" t="s">
        <v>22</v>
      </c>
      <c r="F12" t="s">
        <v>13</v>
      </c>
      <c r="G12" t="s">
        <v>32</v>
      </c>
      <c r="H12" t="s">
        <v>35</v>
      </c>
      <c r="I12" t="s">
        <v>10</v>
      </c>
    </row>
    <row r="13" spans="1:9" x14ac:dyDescent="0.25">
      <c r="A13">
        <v>11349987</v>
      </c>
      <c r="B13">
        <v>1</v>
      </c>
      <c r="C13">
        <v>128</v>
      </c>
      <c r="D13" t="str">
        <f>"("&amp;B13&amp;", "&amp;C13&amp;")"</f>
        <v>(1, 128)</v>
      </c>
      <c r="E13">
        <v>431.36</v>
      </c>
      <c r="F13">
        <v>1545.5</v>
      </c>
      <c r="G13">
        <v>210089</v>
      </c>
      <c r="H13">
        <f t="shared" ref="H13:H20" si="0">G13/E13</f>
        <v>487.03866839762611</v>
      </c>
      <c r="I13">
        <f t="shared" ref="I13:I20" si="1">F13/H13</f>
        <v>3.1732593329493692</v>
      </c>
    </row>
    <row r="14" spans="1:9" x14ac:dyDescent="0.25">
      <c r="A14">
        <v>11350891</v>
      </c>
      <c r="B14">
        <v>2</v>
      </c>
      <c r="C14">
        <v>64</v>
      </c>
      <c r="D14" t="str">
        <f>"("&amp;B14&amp;", "&amp;C14&amp;")"</f>
        <v>(2, 64)</v>
      </c>
      <c r="E14">
        <v>368.71</v>
      </c>
      <c r="F14">
        <v>1808.1</v>
      </c>
      <c r="G14">
        <v>179500</v>
      </c>
      <c r="H14">
        <f t="shared" si="0"/>
        <v>486.83246996284345</v>
      </c>
      <c r="I14">
        <f t="shared" si="1"/>
        <v>3.7140086406685233</v>
      </c>
    </row>
    <row r="15" spans="1:9" x14ac:dyDescent="0.25">
      <c r="A15">
        <v>11350942</v>
      </c>
      <c r="B15">
        <v>4</v>
      </c>
      <c r="C15">
        <v>32</v>
      </c>
      <c r="D15" t="str">
        <f>"("&amp;B15&amp;", "&amp;C15&amp;")"</f>
        <v>(4, 32)</v>
      </c>
      <c r="E15">
        <v>328.36</v>
      </c>
      <c r="F15">
        <v>2030.4</v>
      </c>
      <c r="G15">
        <v>173815</v>
      </c>
      <c r="H15">
        <f t="shared" si="0"/>
        <v>529.34279449384815</v>
      </c>
      <c r="I15">
        <f t="shared" si="1"/>
        <v>3.8356997037079661</v>
      </c>
    </row>
    <row r="16" spans="1:9" x14ac:dyDescent="0.25">
      <c r="A16">
        <v>11350955</v>
      </c>
      <c r="B16">
        <v>8</v>
      </c>
      <c r="C16">
        <v>16</v>
      </c>
      <c r="D16" t="str">
        <f>"("&amp;B16&amp;", "&amp;C16&amp;")"</f>
        <v>(8, 16)</v>
      </c>
      <c r="E16">
        <v>298.12</v>
      </c>
      <c r="F16">
        <v>2236.3000000000002</v>
      </c>
      <c r="G16">
        <v>156963</v>
      </c>
      <c r="H16">
        <f t="shared" si="0"/>
        <v>526.50945927814303</v>
      </c>
      <c r="I16">
        <f t="shared" si="1"/>
        <v>4.2474070704560951</v>
      </c>
    </row>
    <row r="17" spans="1:9" x14ac:dyDescent="0.25">
      <c r="A17">
        <v>11350976</v>
      </c>
      <c r="B17">
        <v>16</v>
      </c>
      <c r="C17">
        <v>8</v>
      </c>
      <c r="D17" t="str">
        <f>"("&amp;B17&amp;", "&amp;C17&amp;")"</f>
        <v>(16, 8)</v>
      </c>
      <c r="E17">
        <v>295.31</v>
      </c>
      <c r="F17">
        <v>2257.6</v>
      </c>
      <c r="G17">
        <v>153915</v>
      </c>
      <c r="H17">
        <f t="shared" si="0"/>
        <v>521.19806305238558</v>
      </c>
      <c r="I17">
        <f t="shared" si="1"/>
        <v>4.3315586914855606</v>
      </c>
    </row>
    <row r="18" spans="1:9" x14ac:dyDescent="0.25">
      <c r="A18">
        <v>11351046</v>
      </c>
      <c r="B18">
        <v>32</v>
      </c>
      <c r="C18">
        <v>4</v>
      </c>
      <c r="D18" t="str">
        <f>"("&amp;B18&amp;", "&amp;C18&amp;")"</f>
        <v>(32, 4)</v>
      </c>
      <c r="E18">
        <v>318.27</v>
      </c>
      <c r="F18">
        <v>2094.6999999999998</v>
      </c>
      <c r="G18">
        <v>171721</v>
      </c>
      <c r="H18">
        <f t="shared" si="0"/>
        <v>539.54504037452477</v>
      </c>
      <c r="I18">
        <f t="shared" si="1"/>
        <v>3.8823450189551654</v>
      </c>
    </row>
    <row r="19" spans="1:9" x14ac:dyDescent="0.25">
      <c r="A19">
        <v>11351068</v>
      </c>
      <c r="B19">
        <v>64</v>
      </c>
      <c r="C19">
        <v>2</v>
      </c>
      <c r="D19" t="str">
        <f>"("&amp;B19&amp;", "&amp;C19&amp;")"</f>
        <v>(64, 2)</v>
      </c>
      <c r="E19">
        <v>388.08</v>
      </c>
      <c r="F19">
        <v>1717.9</v>
      </c>
      <c r="G19">
        <v>196859</v>
      </c>
      <c r="H19">
        <f t="shared" si="0"/>
        <v>507.26396619253762</v>
      </c>
      <c r="I19">
        <f t="shared" si="1"/>
        <v>3.3865997084207482</v>
      </c>
    </row>
    <row r="20" spans="1:9" x14ac:dyDescent="0.25">
      <c r="A20">
        <v>11351101</v>
      </c>
      <c r="B20">
        <v>128</v>
      </c>
      <c r="C20">
        <v>1</v>
      </c>
      <c r="D20" t="str">
        <f>"("&amp;B20&amp;", "&amp;C20&amp;")"</f>
        <v>(128, 1)</v>
      </c>
      <c r="E20">
        <v>550.1</v>
      </c>
      <c r="F20">
        <v>1211.9000000000001</v>
      </c>
      <c r="G20">
        <v>270135</v>
      </c>
      <c r="H20">
        <f t="shared" si="0"/>
        <v>491.0652608616615</v>
      </c>
      <c r="I20">
        <f t="shared" si="1"/>
        <v>2.4679000869935406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060D5-7A87-4020-BE78-A03AD8BCD98B}">
  <dimension ref="A1:M20"/>
  <sheetViews>
    <sheetView zoomScale="85" zoomScaleNormal="85" workbookViewId="0">
      <selection activeCell="M9" sqref="M9"/>
    </sheetView>
  </sheetViews>
  <sheetFormatPr defaultRowHeight="15" x14ac:dyDescent="0.25"/>
  <cols>
    <col min="1" max="1" width="17.140625" customWidth="1"/>
    <col min="3" max="4" width="11" bestFit="1" customWidth="1"/>
    <col min="5" max="5" width="14.140625" bestFit="1" customWidth="1"/>
    <col min="6" max="6" width="9.7109375" customWidth="1"/>
    <col min="7" max="7" width="10.7109375" customWidth="1"/>
    <col min="8" max="8" width="12" customWidth="1"/>
    <col min="9" max="9" width="10.140625" customWidth="1"/>
    <col min="10" max="10" width="11.28515625" customWidth="1"/>
    <col min="11" max="11" width="13.5703125" customWidth="1"/>
    <col min="12" max="12" width="15.85546875" customWidth="1"/>
    <col min="13" max="13" width="20.5703125" bestFit="1" customWidth="1"/>
    <col min="14" max="14" width="12" bestFit="1" customWidth="1"/>
    <col min="15" max="15" width="20.5703125" bestFit="1" customWidth="1"/>
  </cols>
  <sheetData>
    <row r="1" spans="1:13" x14ac:dyDescent="0.25">
      <c r="A1" t="s">
        <v>29</v>
      </c>
    </row>
    <row r="3" spans="1:13" x14ac:dyDescent="0.25">
      <c r="A3" t="s">
        <v>27</v>
      </c>
      <c r="B3" t="s">
        <v>26</v>
      </c>
    </row>
    <row r="4" spans="1:13" x14ac:dyDescent="0.25">
      <c r="A4" t="s">
        <v>38</v>
      </c>
      <c r="B4" t="s">
        <v>39</v>
      </c>
    </row>
    <row r="5" spans="1:13" x14ac:dyDescent="0.25">
      <c r="A5" t="s">
        <v>41</v>
      </c>
      <c r="B5" t="s">
        <v>40</v>
      </c>
    </row>
    <row r="6" spans="1:13" x14ac:dyDescent="0.25">
      <c r="A6" t="s">
        <v>30</v>
      </c>
      <c r="B6">
        <v>0.8</v>
      </c>
    </row>
    <row r="7" spans="1:13" x14ac:dyDescent="0.25">
      <c r="A7" t="s">
        <v>4</v>
      </c>
      <c r="B7">
        <v>256</v>
      </c>
    </row>
    <row r="8" spans="1:13" x14ac:dyDescent="0.25">
      <c r="A8" t="s">
        <v>31</v>
      </c>
      <c r="B8">
        <v>100</v>
      </c>
    </row>
    <row r="12" spans="1:13" x14ac:dyDescent="0.25">
      <c r="A12" t="s">
        <v>12</v>
      </c>
      <c r="B12" t="s">
        <v>0</v>
      </c>
      <c r="C12" t="s">
        <v>1</v>
      </c>
      <c r="D12" t="s">
        <v>2</v>
      </c>
      <c r="E12" t="s">
        <v>3</v>
      </c>
      <c r="F12" t="s">
        <v>5</v>
      </c>
      <c r="G12" t="s">
        <v>6</v>
      </c>
      <c r="H12" t="s">
        <v>7</v>
      </c>
      <c r="I12" t="s">
        <v>22</v>
      </c>
      <c r="J12" t="s">
        <v>13</v>
      </c>
      <c r="K12" t="s">
        <v>32</v>
      </c>
      <c r="L12" t="s">
        <v>35</v>
      </c>
      <c r="M12" t="s">
        <v>10</v>
      </c>
    </row>
    <row r="13" spans="1:13" x14ac:dyDescent="0.25">
      <c r="A13">
        <v>11325287</v>
      </c>
      <c r="B13">
        <v>1</v>
      </c>
      <c r="C13">
        <f t="shared" ref="C13:C20" si="0">128*B13</f>
        <v>128</v>
      </c>
      <c r="D13">
        <f t="shared" ref="D13:D20" si="1">256*1000000000*B13</f>
        <v>256000000000</v>
      </c>
      <c r="E13">
        <f>SQRT(D13*0.8/8)</f>
        <v>160000</v>
      </c>
      <c r="F13">
        <f>FLOOR(E13,B7*B8)</f>
        <v>153600</v>
      </c>
      <c r="G13">
        <v>8</v>
      </c>
      <c r="H13">
        <v>16</v>
      </c>
      <c r="I13">
        <v>971.76</v>
      </c>
      <c r="J13">
        <v>2486.1999999999998</v>
      </c>
      <c r="K13">
        <v>496249</v>
      </c>
      <c r="L13">
        <f t="shared" ref="L13:L20" si="2">K13/I13</f>
        <v>510.67033012266404</v>
      </c>
      <c r="M13">
        <f t="shared" ref="M13:M20" si="3">J13/L13</f>
        <v>4.8685029330033913</v>
      </c>
    </row>
    <row r="14" spans="1:13" x14ac:dyDescent="0.25">
      <c r="A14">
        <v>11325302</v>
      </c>
      <c r="B14">
        <v>2</v>
      </c>
      <c r="C14">
        <f t="shared" si="0"/>
        <v>256</v>
      </c>
      <c r="D14">
        <f t="shared" si="1"/>
        <v>512000000000</v>
      </c>
      <c r="E14">
        <f t="shared" ref="E13:E20" si="4">SQRT(D14*0.8/8)</f>
        <v>226274.1699796952</v>
      </c>
      <c r="F14">
        <f>FLOOR(E14,B7*B8)</f>
        <v>204800</v>
      </c>
      <c r="G14">
        <v>16</v>
      </c>
      <c r="H14">
        <v>16</v>
      </c>
      <c r="I14">
        <v>1184.5</v>
      </c>
      <c r="J14">
        <v>4834.7</v>
      </c>
      <c r="K14">
        <v>1273235</v>
      </c>
      <c r="L14">
        <f t="shared" si="2"/>
        <v>1074.9134655972985</v>
      </c>
      <c r="M14">
        <f t="shared" si="3"/>
        <v>4.4977574053493656</v>
      </c>
    </row>
    <row r="15" spans="1:13" x14ac:dyDescent="0.25">
      <c r="A15">
        <v>11325334</v>
      </c>
      <c r="B15">
        <v>3</v>
      </c>
      <c r="C15">
        <f t="shared" si="0"/>
        <v>384</v>
      </c>
      <c r="D15">
        <f t="shared" si="1"/>
        <v>768000000000</v>
      </c>
      <c r="E15">
        <f t="shared" si="4"/>
        <v>277128.12921102036</v>
      </c>
      <c r="F15">
        <f>FLOOR(E15,B7*B8)</f>
        <v>256000</v>
      </c>
      <c r="G15">
        <v>16</v>
      </c>
      <c r="H15">
        <v>24</v>
      </c>
      <c r="I15">
        <v>1808.94</v>
      </c>
      <c r="J15">
        <v>6183.1</v>
      </c>
      <c r="K15">
        <v>2909451</v>
      </c>
      <c r="L15">
        <f t="shared" si="2"/>
        <v>1608.3734120534677</v>
      </c>
      <c r="M15">
        <f t="shared" si="3"/>
        <v>3.8443187096122262</v>
      </c>
    </row>
    <row r="16" spans="1:13" x14ac:dyDescent="0.25">
      <c r="A16">
        <v>11325340</v>
      </c>
      <c r="B16">
        <v>4</v>
      </c>
      <c r="C16">
        <f t="shared" si="0"/>
        <v>512</v>
      </c>
      <c r="D16">
        <f t="shared" si="1"/>
        <v>1024000000000</v>
      </c>
      <c r="E16">
        <f t="shared" si="4"/>
        <v>320000</v>
      </c>
      <c r="F16">
        <f>FLOOR(E16,B7*B8)</f>
        <v>307200</v>
      </c>
      <c r="G16">
        <v>16</v>
      </c>
      <c r="H16">
        <v>32</v>
      </c>
      <c r="I16">
        <v>2135.08</v>
      </c>
      <c r="J16">
        <v>9052.4</v>
      </c>
      <c r="K16">
        <v>4542056</v>
      </c>
      <c r="L16">
        <f t="shared" si="2"/>
        <v>2127.3469846563125</v>
      </c>
      <c r="M16">
        <f t="shared" si="3"/>
        <v>4.2552531699300937</v>
      </c>
    </row>
    <row r="17" spans="1:13" x14ac:dyDescent="0.25">
      <c r="A17">
        <v>11341414</v>
      </c>
      <c r="B17">
        <v>5</v>
      </c>
      <c r="C17">
        <f t="shared" si="0"/>
        <v>640</v>
      </c>
      <c r="D17">
        <f t="shared" si="1"/>
        <v>1280000000000</v>
      </c>
      <c r="E17">
        <f t="shared" si="4"/>
        <v>357770.87639996636</v>
      </c>
      <c r="F17">
        <f>FLOOR(E17,B7*B8)</f>
        <v>332800</v>
      </c>
      <c r="G17">
        <v>16</v>
      </c>
      <c r="H17">
        <v>40</v>
      </c>
      <c r="I17">
        <v>2236.67</v>
      </c>
      <c r="J17">
        <v>10987</v>
      </c>
      <c r="K17">
        <v>5899281</v>
      </c>
      <c r="L17">
        <f t="shared" si="2"/>
        <v>2637.5285580796449</v>
      </c>
      <c r="M17">
        <f t="shared" si="3"/>
        <v>4.1656420994355079</v>
      </c>
    </row>
    <row r="18" spans="1:13" x14ac:dyDescent="0.25">
      <c r="A18">
        <v>11342747</v>
      </c>
      <c r="B18">
        <v>6</v>
      </c>
      <c r="C18">
        <f t="shared" si="0"/>
        <v>768</v>
      </c>
      <c r="D18">
        <f t="shared" si="1"/>
        <v>1536000000000</v>
      </c>
      <c r="E18">
        <f t="shared" si="4"/>
        <v>391918.35884530848</v>
      </c>
      <c r="F18">
        <f>FLOOR(E18,B7*B8)</f>
        <v>384000</v>
      </c>
      <c r="G18">
        <v>24</v>
      </c>
      <c r="H18">
        <v>32</v>
      </c>
      <c r="I18">
        <v>2893.93</v>
      </c>
      <c r="J18">
        <v>13044</v>
      </c>
      <c r="K18">
        <v>8972484</v>
      </c>
      <c r="L18">
        <f t="shared" si="2"/>
        <v>3100.4495616687345</v>
      </c>
      <c r="M18">
        <f t="shared" si="3"/>
        <v>4.2071318176772445</v>
      </c>
    </row>
    <row r="19" spans="1:13" x14ac:dyDescent="0.25">
      <c r="A19">
        <v>11342004</v>
      </c>
      <c r="B19">
        <v>7</v>
      </c>
      <c r="C19">
        <f t="shared" si="0"/>
        <v>896</v>
      </c>
      <c r="D19">
        <f t="shared" si="1"/>
        <v>1792000000000</v>
      </c>
      <c r="E19">
        <f t="shared" si="4"/>
        <v>423320.20977033448</v>
      </c>
      <c r="F19">
        <f>FLOOR(E19,B7*B8)</f>
        <v>409600</v>
      </c>
      <c r="G19">
        <v>16</v>
      </c>
      <c r="H19">
        <v>56</v>
      </c>
      <c r="I19" s="1">
        <v>3108.28</v>
      </c>
      <c r="J19">
        <v>14739</v>
      </c>
      <c r="K19">
        <v>10591880</v>
      </c>
      <c r="L19">
        <f t="shared" si="2"/>
        <v>3407.6338039044099</v>
      </c>
      <c r="M19">
        <f t="shared" si="3"/>
        <v>4.3252887041771624</v>
      </c>
    </row>
    <row r="20" spans="1:13" x14ac:dyDescent="0.25">
      <c r="A20">
        <v>11325490</v>
      </c>
      <c r="B20">
        <v>8</v>
      </c>
      <c r="C20">
        <f t="shared" si="0"/>
        <v>1024</v>
      </c>
      <c r="D20">
        <f t="shared" si="1"/>
        <v>2048000000000</v>
      </c>
      <c r="E20">
        <f t="shared" si="4"/>
        <v>452548.3399593904</v>
      </c>
      <c r="F20">
        <f>FLOOR(E20,B7*B8)</f>
        <v>435200</v>
      </c>
      <c r="G20">
        <v>32</v>
      </c>
      <c r="H20">
        <v>32</v>
      </c>
      <c r="I20">
        <v>3197.1</v>
      </c>
      <c r="J20">
        <v>17188</v>
      </c>
      <c r="K20">
        <v>12737812</v>
      </c>
      <c r="L20">
        <f t="shared" si="2"/>
        <v>3984.1769103249821</v>
      </c>
      <c r="M20">
        <f t="shared" si="3"/>
        <v>4.3140654611639739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02985-1F79-4543-AE24-624BA476F1FB}">
  <dimension ref="A1:P47"/>
  <sheetViews>
    <sheetView tabSelected="1" topLeftCell="A9" zoomScale="70" zoomScaleNormal="70" workbookViewId="0">
      <selection activeCell="P36" sqref="P36"/>
    </sheetView>
  </sheetViews>
  <sheetFormatPr defaultRowHeight="15" x14ac:dyDescent="0.25"/>
  <cols>
    <col min="6" max="6" width="12" bestFit="1" customWidth="1"/>
    <col min="7" max="7" width="20.5703125" bestFit="1" customWidth="1"/>
    <col min="9" max="9" width="9" bestFit="1" customWidth="1"/>
    <col min="15" max="15" width="12" bestFit="1" customWidth="1"/>
    <col min="16" max="16" width="20.5703125" bestFit="1" customWidth="1"/>
    <col min="21" max="21" width="9.7109375" customWidth="1"/>
  </cols>
  <sheetData>
    <row r="1" spans="1:7" x14ac:dyDescent="0.25">
      <c r="A1" t="s">
        <v>28</v>
      </c>
    </row>
    <row r="3" spans="1:7" x14ac:dyDescent="0.25">
      <c r="A3" t="s">
        <v>27</v>
      </c>
      <c r="B3" t="s">
        <v>26</v>
      </c>
    </row>
    <row r="4" spans="1:7" x14ac:dyDescent="0.25">
      <c r="A4" t="s">
        <v>0</v>
      </c>
      <c r="B4">
        <v>8</v>
      </c>
    </row>
    <row r="5" spans="1:7" x14ac:dyDescent="0.25">
      <c r="A5" t="s">
        <v>8</v>
      </c>
      <c r="B5">
        <v>435200</v>
      </c>
    </row>
    <row r="6" spans="1:7" x14ac:dyDescent="0.25">
      <c r="A6" t="s">
        <v>4</v>
      </c>
      <c r="B6">
        <v>256</v>
      </c>
    </row>
    <row r="7" spans="1:7" x14ac:dyDescent="0.25">
      <c r="A7" t="s">
        <v>6</v>
      </c>
      <c r="B7">
        <v>32</v>
      </c>
    </row>
    <row r="8" spans="1:7" x14ac:dyDescent="0.25">
      <c r="A8" t="s">
        <v>7</v>
      </c>
      <c r="B8">
        <v>32</v>
      </c>
    </row>
    <row r="11" spans="1:7" x14ac:dyDescent="0.25">
      <c r="A11" s="2" t="s">
        <v>14</v>
      </c>
      <c r="G11" t="s">
        <v>14</v>
      </c>
    </row>
    <row r="12" spans="1:7" x14ac:dyDescent="0.25">
      <c r="A12" t="s">
        <v>12</v>
      </c>
      <c r="B12" t="s">
        <v>24</v>
      </c>
      <c r="C12" t="s">
        <v>22</v>
      </c>
      <c r="D12" t="s">
        <v>13</v>
      </c>
      <c r="E12" t="s">
        <v>23</v>
      </c>
      <c r="F12" t="s">
        <v>35</v>
      </c>
      <c r="G12" t="s">
        <v>10</v>
      </c>
    </row>
    <row r="13" spans="1:7" x14ac:dyDescent="0.25">
      <c r="A13">
        <v>11365475</v>
      </c>
      <c r="B13">
        <v>1</v>
      </c>
      <c r="C13">
        <v>199.68</v>
      </c>
      <c r="D13">
        <v>12099</v>
      </c>
      <c r="E13">
        <v>867624</v>
      </c>
      <c r="F13">
        <f t="shared" ref="F13:F20" si="0">E13/C13</f>
        <v>4345.0721153846152</v>
      </c>
      <c r="G13">
        <f t="shared" ref="G13:G20" si="1">D13/F13</f>
        <v>2.7845337611684324</v>
      </c>
    </row>
    <row r="14" spans="1:7" x14ac:dyDescent="0.25">
      <c r="B14">
        <v>2</v>
      </c>
      <c r="C14">
        <v>197.08</v>
      </c>
      <c r="D14">
        <v>12258</v>
      </c>
      <c r="E14">
        <v>838174</v>
      </c>
      <c r="F14">
        <f t="shared" si="0"/>
        <v>4252.9632636492788</v>
      </c>
      <c r="G14">
        <f t="shared" si="1"/>
        <v>2.8822256953806731</v>
      </c>
    </row>
    <row r="15" spans="1:7" x14ac:dyDescent="0.25">
      <c r="B15">
        <v>3</v>
      </c>
      <c r="C15">
        <v>198.08</v>
      </c>
      <c r="D15">
        <v>12197</v>
      </c>
      <c r="E15">
        <v>850236</v>
      </c>
      <c r="F15">
        <f t="shared" si="0"/>
        <v>4292.3869143780285</v>
      </c>
      <c r="G15">
        <f t="shared" si="1"/>
        <v>2.8415425364251812</v>
      </c>
    </row>
    <row r="16" spans="1:7" x14ac:dyDescent="0.25">
      <c r="B16">
        <v>4</v>
      </c>
      <c r="C16">
        <v>200.72</v>
      </c>
      <c r="D16">
        <v>12036</v>
      </c>
      <c r="E16">
        <v>837049</v>
      </c>
      <c r="F16">
        <f t="shared" si="0"/>
        <v>4170.2321642088482</v>
      </c>
      <c r="G16">
        <f t="shared" si="1"/>
        <v>2.8861702480977818</v>
      </c>
    </row>
    <row r="17" spans="1:16" x14ac:dyDescent="0.25">
      <c r="B17">
        <v>5</v>
      </c>
      <c r="C17">
        <v>199.35</v>
      </c>
      <c r="D17">
        <v>12119</v>
      </c>
      <c r="E17">
        <v>850710</v>
      </c>
      <c r="F17">
        <f t="shared" si="0"/>
        <v>4267.4191121143722</v>
      </c>
      <c r="G17">
        <f t="shared" si="1"/>
        <v>2.8398897979334907</v>
      </c>
    </row>
    <row r="18" spans="1:16" x14ac:dyDescent="0.25">
      <c r="B18">
        <v>6</v>
      </c>
      <c r="C18">
        <v>201.27</v>
      </c>
      <c r="D18">
        <v>12004</v>
      </c>
      <c r="E18">
        <v>831985</v>
      </c>
      <c r="F18">
        <f t="shared" si="0"/>
        <v>4133.6761564068165</v>
      </c>
      <c r="G18">
        <f t="shared" si="1"/>
        <v>2.9039526914547737</v>
      </c>
    </row>
    <row r="19" spans="1:16" x14ac:dyDescent="0.25">
      <c r="B19">
        <v>7</v>
      </c>
      <c r="C19">
        <v>197.32</v>
      </c>
      <c r="D19">
        <v>12244</v>
      </c>
      <c r="E19">
        <v>837944</v>
      </c>
      <c r="F19">
        <f t="shared" si="0"/>
        <v>4246.6247719440507</v>
      </c>
      <c r="G19">
        <f t="shared" si="1"/>
        <v>2.8832309557679268</v>
      </c>
    </row>
    <row r="20" spans="1:16" x14ac:dyDescent="0.25">
      <c r="B20">
        <v>8</v>
      </c>
      <c r="C20">
        <v>200.7</v>
      </c>
      <c r="D20">
        <v>12038</v>
      </c>
      <c r="E20">
        <v>843104</v>
      </c>
      <c r="F20">
        <f t="shared" si="0"/>
        <v>4200.8171400099654</v>
      </c>
      <c r="G20">
        <f t="shared" si="1"/>
        <v>2.8656329468250652</v>
      </c>
    </row>
    <row r="21" spans="1:16" x14ac:dyDescent="0.25">
      <c r="B21" t="s">
        <v>16</v>
      </c>
      <c r="C21">
        <f>AVERAGE(C13:C20)</f>
        <v>199.27500000000001</v>
      </c>
      <c r="D21">
        <f>AVERAGE(D13:D20)</f>
        <v>12124.375</v>
      </c>
      <c r="E21">
        <f>AVERAGE(E13:E20)</f>
        <v>844603.25</v>
      </c>
      <c r="F21">
        <f>AVERAGE(F13:F20)</f>
        <v>4238.6489547619967</v>
      </c>
      <c r="G21">
        <f>AVERAGE(G13:G20)</f>
        <v>2.8608973291316659</v>
      </c>
    </row>
    <row r="23" spans="1:16" x14ac:dyDescent="0.25">
      <c r="A23" s="2" t="s">
        <v>14</v>
      </c>
      <c r="B23" s="2" t="s">
        <v>17</v>
      </c>
      <c r="G23" t="s">
        <v>44</v>
      </c>
      <c r="J23" s="2" t="s">
        <v>15</v>
      </c>
      <c r="K23" s="2" t="s">
        <v>17</v>
      </c>
      <c r="P23" t="s">
        <v>46</v>
      </c>
    </row>
    <row r="24" spans="1:16" x14ac:dyDescent="0.25">
      <c r="A24" t="s">
        <v>12</v>
      </c>
      <c r="B24" t="s">
        <v>24</v>
      </c>
      <c r="C24" t="s">
        <v>22</v>
      </c>
      <c r="D24" t="s">
        <v>13</v>
      </c>
      <c r="E24" t="s">
        <v>23</v>
      </c>
      <c r="F24" t="s">
        <v>35</v>
      </c>
      <c r="G24" t="s">
        <v>10</v>
      </c>
      <c r="J24" t="s">
        <v>12</v>
      </c>
      <c r="K24" t="s">
        <v>24</v>
      </c>
      <c r="L24" t="s">
        <v>22</v>
      </c>
      <c r="M24" t="s">
        <v>13</v>
      </c>
      <c r="N24" t="s">
        <v>23</v>
      </c>
      <c r="O24" t="s">
        <v>35</v>
      </c>
      <c r="P24" t="s">
        <v>10</v>
      </c>
    </row>
    <row r="25" spans="1:16" x14ac:dyDescent="0.25">
      <c r="A25">
        <v>11364879</v>
      </c>
      <c r="B25">
        <v>1</v>
      </c>
      <c r="C25">
        <v>198.04</v>
      </c>
      <c r="D25">
        <v>12200</v>
      </c>
      <c r="E25">
        <v>839840</v>
      </c>
      <c r="F25">
        <f t="shared" ref="F25:F32" si="2">E25/C25</f>
        <v>4240.7594425368616</v>
      </c>
      <c r="G25">
        <f t="shared" ref="G25:G32" si="3">D25/F25</f>
        <v>2.8768432082301389</v>
      </c>
      <c r="J25">
        <v>11365216</v>
      </c>
      <c r="K25">
        <v>1</v>
      </c>
      <c r="L25">
        <v>196.45</v>
      </c>
      <c r="M25">
        <v>12298</v>
      </c>
      <c r="N25">
        <v>844769</v>
      </c>
      <c r="O25">
        <f t="shared" ref="O25:O32" si="4">N25/L25</f>
        <v>4300.1730720285059</v>
      </c>
      <c r="P25">
        <f t="shared" ref="P25:P32" si="5">M25/O25</f>
        <v>2.8598848916094224</v>
      </c>
    </row>
    <row r="26" spans="1:16" x14ac:dyDescent="0.25">
      <c r="B26">
        <v>2</v>
      </c>
      <c r="C26">
        <v>196.29</v>
      </c>
      <c r="D26">
        <v>12308</v>
      </c>
      <c r="E26">
        <v>849510</v>
      </c>
      <c r="F26">
        <f t="shared" si="2"/>
        <v>4327.8312700596061</v>
      </c>
      <c r="G26">
        <f t="shared" si="3"/>
        <v>2.8439186354486701</v>
      </c>
      <c r="K26">
        <v>2</v>
      </c>
      <c r="L26">
        <v>198</v>
      </c>
      <c r="M26">
        <v>12202</v>
      </c>
      <c r="N26">
        <v>850126</v>
      </c>
      <c r="O26">
        <f t="shared" si="4"/>
        <v>4293.5656565656564</v>
      </c>
      <c r="P26">
        <f t="shared" si="5"/>
        <v>2.8419269614151315</v>
      </c>
    </row>
    <row r="27" spans="1:16" x14ac:dyDescent="0.25">
      <c r="B27">
        <v>3</v>
      </c>
      <c r="C27">
        <v>197.9</v>
      </c>
      <c r="D27">
        <v>12208</v>
      </c>
      <c r="E27">
        <v>816678</v>
      </c>
      <c r="F27">
        <f t="shared" si="2"/>
        <v>4126.7205659423953</v>
      </c>
      <c r="G27">
        <f t="shared" si="3"/>
        <v>2.9582812320155556</v>
      </c>
      <c r="K27">
        <v>3</v>
      </c>
      <c r="L27">
        <v>199.91</v>
      </c>
      <c r="M27">
        <v>12085</v>
      </c>
      <c r="N27">
        <v>813445</v>
      </c>
      <c r="O27">
        <f t="shared" si="4"/>
        <v>4069.0560752338552</v>
      </c>
      <c r="P27">
        <f t="shared" si="5"/>
        <v>2.969976273749301</v>
      </c>
    </row>
    <row r="28" spans="1:16" x14ac:dyDescent="0.25">
      <c r="B28">
        <v>4</v>
      </c>
      <c r="C28">
        <v>199.13</v>
      </c>
      <c r="D28">
        <v>12133</v>
      </c>
      <c r="E28">
        <v>826268</v>
      </c>
      <c r="F28">
        <f t="shared" si="2"/>
        <v>4149.3898458293579</v>
      </c>
      <c r="G28">
        <f t="shared" si="3"/>
        <v>2.9240443657505795</v>
      </c>
      <c r="K28">
        <v>4</v>
      </c>
      <c r="L28">
        <v>198.7</v>
      </c>
      <c r="M28">
        <v>12159</v>
      </c>
      <c r="N28">
        <v>882007</v>
      </c>
      <c r="O28">
        <f t="shared" si="4"/>
        <v>4438.8877705083041</v>
      </c>
      <c r="P28">
        <f t="shared" si="5"/>
        <v>2.7391996888913579</v>
      </c>
    </row>
    <row r="29" spans="1:16" x14ac:dyDescent="0.25">
      <c r="B29">
        <v>5</v>
      </c>
      <c r="C29">
        <v>198.25</v>
      </c>
      <c r="D29">
        <v>12186</v>
      </c>
      <c r="E29">
        <v>874736</v>
      </c>
      <c r="F29">
        <f t="shared" si="2"/>
        <v>4412.287515762926</v>
      </c>
      <c r="G29">
        <f t="shared" si="3"/>
        <v>2.7618327129556799</v>
      </c>
      <c r="K29">
        <v>5</v>
      </c>
      <c r="L29">
        <v>196.69</v>
      </c>
      <c r="M29">
        <v>12283</v>
      </c>
      <c r="N29">
        <v>883139</v>
      </c>
      <c r="O29">
        <f t="shared" si="4"/>
        <v>4490.0045757283033</v>
      </c>
      <c r="P29">
        <f t="shared" si="5"/>
        <v>2.7356319560114546</v>
      </c>
    </row>
    <row r="30" spans="1:16" x14ac:dyDescent="0.25">
      <c r="B30">
        <v>6</v>
      </c>
      <c r="C30">
        <v>201.63</v>
      </c>
      <c r="D30">
        <v>11982</v>
      </c>
      <c r="E30">
        <v>854234</v>
      </c>
      <c r="F30">
        <f t="shared" si="2"/>
        <v>4236.6413728115858</v>
      </c>
      <c r="G30">
        <f t="shared" si="3"/>
        <v>2.8281836826911593</v>
      </c>
      <c r="K30">
        <v>6</v>
      </c>
      <c r="L30">
        <v>196.3</v>
      </c>
      <c r="M30">
        <v>12307</v>
      </c>
      <c r="N30">
        <v>841334</v>
      </c>
      <c r="O30">
        <f t="shared" si="4"/>
        <v>4285.960264900662</v>
      </c>
      <c r="P30">
        <f t="shared" si="5"/>
        <v>2.8714685249853211</v>
      </c>
    </row>
    <row r="31" spans="1:16" x14ac:dyDescent="0.25">
      <c r="B31">
        <v>7</v>
      </c>
      <c r="C31">
        <v>199.26</v>
      </c>
      <c r="D31">
        <v>12125</v>
      </c>
      <c r="E31">
        <v>863957</v>
      </c>
      <c r="F31">
        <f t="shared" si="2"/>
        <v>4335.8275619793239</v>
      </c>
      <c r="G31">
        <f t="shared" si="3"/>
        <v>2.7964673010346579</v>
      </c>
      <c r="K31">
        <v>7</v>
      </c>
      <c r="L31">
        <v>198.69</v>
      </c>
      <c r="M31">
        <v>12160</v>
      </c>
      <c r="N31">
        <v>884382</v>
      </c>
      <c r="O31">
        <f t="shared" si="4"/>
        <v>4451.0644722935231</v>
      </c>
      <c r="P31">
        <f t="shared" si="5"/>
        <v>2.7319307719967161</v>
      </c>
    </row>
    <row r="32" spans="1:16" x14ac:dyDescent="0.25">
      <c r="B32">
        <v>8</v>
      </c>
      <c r="C32">
        <v>200.84</v>
      </c>
      <c r="D32">
        <v>12029</v>
      </c>
      <c r="E32">
        <v>919957</v>
      </c>
      <c r="F32">
        <f t="shared" si="2"/>
        <v>4580.5467038438555</v>
      </c>
      <c r="G32">
        <f t="shared" si="3"/>
        <v>2.6261057418988063</v>
      </c>
      <c r="K32">
        <v>8</v>
      </c>
      <c r="L32">
        <v>199.89</v>
      </c>
      <c r="M32">
        <v>12086</v>
      </c>
      <c r="N32">
        <v>868283</v>
      </c>
      <c r="O32">
        <f t="shared" si="4"/>
        <v>4343.804092250738</v>
      </c>
      <c r="P32">
        <f t="shared" si="5"/>
        <v>2.7823538408560342</v>
      </c>
    </row>
    <row r="33" spans="1:16" x14ac:dyDescent="0.25">
      <c r="B33" t="s">
        <v>16</v>
      </c>
      <c r="C33">
        <f>AVERAGE(C25:C32)</f>
        <v>198.91749999999999</v>
      </c>
      <c r="D33">
        <f>AVERAGE(D25:D32)</f>
        <v>12146.375</v>
      </c>
      <c r="E33">
        <f>AVERAGE(E25:E32)</f>
        <v>855647.5</v>
      </c>
      <c r="F33">
        <f>AVERAGE(F25:F32)</f>
        <v>4301.2505348457389</v>
      </c>
      <c r="G33">
        <f>AVERAGE(G25:G32)</f>
        <v>2.826959610003156</v>
      </c>
      <c r="K33" t="s">
        <v>16</v>
      </c>
      <c r="L33">
        <f>AVERAGE(L25:L32)</f>
        <v>198.07875000000001</v>
      </c>
      <c r="M33">
        <f>AVERAGE(M25:M32)</f>
        <v>12197.5</v>
      </c>
      <c r="N33">
        <f>AVERAGE(N25:N32)</f>
        <v>858435.625</v>
      </c>
      <c r="O33">
        <f>AVERAGE(O25:O32)</f>
        <v>4334.0644974386933</v>
      </c>
      <c r="P33">
        <f>AVERAGE(P25:P32)</f>
        <v>2.8165466136893418</v>
      </c>
    </row>
    <row r="35" spans="1:16" x14ac:dyDescent="0.25">
      <c r="A35" s="2" t="s">
        <v>14</v>
      </c>
      <c r="B35" s="2" t="s">
        <v>17</v>
      </c>
      <c r="C35" s="2" t="s">
        <v>18</v>
      </c>
      <c r="G35" t="s">
        <v>45</v>
      </c>
      <c r="J35" s="2" t="s">
        <v>15</v>
      </c>
      <c r="K35" s="2" t="s">
        <v>17</v>
      </c>
      <c r="L35" s="2" t="s">
        <v>18</v>
      </c>
      <c r="P35" t="s">
        <v>47</v>
      </c>
    </row>
    <row r="36" spans="1:16" x14ac:dyDescent="0.25">
      <c r="A36" t="s">
        <v>12</v>
      </c>
      <c r="B36" t="s">
        <v>24</v>
      </c>
      <c r="C36" t="s">
        <v>22</v>
      </c>
      <c r="D36" t="s">
        <v>13</v>
      </c>
      <c r="E36" t="s">
        <v>23</v>
      </c>
      <c r="F36" t="s">
        <v>35</v>
      </c>
      <c r="G36" t="s">
        <v>10</v>
      </c>
      <c r="J36" t="s">
        <v>12</v>
      </c>
      <c r="K36" t="s">
        <v>24</v>
      </c>
      <c r="L36" t="s">
        <v>22</v>
      </c>
      <c r="M36" t="s">
        <v>13</v>
      </c>
      <c r="N36" t="s">
        <v>23</v>
      </c>
      <c r="O36" t="s">
        <v>35</v>
      </c>
      <c r="P36" t="s">
        <v>10</v>
      </c>
    </row>
    <row r="37" spans="1:16" x14ac:dyDescent="0.25">
      <c r="A37">
        <v>11368965</v>
      </c>
      <c r="B37">
        <v>1</v>
      </c>
      <c r="C37">
        <v>198.17</v>
      </c>
      <c r="D37">
        <v>12192</v>
      </c>
      <c r="E37">
        <v>832863</v>
      </c>
      <c r="F37">
        <f t="shared" ref="F37:F44" si="6">E37/C37</f>
        <v>4202.7703486905184</v>
      </c>
      <c r="G37">
        <f t="shared" ref="G37:G44" si="7">D37/F37</f>
        <v>2.9009436606020436</v>
      </c>
      <c r="J37">
        <v>11369198</v>
      </c>
      <c r="K37">
        <v>1</v>
      </c>
      <c r="L37">
        <v>199.32</v>
      </c>
      <c r="M37">
        <v>12121</v>
      </c>
      <c r="N37">
        <v>848533</v>
      </c>
      <c r="O37">
        <f t="shared" ref="O37:O44" si="8">N37/L37</f>
        <v>4257.1392735300024</v>
      </c>
      <c r="P37">
        <f t="shared" ref="P37:P44" si="9">M37/O37</f>
        <v>2.847217161854636</v>
      </c>
    </row>
    <row r="38" spans="1:16" x14ac:dyDescent="0.25">
      <c r="B38">
        <v>2</v>
      </c>
      <c r="C38">
        <v>197.52</v>
      </c>
      <c r="D38">
        <v>12231</v>
      </c>
      <c r="E38">
        <v>883233</v>
      </c>
      <c r="F38">
        <f t="shared" si="6"/>
        <v>4471.613001215067</v>
      </c>
      <c r="G38">
        <f t="shared" si="7"/>
        <v>2.735254593068873</v>
      </c>
      <c r="K38">
        <v>2</v>
      </c>
      <c r="L38">
        <v>198.97</v>
      </c>
      <c r="M38">
        <v>12142</v>
      </c>
      <c r="N38">
        <v>866753</v>
      </c>
      <c r="O38">
        <f t="shared" si="8"/>
        <v>4356.1994270493042</v>
      </c>
      <c r="P38">
        <f t="shared" si="9"/>
        <v>2.7872920428311176</v>
      </c>
    </row>
    <row r="39" spans="1:16" x14ac:dyDescent="0.25">
      <c r="B39">
        <v>3</v>
      </c>
      <c r="C39">
        <v>200.75</v>
      </c>
      <c r="D39">
        <v>12035</v>
      </c>
      <c r="E39">
        <v>852295</v>
      </c>
      <c r="F39">
        <f t="shared" si="6"/>
        <v>4245.5541718555414</v>
      </c>
      <c r="G39">
        <f t="shared" si="7"/>
        <v>2.8347300523879646</v>
      </c>
      <c r="K39">
        <v>3</v>
      </c>
      <c r="L39">
        <v>197.81</v>
      </c>
      <c r="M39">
        <v>12214</v>
      </c>
      <c r="N39">
        <v>868970</v>
      </c>
      <c r="O39">
        <f t="shared" si="8"/>
        <v>4392.9528335271216</v>
      </c>
      <c r="P39">
        <f t="shared" si="9"/>
        <v>2.7803621989251646</v>
      </c>
    </row>
    <row r="40" spans="1:16" x14ac:dyDescent="0.25">
      <c r="B40">
        <v>4</v>
      </c>
      <c r="C40">
        <v>201.83</v>
      </c>
      <c r="D40">
        <v>11970</v>
      </c>
      <c r="E40">
        <v>869365</v>
      </c>
      <c r="F40">
        <f t="shared" si="6"/>
        <v>4307.41217856612</v>
      </c>
      <c r="G40">
        <f t="shared" si="7"/>
        <v>2.7789307137968517</v>
      </c>
      <c r="K40">
        <v>4</v>
      </c>
      <c r="L40">
        <v>198.46</v>
      </c>
      <c r="M40">
        <v>12174</v>
      </c>
      <c r="N40">
        <v>836020</v>
      </c>
      <c r="O40">
        <f t="shared" si="8"/>
        <v>4212.5365312909398</v>
      </c>
      <c r="P40">
        <f t="shared" si="9"/>
        <v>2.8899452644673573</v>
      </c>
    </row>
    <row r="41" spans="1:16" x14ac:dyDescent="0.25">
      <c r="B41">
        <v>5</v>
      </c>
      <c r="C41">
        <v>200.44</v>
      </c>
      <c r="D41">
        <v>12054</v>
      </c>
      <c r="E41">
        <v>896038</v>
      </c>
      <c r="F41">
        <f t="shared" si="6"/>
        <v>4470.3552185192575</v>
      </c>
      <c r="G41">
        <f t="shared" si="7"/>
        <v>2.6964300174769376</v>
      </c>
      <c r="K41">
        <v>5</v>
      </c>
      <c r="L41">
        <v>200.41</v>
      </c>
      <c r="M41">
        <v>12055</v>
      </c>
      <c r="N41">
        <v>877000</v>
      </c>
      <c r="O41">
        <f t="shared" si="8"/>
        <v>4376.0291402624616</v>
      </c>
      <c r="P41">
        <f t="shared" si="9"/>
        <v>2.7547805587229193</v>
      </c>
    </row>
    <row r="42" spans="1:16" x14ac:dyDescent="0.25">
      <c r="B42">
        <v>6</v>
      </c>
      <c r="C42" s="3">
        <v>192.14</v>
      </c>
      <c r="D42">
        <v>12574</v>
      </c>
      <c r="E42">
        <v>876305</v>
      </c>
      <c r="F42">
        <f>E42/C42</f>
        <v>4560.762985323202</v>
      </c>
      <c r="G42">
        <f t="shared" si="7"/>
        <v>2.7569948362727588</v>
      </c>
      <c r="K42">
        <v>6</v>
      </c>
      <c r="L42">
        <v>198.05</v>
      </c>
      <c r="M42">
        <v>12199</v>
      </c>
      <c r="N42">
        <v>846014</v>
      </c>
      <c r="O42">
        <f t="shared" si="8"/>
        <v>4271.7192628124212</v>
      </c>
      <c r="P42">
        <f t="shared" si="9"/>
        <v>2.8557588290501101</v>
      </c>
    </row>
    <row r="43" spans="1:16" x14ac:dyDescent="0.25">
      <c r="B43">
        <v>7</v>
      </c>
      <c r="C43">
        <v>197.27</v>
      </c>
      <c r="D43">
        <v>12247</v>
      </c>
      <c r="E43">
        <v>877191</v>
      </c>
      <c r="F43">
        <f t="shared" ref="F43:F47" si="10">E43/C43</f>
        <v>4446.6517970294517</v>
      </c>
      <c r="G43">
        <f t="shared" si="7"/>
        <v>2.7542071111080713</v>
      </c>
      <c r="K43">
        <v>7</v>
      </c>
      <c r="L43">
        <v>200.3</v>
      </c>
      <c r="M43">
        <v>12057</v>
      </c>
      <c r="N43">
        <v>875970</v>
      </c>
      <c r="O43">
        <f t="shared" si="8"/>
        <v>4373.290064902646</v>
      </c>
      <c r="P43">
        <f t="shared" si="9"/>
        <v>2.75696325216617</v>
      </c>
    </row>
    <row r="44" spans="1:16" x14ac:dyDescent="0.25">
      <c r="B44">
        <v>8</v>
      </c>
      <c r="C44">
        <v>199.36</v>
      </c>
      <c r="D44">
        <v>12119</v>
      </c>
      <c r="E44">
        <v>917400</v>
      </c>
      <c r="F44">
        <f t="shared" si="10"/>
        <v>4601.725521669342</v>
      </c>
      <c r="G44">
        <f t="shared" si="7"/>
        <v>2.6335773272291259</v>
      </c>
      <c r="K44">
        <v>8</v>
      </c>
      <c r="L44">
        <v>198.88</v>
      </c>
      <c r="M44">
        <v>12148</v>
      </c>
      <c r="N44">
        <v>866740</v>
      </c>
      <c r="O44">
        <f t="shared" si="8"/>
        <v>4358.1053901850364</v>
      </c>
      <c r="P44">
        <f t="shared" si="9"/>
        <v>2.7874498004015043</v>
      </c>
    </row>
    <row r="45" spans="1:16" x14ac:dyDescent="0.25">
      <c r="B45" t="s">
        <v>16</v>
      </c>
      <c r="C45">
        <f>AVERAGE(C37:C44)</f>
        <v>198.435</v>
      </c>
      <c r="D45">
        <f>AVERAGE(D37:D44)</f>
        <v>12177.75</v>
      </c>
      <c r="E45">
        <f>AVERAGE(E37:E44)</f>
        <v>875586.25</v>
      </c>
      <c r="F45">
        <f>AVERAGE(F37:F44)</f>
        <v>4413.3556528585623</v>
      </c>
      <c r="G45">
        <f>AVERAGE(G37:G44)</f>
        <v>2.7613835389928285</v>
      </c>
      <c r="K45" t="s">
        <v>16</v>
      </c>
      <c r="L45">
        <f>AVERAGE(L37:L44)</f>
        <v>199.02499999999998</v>
      </c>
      <c r="M45">
        <f>AVERAGE(M37:M44)</f>
        <v>12138.75</v>
      </c>
      <c r="N45">
        <f>AVERAGE(N37:N44)</f>
        <v>860750</v>
      </c>
      <c r="O45">
        <f>AVERAGE(O37:O44)</f>
        <v>4324.7464904449917</v>
      </c>
      <c r="P45">
        <f>AVERAGE(P37:P44)</f>
        <v>2.8074711385523723</v>
      </c>
    </row>
    <row r="47" spans="1:16" x14ac:dyDescent="0.25">
      <c r="B47" t="s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B2A86-C8D1-438F-835A-1988299BCC5F}">
  <dimension ref="A1:J18"/>
  <sheetViews>
    <sheetView topLeftCell="A12" zoomScaleNormal="100" workbookViewId="0">
      <selection activeCell="J24" sqref="J24"/>
    </sheetView>
  </sheetViews>
  <sheetFormatPr defaultRowHeight="15" x14ac:dyDescent="0.25"/>
  <cols>
    <col min="1" max="1" width="18.7109375" customWidth="1"/>
    <col min="2" max="2" width="9.140625" customWidth="1"/>
    <col min="5" max="5" width="10.5703125" customWidth="1"/>
    <col min="6" max="6" width="11.42578125" customWidth="1"/>
    <col min="7" max="7" width="11.140625" customWidth="1"/>
    <col min="8" max="8" width="14.42578125" customWidth="1"/>
    <col min="9" max="9" width="20.5703125" bestFit="1" customWidth="1"/>
    <col min="10" max="10" width="15.140625" customWidth="1"/>
  </cols>
  <sheetData>
    <row r="1" spans="1:10" x14ac:dyDescent="0.25">
      <c r="A1" t="s">
        <v>21</v>
      </c>
    </row>
    <row r="3" spans="1:10" x14ac:dyDescent="0.25">
      <c r="A3" t="s">
        <v>27</v>
      </c>
      <c r="B3" t="s">
        <v>26</v>
      </c>
    </row>
    <row r="4" spans="1:10" x14ac:dyDescent="0.25">
      <c r="A4" t="s">
        <v>38</v>
      </c>
      <c r="B4" t="s">
        <v>39</v>
      </c>
    </row>
    <row r="5" spans="1:10" x14ac:dyDescent="0.25">
      <c r="A5" t="s">
        <v>41</v>
      </c>
      <c r="B5" t="s">
        <v>40</v>
      </c>
    </row>
    <row r="6" spans="1:10" x14ac:dyDescent="0.25">
      <c r="A6" t="s">
        <v>19</v>
      </c>
      <c r="B6">
        <v>8</v>
      </c>
    </row>
    <row r="7" spans="1:10" ht="18.75" x14ac:dyDescent="0.25">
      <c r="A7" t="s">
        <v>8</v>
      </c>
      <c r="B7">
        <v>153600</v>
      </c>
      <c r="J7" s="4"/>
    </row>
    <row r="8" spans="1:10" x14ac:dyDescent="0.25">
      <c r="A8" t="s">
        <v>4</v>
      </c>
      <c r="B8">
        <v>256</v>
      </c>
    </row>
    <row r="11" spans="1:10" x14ac:dyDescent="0.25">
      <c r="A11" t="s">
        <v>12</v>
      </c>
      <c r="B11" t="s">
        <v>20</v>
      </c>
      <c r="C11" t="s">
        <v>6</v>
      </c>
      <c r="D11" t="s">
        <v>7</v>
      </c>
      <c r="E11" t="s">
        <v>22</v>
      </c>
      <c r="F11" t="s">
        <v>13</v>
      </c>
      <c r="G11" t="s">
        <v>32</v>
      </c>
      <c r="H11" t="s">
        <v>35</v>
      </c>
      <c r="I11" t="s">
        <v>10</v>
      </c>
      <c r="J11" t="s">
        <v>33</v>
      </c>
    </row>
    <row r="12" spans="1:10" x14ac:dyDescent="0.25">
      <c r="A12">
        <v>11369603</v>
      </c>
      <c r="B12">
        <v>128</v>
      </c>
      <c r="C12">
        <v>32</v>
      </c>
      <c r="D12">
        <v>32</v>
      </c>
      <c r="E12">
        <v>199.44</v>
      </c>
      <c r="F12">
        <v>12114</v>
      </c>
      <c r="G12">
        <v>866620</v>
      </c>
      <c r="H12">
        <f t="shared" ref="H12:H18" si="0">G12/F12</f>
        <v>71.538715535743762</v>
      </c>
      <c r="I12">
        <f t="shared" ref="I12:I18" si="1">F12/H12</f>
        <v>169.33488264752719</v>
      </c>
      <c r="J12">
        <f>LOG(I12)</f>
        <v>2.2287464311205185</v>
      </c>
    </row>
    <row r="13" spans="1:10" x14ac:dyDescent="0.25">
      <c r="A13">
        <v>11369684</v>
      </c>
      <c r="B13">
        <v>64</v>
      </c>
      <c r="C13">
        <v>16</v>
      </c>
      <c r="D13">
        <v>32</v>
      </c>
      <c r="E13">
        <v>325.99</v>
      </c>
      <c r="F13">
        <v>7411.1</v>
      </c>
      <c r="G13">
        <v>1025159</v>
      </c>
      <c r="H13">
        <f t="shared" si="0"/>
        <v>138.32750873689466</v>
      </c>
      <c r="I13">
        <f t="shared" si="1"/>
        <v>53.576472732522468</v>
      </c>
      <c r="J13">
        <f>LOG(I13)</f>
        <v>1.7289741179465672</v>
      </c>
    </row>
    <row r="14" spans="1:10" x14ac:dyDescent="0.25">
      <c r="A14">
        <v>11369767</v>
      </c>
      <c r="B14">
        <v>32</v>
      </c>
      <c r="C14">
        <v>16</v>
      </c>
      <c r="D14">
        <v>16</v>
      </c>
      <c r="E14">
        <v>546.79999999999995</v>
      </c>
      <c r="F14">
        <v>4418.3</v>
      </c>
      <c r="G14">
        <v>1393433</v>
      </c>
      <c r="H14">
        <f t="shared" si="0"/>
        <v>315.37763393160265</v>
      </c>
      <c r="I14">
        <f t="shared" si="1"/>
        <v>14.009554022331896</v>
      </c>
      <c r="J14">
        <f>LOG(I14)</f>
        <v>1.146424310252002</v>
      </c>
    </row>
    <row r="15" spans="1:10" x14ac:dyDescent="0.25">
      <c r="A15">
        <v>11369846</v>
      </c>
      <c r="B15">
        <v>16</v>
      </c>
      <c r="C15">
        <v>8</v>
      </c>
      <c r="D15">
        <v>16</v>
      </c>
      <c r="E15">
        <v>946.62</v>
      </c>
      <c r="F15">
        <v>2552.1999999999998</v>
      </c>
      <c r="G15">
        <v>2199974</v>
      </c>
      <c r="H15">
        <f t="shared" si="0"/>
        <v>861.99122325836538</v>
      </c>
      <c r="I15">
        <f t="shared" si="1"/>
        <v>2.9608190096792049</v>
      </c>
      <c r="J15">
        <f>LOG(I15)</f>
        <v>0.47141186044570121</v>
      </c>
    </row>
    <row r="16" spans="1:10" x14ac:dyDescent="0.25">
      <c r="A16">
        <v>11369878</v>
      </c>
      <c r="B16">
        <v>8</v>
      </c>
      <c r="C16">
        <v>8</v>
      </c>
      <c r="D16">
        <v>8</v>
      </c>
      <c r="E16">
        <v>1433.86</v>
      </c>
      <c r="F16">
        <v>1684.9</v>
      </c>
      <c r="G16">
        <v>2958871</v>
      </c>
      <c r="H16">
        <f t="shared" si="0"/>
        <v>1756.1107484123686</v>
      </c>
      <c r="I16">
        <f t="shared" si="1"/>
        <v>0.95944973944453826</v>
      </c>
      <c r="J16">
        <f>LOG(I16)</f>
        <v>-1.7977770749884069E-2</v>
      </c>
    </row>
    <row r="17" spans="1:10" x14ac:dyDescent="0.25">
      <c r="A17">
        <v>11369909</v>
      </c>
      <c r="B17">
        <v>4</v>
      </c>
      <c r="C17">
        <v>4</v>
      </c>
      <c r="D17">
        <v>8</v>
      </c>
      <c r="E17">
        <v>2641.94</v>
      </c>
      <c r="F17">
        <v>914.46</v>
      </c>
      <c r="G17">
        <v>5148630</v>
      </c>
      <c r="H17">
        <f t="shared" si="0"/>
        <v>5630.2407978479105</v>
      </c>
      <c r="I17">
        <f t="shared" si="1"/>
        <v>0.16241934098973901</v>
      </c>
      <c r="J17">
        <f>LOG(I17)</f>
        <v>-0.7893622559755169</v>
      </c>
    </row>
    <row r="18" spans="1:10" x14ac:dyDescent="0.25">
      <c r="A18">
        <v>11369925</v>
      </c>
      <c r="B18">
        <v>2</v>
      </c>
      <c r="C18">
        <v>4</v>
      </c>
      <c r="D18">
        <v>4</v>
      </c>
      <c r="E18">
        <v>5130.3999999999996</v>
      </c>
      <c r="F18">
        <v>470.91</v>
      </c>
      <c r="G18">
        <v>9736828</v>
      </c>
      <c r="H18">
        <f t="shared" si="0"/>
        <v>20676.621859803359</v>
      </c>
      <c r="I18">
        <f t="shared" si="1"/>
        <v>2.2774996959995599E-2</v>
      </c>
      <c r="J18">
        <f>LOG(I18)</f>
        <v>-1.6425416723245458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Nodes on a set N</vt:lpstr>
      <vt:lpstr>Increasing N</vt:lpstr>
      <vt:lpstr>P Q Configurations</vt:lpstr>
      <vt:lpstr>Max Safe N</vt:lpstr>
      <vt:lpstr>Optimisation Flags</vt:lpstr>
      <vt:lpstr>NtasksPerNode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Baverstock</dc:creator>
  <cp:lastModifiedBy>Arthur Baverstock</cp:lastModifiedBy>
  <dcterms:created xsi:type="dcterms:W3CDTF">2025-10-26T15:21:21Z</dcterms:created>
  <dcterms:modified xsi:type="dcterms:W3CDTF">2025-10-30T18:26:09Z</dcterms:modified>
</cp:coreProperties>
</file>