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aas\Desktop\Data Bootcamp (Class Folder)\Lesson 1\Challenge 1\"/>
    </mc:Choice>
  </mc:AlternateContent>
  <xr:revisionPtr revIDLastSave="0" documentId="13_ncr:1_{601BDA46-1549-405F-BF69-02594971E092}" xr6:coauthVersionLast="47" xr6:coauthVersionMax="47" xr10:uidLastSave="{00000000-0000-0000-0000-000000000000}"/>
  <bookViews>
    <workbookView xWindow="6450" yWindow="-270" windowWidth="28800" windowHeight="15585" xr2:uid="{00000000-000D-0000-FFFF-FFFF00000000}"/>
  </bookViews>
  <sheets>
    <sheet name="Theater Outcomes by Launch Date" sheetId="10" r:id="rId1"/>
    <sheet name="Outcomes Based on Goals" sheetId="12" r:id="rId2"/>
    <sheet name="Kickstarter" sheetId="1" r:id="rId3"/>
    <sheet name="Outcomes Based on Launch Date" sheetId="4" r:id="rId4"/>
    <sheet name="Failed US Kickstarters" sheetId="7" r:id="rId5"/>
    <sheet name="Successful US Kickstarters" sheetId="6" r:id="rId6"/>
    <sheet name="Edinburgh Research" sheetId="5" r:id="rId7"/>
    <sheet name="Descriptive Statistics" sheetId="8" r:id="rId8"/>
    <sheet name="Category Statistics" sheetId="2" r:id="rId9"/>
    <sheet name="Subcategory Statistics" sheetId="3" r:id="rId10"/>
    <sheet name="Chart1" sheetId="9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2" i="12"/>
  <c r="D14" i="12"/>
  <c r="D13" i="12"/>
  <c r="D12" i="12"/>
  <c r="D11" i="12"/>
  <c r="D10" i="12"/>
  <c r="D9" i="12"/>
  <c r="D8" i="12"/>
  <c r="D7" i="12"/>
  <c r="D6" i="12"/>
  <c r="D5" i="12"/>
  <c r="D4" i="12"/>
  <c r="D3" i="12"/>
  <c r="D15" i="12"/>
  <c r="D2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B15" i="12"/>
  <c r="B13" i="12"/>
  <c r="B12" i="12"/>
  <c r="B11" i="12"/>
  <c r="B10" i="12"/>
  <c r="B9" i="12"/>
  <c r="B8" i="12"/>
  <c r="B7" i="12"/>
  <c r="B6" i="12"/>
  <c r="B5" i="12"/>
  <c r="B4" i="12"/>
  <c r="B3" i="12"/>
  <c r="B2" i="12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14" i="8"/>
  <c r="C13" i="8"/>
  <c r="C12" i="8"/>
  <c r="C11" i="8"/>
  <c r="B14" i="8"/>
  <c r="B13" i="8"/>
  <c r="B12" i="8"/>
  <c r="B11" i="8"/>
  <c r="C7" i="8"/>
  <c r="B7" i="8"/>
  <c r="C6" i="8"/>
  <c r="B6" i="8"/>
  <c r="B5" i="8"/>
  <c r="C5" i="8"/>
  <c r="C4" i="8"/>
  <c r="B4" i="8"/>
  <c r="C10" i="8"/>
  <c r="B10" i="8"/>
  <c r="C9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C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2" l="1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<sst xmlns="http://schemas.openxmlformats.org/spreadsheetml/2006/main" count="38386" uniqueCount="8417">
  <si>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</si>
  <si>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</si>
  <si>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</si>
  <si>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</si>
  <si>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</si>
  <si>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</si>
  <si>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</si>
  <si>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</si>
  <si>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</si>
  <si>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</si>
  <si>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</si>
  <si>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</si>
  <si>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</si>
  <si>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</si>
  <si>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</si>
  <si>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</si>
  <si>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</si>
  <si>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</si>
  <si>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</si>
  <si>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</si>
  <si>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</si>
  <si>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</si>
  <si>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</si>
  <si>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</si>
  <si>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</si>
  <si>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</si>
  <si>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</si>
  <si>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</si>
  <si>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</si>
  <si>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</si>
  <si>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</si>
  <si>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</si>
  <si>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</si>
  <si>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</si>
  <si>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</si>
  <si>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</si>
  <si>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</si>
  <si>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</si>
  <si>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</si>
  <si>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</si>
  <si>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</si>
  <si>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</si>
  <si>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</si>
  <si>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</si>
  <si>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</si>
  <si>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</si>
  <si>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</si>
  <si>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</si>
  <si>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</si>
  <si>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</si>
  <si>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</si>
  <si>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</si>
  <si>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</si>
  <si>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</si>
  <si>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</si>
  <si>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</si>
  <si>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</si>
  <si>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</si>
  <si>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</si>
  <si>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</si>
  <si>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</si>
  <si>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</si>
  <si>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</si>
  <si>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</si>
  <si>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</si>
  <si>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</si>
  <si>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</si>
  <si>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</si>
  <si>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</si>
  <si>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</si>
  <si>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</si>
  <si>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</si>
  <si>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</si>
  <si>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</si>
  <si>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</si>
  <si>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</si>
  <si>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</si>
  <si>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</si>
  <si>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</si>
  <si>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</si>
  <si>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</si>
  <si>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</si>
  <si>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</si>
  <si>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</si>
  <si>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</si>
  <si>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</si>
  <si>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</si>
  <si>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</si>
  <si>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</si>
  <si>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</si>
  <si>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</si>
  <si>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</si>
  <si>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</si>
  <si>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</si>
  <si>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</si>
  <si>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</si>
  <si>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</si>
  <si>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</si>
  <si>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</si>
  <si>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</si>
  <si>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</si>
  <si>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</si>
  <si>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</si>
  <si>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</si>
  <si>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</si>
  <si>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</si>
  <si>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</si>
  <si>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</si>
  <si>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</si>
  <si>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</si>
  <si>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</si>
  <si>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</si>
  <si>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</si>
  <si>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</si>
  <si>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</si>
  <si>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</si>
  <si>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</si>
  <si>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</si>
  <si>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</si>
  <si>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</si>
  <si>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</si>
  <si>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</si>
  <si>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</si>
  <si>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</si>
  <si>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</si>
  <si>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</si>
  <si>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</si>
  <si>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</si>
  <si>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</si>
  <si>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</si>
  <si>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</si>
  <si>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</si>
  <si>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</si>
  <si>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</si>
  <si>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</si>
  <si>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</si>
  <si>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</si>
  <si>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</si>
  <si>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</si>
  <si>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</si>
  <si>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</si>
  <si>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</si>
  <si>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</si>
  <si>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</si>
  <si>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</si>
  <si>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</si>
  <si>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</si>
  <si>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</si>
  <si>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</si>
  <si>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</si>
  <si>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</si>
  <si>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</si>
  <si>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</si>
  <si>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</si>
  <si>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</si>
  <si>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</si>
  <si>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</si>
  <si>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</si>
  <si>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</si>
  <si>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</si>
  <si>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</si>
  <si>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</si>
  <si>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</si>
  <si>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</si>
  <si>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</si>
  <si>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</si>
  <si>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</si>
  <si>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</si>
  <si>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</si>
  <si>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</si>
  <si>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</si>
  <si>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</si>
  <si>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</si>
  <si>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</si>
  <si>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</si>
  <si>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</si>
  <si>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</si>
  <si>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</si>
  <si>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</si>
  <si>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</si>
  <si>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</si>
  <si>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</si>
  <si>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</si>
  <si>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</si>
  <si>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</si>
  <si>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</si>
  <si>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</si>
  <si>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</si>
  <si>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</si>
  <si>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</si>
  <si>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</si>
  <si>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</si>
  <si>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</si>
  <si>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</si>
  <si>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</si>
  <si>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</si>
  <si>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</si>
  <si>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</si>
  <si>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</si>
  <si>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</si>
  <si>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</si>
  <si>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</si>
  <si>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</si>
  <si>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</si>
  <si>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</si>
  <si>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</si>
  <si>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</si>
  <si>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</si>
  <si>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</si>
  <si>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</si>
  <si>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</si>
  <si>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</si>
  <si>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</si>
  <si>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</si>
  <si>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</si>
  <si>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</si>
  <si>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</si>
  <si>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</si>
  <si>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</si>
  <si>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</si>
  <si>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</si>
  <si>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</si>
  <si>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</si>
  <si>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</si>
  <si>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</si>
  <si>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</si>
  <si>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</si>
  <si>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</si>
  <si>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</si>
  <si>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</si>
  <si>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</si>
  <si>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</si>
  <si>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</si>
  <si>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</si>
  <si>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</si>
  <si>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</si>
  <si>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</si>
  <si>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</si>
  <si>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</si>
  <si>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</si>
  <si>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</si>
  <si>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</si>
  <si>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</si>
  <si>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</si>
  <si>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</si>
  <si>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</si>
  <si>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</si>
  <si>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</si>
  <si>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</si>
  <si>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</si>
  <si>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</si>
  <si>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</si>
  <si>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</si>
  <si>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</si>
  <si>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</si>
  <si>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</si>
  <si>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</si>
  <si>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</si>
  <si>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</si>
  <si>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</si>
  <si>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</si>
  <si>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</si>
  <si>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</si>
  <si>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</si>
  <si>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</si>
  <si>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</si>
  <si>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</si>
  <si>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</si>
  <si>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</si>
  <si>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</si>
  <si>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</si>
  <si>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</si>
  <si>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</si>
  <si>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</si>
  <si>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</si>
  <si>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</si>
  <si>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</si>
  <si>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</si>
  <si>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</si>
  <si>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</si>
  <si>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</si>
  <si>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</si>
  <si>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</si>
  <si>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</si>
  <si>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</si>
  <si>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</si>
  <si>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</si>
  <si>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</si>
  <si>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</si>
  <si>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</si>
  <si>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</si>
  <si>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</si>
  <si>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</si>
  <si>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</si>
  <si>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</si>
  <si>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</si>
  <si>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</si>
  <si>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</si>
  <si>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</si>
  <si>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</si>
  <si>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</si>
  <si>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</si>
  <si>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</si>
  <si>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</si>
  <si>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</si>
  <si>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</si>
  <si>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</si>
  <si>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</si>
  <si>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</si>
  <si>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</si>
  <si>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</si>
  <si>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</si>
  <si>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</si>
  <si>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</si>
  <si>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</si>
  <si>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</si>
  <si>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</si>
  <si>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</si>
  <si>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</si>
  <si>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</si>
  <si>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</si>
  <si>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</si>
  <si>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</si>
  <si>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</si>
  <si>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</si>
  <si>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</si>
  <si>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</si>
  <si>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</si>
  <si>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</si>
  <si>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</si>
  <si>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</si>
  <si>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</si>
  <si>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</si>
  <si>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</si>
  <si>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</si>
  <si>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</si>
  <si>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</si>
  <si>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</si>
  <si>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</si>
  <si>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</si>
  <si>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</si>
  <si>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</si>
  <si>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</si>
  <si>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</si>
  <si>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</si>
  <si>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</si>
  <si>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</si>
  <si>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</si>
  <si>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</si>
  <si>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</si>
  <si>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</si>
  <si>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</si>
  <si>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</si>
  <si>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</si>
  <si>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</si>
  <si>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</si>
  <si>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</si>
  <si>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</si>
  <si>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</si>
  <si>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</si>
  <si>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</si>
  <si>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</si>
  <si>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</si>
  <si>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</si>
  <si>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</si>
  <si>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</si>
  <si>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</si>
  <si>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</si>
  <si>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</si>
  <si>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</si>
  <si>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</si>
  <si>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</si>
  <si>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</si>
  <si>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</si>
  <si>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</si>
  <si>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</si>
  <si>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</si>
  <si>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</si>
  <si>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</si>
  <si>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</si>
  <si>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</si>
  <si>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</si>
  <si>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</si>
  <si>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</si>
  <si>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</si>
  <si>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</si>
  <si>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</si>
  <si>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</si>
  <si>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</si>
  <si>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</si>
  <si>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</si>
  <si>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</si>
  <si>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</si>
  <si>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</si>
  <si>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</si>
  <si>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</si>
  <si>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</si>
  <si>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</si>
  <si>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</si>
  <si>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</si>
  <si>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</si>
  <si>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</si>
  <si>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</si>
  <si>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</si>
  <si>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</si>
  <si>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</si>
  <si>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</si>
  <si>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</si>
  <si>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</si>
  <si>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</si>
  <si>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</si>
  <si>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</si>
  <si>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</si>
  <si>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</si>
  <si>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</si>
  <si>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</si>
  <si>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</si>
  <si>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</si>
  <si>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</si>
  <si>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</si>
  <si>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</si>
  <si>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</si>
  <si>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</si>
  <si>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</si>
  <si>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</si>
  <si>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</si>
  <si>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</si>
  <si>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</si>
  <si>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</si>
  <si>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</si>
  <si>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</si>
  <si>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</si>
  <si>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</si>
  <si>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</si>
  <si>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</si>
  <si>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</si>
  <si>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</si>
  <si>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</si>
  <si>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</si>
  <si>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</si>
  <si>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</si>
  <si>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</si>
  <si>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</si>
  <si>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</si>
  <si>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</si>
  <si>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</si>
  <si>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</si>
  <si>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</si>
  <si>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</si>
  <si>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</si>
  <si>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</si>
  <si>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</si>
  <si>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</si>
  <si>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</si>
  <si>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</si>
  <si>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</si>
  <si>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</si>
  <si>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</si>
  <si>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</si>
  <si>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</si>
  <si>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</si>
  <si>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</si>
  <si>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</si>
  <si>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</si>
  <si>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</si>
  <si>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</si>
  <si>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</si>
  <si>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</si>
  <si>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</si>
  <si>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</si>
  <si>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</si>
  <si>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</si>
  <si>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</si>
  <si>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</si>
  <si>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</si>
  <si>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</si>
  <si>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</si>
  <si>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</si>
  <si>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</si>
  <si>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</si>
  <si>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</si>
  <si>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</si>
  <si>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</si>
  <si>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</si>
  <si>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</si>
  <si>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</si>
  <si>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</si>
  <si>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</si>
  <si>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</si>
  <si>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</si>
  <si>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</si>
  <si>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</si>
  <si>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</si>
  <si>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</si>
  <si>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</si>
  <si>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</si>
  <si>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</si>
  <si>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</si>
  <si>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</si>
  <si>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</si>
  <si>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</si>
  <si>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</si>
  <si>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</si>
  <si>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</si>
  <si>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</si>
  <si>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</si>
  <si>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</si>
  <si>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</si>
  <si>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</si>
  <si>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</si>
  <si>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</si>
  <si>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</si>
  <si>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</si>
  <si>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</si>
  <si>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</si>
  <si>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</si>
  <si>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</si>
  <si>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</si>
  <si>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</si>
  <si>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</si>
  <si>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</si>
  <si>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</si>
  <si>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</si>
  <si>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</si>
  <si>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</si>
  <si>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</si>
  <si>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</si>
  <si>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</si>
  <si>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</si>
  <si>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</si>
  <si>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</si>
  <si>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</si>
  <si>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</si>
  <si>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</si>
  <si>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</si>
  <si>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</si>
  <si>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</si>
  <si>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</si>
  <si>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</si>
  <si>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</si>
  <si>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</si>
  <si>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</si>
  <si>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</si>
  <si>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</si>
  <si>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</si>
  <si>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</si>
  <si>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</si>
  <si>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</si>
  <si>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</si>
  <si>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</si>
  <si>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</si>
  <si>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</si>
  <si>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</si>
  <si>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</si>
  <si>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</si>
  <si>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</si>
  <si>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</si>
  <si>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</si>
  <si>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</si>
  <si>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</si>
  <si>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</si>
  <si>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</si>
  <si>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</si>
  <si>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</si>
  <si>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</si>
  <si>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</si>
  <si>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</si>
  <si>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</si>
  <si>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</si>
  <si>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</si>
  <si>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</si>
  <si>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</si>
  <si>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</si>
  <si>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</si>
  <si>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</si>
  <si>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</si>
  <si>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</si>
  <si>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</si>
  <si>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</si>
  <si>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</si>
  <si>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</si>
  <si>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</si>
  <si>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</si>
  <si>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</si>
  <si>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</si>
  <si>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</si>
  <si>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</si>
  <si>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</si>
  <si>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</si>
  <si>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</si>
  <si>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</si>
  <si>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</si>
  <si>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</si>
  <si>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</si>
  <si>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</si>
  <si>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</si>
  <si>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</si>
  <si>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</si>
  <si>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</si>
  <si>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</si>
  <si>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</si>
  <si>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</si>
  <si>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</si>
  <si>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</si>
  <si>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</si>
  <si>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</si>
  <si>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</si>
  <si>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</si>
  <si>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</si>
  <si>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</si>
  <si>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</si>
  <si>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</si>
  <si>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</si>
  <si>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</si>
  <si>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</si>
  <si>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</si>
  <si>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</si>
  <si>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</si>
  <si>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</si>
  <si>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</si>
  <si>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</si>
  <si>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</si>
  <si>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</si>
  <si>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</si>
  <si>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</si>
  <si>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</si>
  <si>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</si>
  <si>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</si>
  <si>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</si>
  <si>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</si>
  <si>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</si>
  <si>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</si>
  <si>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</si>
  <si>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</si>
  <si>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</si>
  <si>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</si>
  <si>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</si>
  <si>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</si>
  <si>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</si>
  <si>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</si>
  <si>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</si>
  <si>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</si>
  <si>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</si>
  <si>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</si>
  <si>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</si>
  <si>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</si>
  <si>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</si>
  <si>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</si>
  <si>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</si>
  <si>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</si>
  <si>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</si>
  <si>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</si>
  <si>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</si>
  <si>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</si>
  <si>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</si>
  <si>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</si>
  <si>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</si>
  <si>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</si>
  <si>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</si>
  <si>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</si>
  <si>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</si>
  <si>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</si>
  <si>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</si>
  <si>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</si>
  <si>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</si>
  <si>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</si>
  <si>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</si>
  <si>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</si>
  <si>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</si>
  <si>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</si>
  <si>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</si>
  <si>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</si>
  <si>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</si>
  <si>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</si>
  <si>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</si>
  <si>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</si>
  <si>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</si>
  <si>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</si>
  <si>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</si>
  <si>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</si>
  <si>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</si>
  <si>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</si>
  <si>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</si>
  <si>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</si>
  <si>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</si>
  <si>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</si>
  <si>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</si>
  <si>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</si>
  <si>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</si>
  <si>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</si>
  <si>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</si>
  <si>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</si>
  <si>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</si>
  <si>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</si>
  <si>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</si>
  <si>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</si>
  <si>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</si>
  <si>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</si>
  <si>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</si>
  <si>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</si>
  <si>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</si>
  <si>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</si>
  <si>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</si>
  <si>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</si>
  <si>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</si>
  <si>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</si>
  <si>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</si>
  <si>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</si>
  <si>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</si>
  <si>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</si>
  <si>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</si>
  <si>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</si>
  <si>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</si>
  <si>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</si>
  <si>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</si>
  <si>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</si>
  <si>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</si>
  <si>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</si>
  <si>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</si>
  <si>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</si>
  <si>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</si>
  <si>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</si>
  <si>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</si>
  <si>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</si>
  <si>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</si>
  <si>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</si>
  <si>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</si>
  <si>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</si>
  <si>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</si>
  <si>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</si>
  <si>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</si>
  <si>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</si>
  <si>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</si>
  <si>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</si>
  <si>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</si>
  <si>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</si>
  <si>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</si>
  <si>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</si>
  <si>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</si>
  <si>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</si>
  <si>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</si>
  <si>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</si>
  <si>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</si>
  <si>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</si>
  <si>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</si>
  <si>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</si>
  <si>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</si>
  <si>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</si>
  <si>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</si>
  <si>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</si>
  <si>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</si>
  <si>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</si>
  <si>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</si>
  <si>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</si>
  <si>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</si>
  <si>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</si>
  <si>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</si>
  <si>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</si>
  <si>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</si>
  <si>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</si>
  <si>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</si>
  <si>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</si>
  <si>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</si>
  <si>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</si>
  <si>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</si>
  <si>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</si>
  <si>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</si>
  <si>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</si>
  <si>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</si>
  <si>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</si>
  <si>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</si>
  <si>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</si>
  <si>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</si>
  <si>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</si>
  <si>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</si>
  <si>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</si>
  <si>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</si>
  <si>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</si>
  <si>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</si>
  <si>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</si>
  <si>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</si>
  <si>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</si>
  <si>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</si>
  <si>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</si>
  <si>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</si>
  <si>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</si>
  <si>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</si>
  <si>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</si>
  <si>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</si>
  <si>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</si>
  <si>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</si>
  <si>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</si>
  <si>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</si>
  <si>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</si>
  <si>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</si>
  <si>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</si>
  <si>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</si>
  <si>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</si>
  <si>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</si>
  <si>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</si>
  <si>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</si>
  <si>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</si>
  <si>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</si>
  <si>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</si>
  <si>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</si>
  <si>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</si>
  <si>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</si>
  <si>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</si>
  <si>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</si>
  <si>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</si>
  <si>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</si>
  <si>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</si>
  <si>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</si>
  <si>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</si>
  <si>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</si>
  <si>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</si>
  <si>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</si>
  <si>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</si>
  <si>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</si>
  <si>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</si>
  <si>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</si>
  <si>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</si>
  <si>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</si>
  <si>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</si>
  <si>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</si>
  <si>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</si>
  <si>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</si>
  <si>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</si>
  <si>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</si>
  <si>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</si>
  <si>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</si>
  <si>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</si>
  <si>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</si>
  <si>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</si>
  <si>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</si>
  <si>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</si>
  <si>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</si>
  <si>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</si>
  <si>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</si>
  <si>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</si>
  <si>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</si>
  <si>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</si>
  <si>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</si>
  <si>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</si>
  <si>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</si>
  <si>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</si>
  <si>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</si>
  <si>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</si>
  <si>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</si>
  <si>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</si>
  <si>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</si>
  <si>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</si>
  <si>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</si>
  <si>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</si>
  <si>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</si>
  <si>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</si>
  <si>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</si>
  <si>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</si>
  <si>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</si>
  <si>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</si>
  <si>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</si>
  <si>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</si>
  <si>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</si>
  <si>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</si>
  <si>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</si>
  <si>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</si>
  <si>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</si>
  <si>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</si>
  <si>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</si>
  <si>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</si>
  <si>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</si>
  <si>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</si>
  <si>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</si>
  <si>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</si>
  <si>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</si>
  <si>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</si>
  <si>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</si>
  <si>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</si>
  <si>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</si>
  <si>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</si>
  <si>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</si>
  <si>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</si>
  <si>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</si>
  <si>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</si>
  <si>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</si>
  <si>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</si>
  <si>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</si>
  <si>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</si>
  <si>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</si>
  <si>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</si>
  <si>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</si>
  <si>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</si>
  <si>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</si>
  <si>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</si>
  <si>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</si>
  <si>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</si>
  <si>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</si>
  <si>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</si>
  <si>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</si>
  <si>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</si>
  <si>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</si>
  <si>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</si>
  <si>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</si>
  <si>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</si>
  <si>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</si>
  <si>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</si>
  <si>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</si>
  <si>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</si>
  <si>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</si>
  <si>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</si>
  <si>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</si>
  <si>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</si>
  <si>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</si>
  <si>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</si>
  <si>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</si>
  <si>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</si>
  <si>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</si>
  <si>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</si>
  <si>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</si>
  <si>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</si>
  <si>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</si>
  <si>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</si>
  <si>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</si>
  <si>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</si>
  <si>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</si>
  <si>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</si>
  <si>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</si>
  <si>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</si>
  <si>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</si>
  <si>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</si>
  <si>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</si>
  <si>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</si>
  <si>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</si>
  <si>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</si>
  <si>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</si>
  <si>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</si>
  <si>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</si>
  <si>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</si>
  <si>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</si>
  <si>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</si>
  <si>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</si>
  <si>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</si>
  <si>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</si>
  <si>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</si>
  <si>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</si>
  <si>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</si>
  <si>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</si>
  <si>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</si>
  <si>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</si>
  <si>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</si>
  <si>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</si>
  <si>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</si>
  <si>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</si>
  <si>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</si>
  <si>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</si>
  <si>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</si>
  <si>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</si>
  <si>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</si>
  <si>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</si>
  <si>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</si>
  <si>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</si>
  <si>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</si>
  <si>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</si>
  <si>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</si>
  <si>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</si>
  <si>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</si>
  <si>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</si>
  <si>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</si>
  <si>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</si>
  <si>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</si>
  <si>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</si>
  <si>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</si>
  <si>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</si>
  <si>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</si>
  <si>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</si>
  <si>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</si>
  <si>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</si>
  <si>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</si>
  <si>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</si>
  <si>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</si>
  <si>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</si>
  <si>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</si>
  <si>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</si>
  <si>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</si>
  <si>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</si>
  <si>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</si>
  <si>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</si>
  <si>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</si>
  <si>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</si>
  <si>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</si>
  <si>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</si>
  <si>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</si>
  <si>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</si>
  <si>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</si>
  <si>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</si>
  <si>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</si>
  <si>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</si>
  <si>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</si>
  <si>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</si>
  <si>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</si>
  <si>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</si>
  <si>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</si>
  <si>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</si>
  <si>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</si>
  <si>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</si>
  <si>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</si>
  <si>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</si>
  <si>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</si>
  <si>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</si>
  <si>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</si>
  <si>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</si>
  <si>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</si>
  <si>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</si>
  <si>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</si>
  <si>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</si>
  <si>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</si>
  <si>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</si>
  <si>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</si>
  <si>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</si>
  <si>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</si>
  <si>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</si>
  <si>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</si>
  <si>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</si>
  <si>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</si>
  <si>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</si>
  <si>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</si>
  <si>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</si>
  <si>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</si>
  <si>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</si>
  <si>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</si>
  <si>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</si>
  <si>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</si>
  <si>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</si>
  <si>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</si>
  <si>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</si>
  <si>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</si>
  <si>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</si>
  <si>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</si>
  <si>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</si>
  <si>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</si>
  <si>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</si>
  <si>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</si>
  <si>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</si>
  <si>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</si>
  <si>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</si>
  <si>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</si>
  <si>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</si>
  <si>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</si>
  <si>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</si>
  <si>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</si>
  <si>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</si>
  <si>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</si>
  <si>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</si>
  <si>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</si>
  <si>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</si>
  <si>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</si>
  <si>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</si>
  <si>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</si>
  <si>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</si>
  <si>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</si>
  <si>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</si>
  <si>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</si>
  <si>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</si>
  <si>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</si>
  <si>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</si>
  <si>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</si>
  <si>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</si>
  <si>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</si>
  <si>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</si>
  <si>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</si>
  <si>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</si>
  <si>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</si>
  <si>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</si>
  <si>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</si>
  <si>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</si>
  <si>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</si>
  <si>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</si>
  <si>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</si>
  <si>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</si>
  <si>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</si>
  <si>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</si>
  <si>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</si>
  <si>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</si>
  <si>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</si>
  <si>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</si>
  <si>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</si>
  <si>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</si>
  <si>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</si>
  <si>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</si>
  <si>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</si>
  <si>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</si>
  <si>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</si>
  <si>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</si>
  <si>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</si>
  <si>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</si>
  <si>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</si>
  <si>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</si>
  <si>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</si>
  <si>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</si>
  <si>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</si>
  <si>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</si>
  <si>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</si>
  <si>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</si>
  <si>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</si>
  <si>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</si>
  <si>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</si>
  <si>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</si>
  <si>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</si>
  <si>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</si>
  <si>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</si>
  <si>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</si>
  <si>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</si>
  <si>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</si>
  <si>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</si>
  <si>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</si>
  <si>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</si>
  <si>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</si>
  <si>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</si>
  <si>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</si>
  <si>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</si>
  <si>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</si>
  <si>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</si>
  <si>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</si>
  <si>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</si>
  <si>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</si>
  <si>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</si>
  <si>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</si>
  <si>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</si>
  <si>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</si>
  <si>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</si>
  <si>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</si>
  <si>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</si>
  <si>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</si>
  <si>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</si>
  <si>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</si>
  <si>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</si>
  <si>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</si>
  <si>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</si>
  <si>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</si>
  <si>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</si>
  <si>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</si>
  <si>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</si>
  <si>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</si>
  <si>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</si>
  <si>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</si>
  <si>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</si>
  <si>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</si>
  <si>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</si>
  <si>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</si>
  <si>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</si>
  <si>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</si>
  <si>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</si>
  <si>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</si>
  <si>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</si>
  <si>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</si>
  <si>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</si>
  <si>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</si>
  <si>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</si>
  <si>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</si>
  <si>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</si>
  <si>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</si>
  <si>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</si>
  <si>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</si>
  <si>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</si>
  <si>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</si>
  <si>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</si>
  <si>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</si>
  <si>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</si>
  <si>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</si>
  <si>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</si>
  <si>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</si>
  <si>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</si>
  <si>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</si>
  <si>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</si>
  <si>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</si>
  <si>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</si>
  <si>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</si>
  <si>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</si>
  <si>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</si>
  <si>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</si>
  <si>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</si>
  <si>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</si>
  <si>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</si>
  <si>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</si>
  <si>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</si>
  <si>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</si>
  <si>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</si>
  <si>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</si>
  <si>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</si>
  <si>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</si>
  <si>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</si>
  <si>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</si>
  <si>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</si>
  <si>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</si>
  <si>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</si>
  <si>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</si>
  <si>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</si>
  <si>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</si>
  <si>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</si>
  <si>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</si>
  <si>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</si>
  <si>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</si>
  <si>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</si>
  <si>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</si>
  <si>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</si>
  <si>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</si>
  <si>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</si>
  <si>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</si>
  <si>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</si>
  <si>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</si>
  <si>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</si>
  <si>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</si>
  <si>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</si>
  <si>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</si>
  <si>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</si>
  <si>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</si>
  <si>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</si>
  <si>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</si>
  <si>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</si>
  <si>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</si>
  <si>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</si>
  <si>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</si>
  <si>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</si>
  <si>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</si>
  <si>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</si>
  <si>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</si>
  <si>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</si>
  <si>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</si>
  <si>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</si>
  <si>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</si>
  <si>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</si>
  <si>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</si>
  <si>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</si>
  <si>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</si>
  <si>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</si>
  <si>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</si>
  <si>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</si>
  <si>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</si>
  <si>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</si>
  <si>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</si>
  <si>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</si>
  <si>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</si>
  <si>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</si>
  <si>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</si>
  <si>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</si>
  <si>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</si>
  <si>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</si>
  <si>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</si>
  <si>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</si>
  <si>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</si>
  <si>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</si>
  <si>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</si>
  <si>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</si>
  <si>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</si>
  <si>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</si>
  <si>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</si>
  <si>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</si>
  <si>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</si>
  <si>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</si>
  <si>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</si>
  <si>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</si>
  <si>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</si>
  <si>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</si>
  <si>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</si>
  <si>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</si>
  <si>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</si>
  <si>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</si>
  <si>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</si>
  <si>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</si>
  <si>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</si>
  <si>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</si>
  <si>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</si>
  <si>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</si>
  <si>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</si>
  <si>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</si>
  <si>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</si>
  <si>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</si>
  <si>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</si>
  <si>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</si>
  <si>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</si>
  <si>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</si>
  <si>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</si>
  <si>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</si>
  <si>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</si>
  <si>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</si>
  <si>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</si>
  <si>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</si>
  <si>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</si>
  <si>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</si>
  <si>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</si>
  <si>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</si>
  <si>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</si>
  <si>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</si>
  <si>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</si>
  <si>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</si>
  <si>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</si>
  <si>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</si>
  <si>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</si>
  <si>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</si>
  <si>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</si>
  <si>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</si>
  <si>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</si>
  <si>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</si>
  <si>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</si>
  <si>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</si>
  <si>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</si>
  <si>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</si>
  <si>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</si>
  <si>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</si>
  <si>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</si>
  <si>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</si>
  <si>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</si>
  <si>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</si>
  <si>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</si>
  <si>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</si>
  <si>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</si>
  <si>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</si>
  <si>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</si>
  <si>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</si>
  <si>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</si>
  <si>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</si>
  <si>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</si>
  <si>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</si>
  <si>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</si>
  <si>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</si>
  <si>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</si>
  <si>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</si>
  <si>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</si>
  <si>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</si>
  <si>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</si>
  <si>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</si>
  <si>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</si>
  <si>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</si>
  <si>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</si>
  <si>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</si>
  <si>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</si>
  <si>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</si>
  <si>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</si>
  <si>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</si>
  <si>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</si>
  <si>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</si>
  <si>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</si>
  <si>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</si>
  <si>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</si>
  <si>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</si>
  <si>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</si>
  <si>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</si>
  <si>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</si>
  <si>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</si>
  <si>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</si>
  <si>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</si>
  <si>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</si>
  <si>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</si>
  <si>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</si>
  <si>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</si>
  <si>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</si>
  <si>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</si>
  <si>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</si>
  <si>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</si>
  <si>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</si>
  <si>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</si>
  <si>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</si>
  <si>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</si>
  <si>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</si>
  <si>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</si>
  <si>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</si>
  <si>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</si>
  <si>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</si>
  <si>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</si>
  <si>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</si>
  <si>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</si>
  <si>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</si>
  <si>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</si>
  <si>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</si>
  <si>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</si>
  <si>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</si>
  <si>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</si>
  <si>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</si>
  <si>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</si>
  <si>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</si>
  <si>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</si>
  <si>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</si>
  <si>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</si>
  <si>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</si>
  <si>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</si>
  <si>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</si>
  <si>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</si>
  <si>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</si>
  <si>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</si>
  <si>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</si>
  <si>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</si>
  <si>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</si>
  <si>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</si>
  <si>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</si>
  <si>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</si>
  <si>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</si>
  <si>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</si>
  <si>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</si>
  <si>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</si>
  <si>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</si>
  <si>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</si>
  <si>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</si>
  <si>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</si>
  <si>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</si>
  <si>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</si>
  <si>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</si>
  <si>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</si>
  <si>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</si>
  <si>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</si>
  <si>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</si>
  <si>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</si>
  <si>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</si>
  <si>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</si>
  <si>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</si>
  <si>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</si>
  <si>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</si>
  <si>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</si>
  <si>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</si>
  <si>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</si>
  <si>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</si>
  <si>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</si>
  <si>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</si>
  <si>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</si>
  <si>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</si>
  <si>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</si>
  <si>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</si>
  <si>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</si>
  <si>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</si>
  <si>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</si>
  <si>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</si>
  <si>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</si>
  <si>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</si>
  <si>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</si>
  <si>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</si>
  <si>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</si>
  <si>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</si>
  <si>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</si>
  <si>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</si>
  <si>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</si>
  <si>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</si>
  <si>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</si>
  <si>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</si>
  <si>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</si>
  <si>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</si>
  <si>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</si>
  <si>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</si>
  <si>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</si>
  <si>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</si>
  <si>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</si>
  <si>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</si>
  <si>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</si>
  <si>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</si>
  <si>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</si>
  <si>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</si>
  <si>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</si>
  <si>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</si>
  <si>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</si>
  <si>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</si>
  <si>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</si>
  <si>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</si>
  <si>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</si>
  <si>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</si>
  <si>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</si>
  <si>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</si>
  <si>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</si>
  <si>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</si>
  <si>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</si>
  <si>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</si>
  <si>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</si>
  <si>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</si>
  <si>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</si>
  <si>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</si>
  <si>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</si>
  <si>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</si>
  <si>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</si>
  <si>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</si>
  <si>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</si>
  <si>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</si>
  <si>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</si>
  <si>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</si>
  <si>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</si>
  <si>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</si>
  <si>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</si>
  <si>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</si>
  <si>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</si>
  <si>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</si>
  <si>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</si>
  <si>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</si>
  <si>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</si>
  <si>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</si>
  <si>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</si>
  <si>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</si>
  <si>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</si>
  <si>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</si>
  <si>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</si>
  <si>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</si>
  <si>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</si>
  <si>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</si>
  <si>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</si>
  <si>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</si>
  <si>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</si>
  <si>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</si>
  <si>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</si>
  <si>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</si>
  <si>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</si>
  <si>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</si>
  <si>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</si>
  <si>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</si>
  <si>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</si>
  <si>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</si>
  <si>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</si>
  <si>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</si>
  <si>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</si>
  <si>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</si>
  <si>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</si>
  <si>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</si>
  <si>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</si>
  <si>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</si>
  <si>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</si>
  <si>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</si>
  <si>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</si>
  <si>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</si>
  <si>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</si>
  <si>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</si>
  <si>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</si>
  <si>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</si>
  <si>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</si>
  <si>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</si>
  <si>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</si>
  <si>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</si>
  <si>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</si>
  <si>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</si>
  <si>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</si>
  <si>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</si>
  <si>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</si>
  <si>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</si>
  <si>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</si>
  <si>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</si>
  <si>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</si>
  <si>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</si>
  <si>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</si>
  <si>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</si>
  <si>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</si>
  <si>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</si>
  <si>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</si>
  <si>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</si>
  <si>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</si>
  <si>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</si>
  <si>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</si>
  <si>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</si>
  <si>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</si>
  <si>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</si>
  <si>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</si>
  <si>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</si>
  <si>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</si>
  <si>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</si>
  <si>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</si>
  <si>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</si>
  <si>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</si>
  <si>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</si>
  <si>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</si>
  <si>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</si>
  <si>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</si>
  <si>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</si>
  <si>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</si>
  <si>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</si>
  <si>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</si>
  <si>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</si>
  <si>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</si>
  <si>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</si>
  <si>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</si>
  <si>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</si>
  <si>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</si>
  <si>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</si>
  <si>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</si>
  <si>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</si>
  <si>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</si>
  <si>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</si>
  <si>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</si>
  <si>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</si>
  <si>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</si>
  <si>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</si>
  <si>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</si>
  <si>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</si>
  <si>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</si>
  <si>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</si>
  <si>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</si>
  <si>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</si>
  <si>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</si>
  <si>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</si>
  <si>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</si>
  <si>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</si>
  <si>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</si>
  <si>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</si>
  <si>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</si>
  <si>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</si>
  <si>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</si>
  <si>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</si>
  <si>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</si>
  <si>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</si>
  <si>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</si>
  <si>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</si>
  <si>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</si>
  <si>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</si>
  <si>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</si>
  <si>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</si>
  <si>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</si>
  <si>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</si>
  <si>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</si>
  <si>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</si>
  <si>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</si>
  <si>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</si>
  <si>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</si>
  <si>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</si>
  <si>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</si>
  <si>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</si>
  <si>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</si>
  <si>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</si>
  <si>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</si>
  <si>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</si>
  <si>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</si>
  <si>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</si>
  <si>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</si>
  <si>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</si>
  <si>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</si>
  <si>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</si>
  <si>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</si>
  <si>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</si>
  <si>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</si>
  <si>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</si>
  <si>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</si>
  <si>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</si>
  <si>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</si>
  <si>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</si>
  <si>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</si>
  <si>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</si>
  <si>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</si>
  <si>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</si>
  <si>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</si>
  <si>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</si>
  <si>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</si>
  <si>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</si>
  <si>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</si>
  <si>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</si>
  <si>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</si>
  <si>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</si>
  <si>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</si>
  <si>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</si>
  <si>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</si>
  <si>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</si>
  <si>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</si>
  <si>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</si>
  <si>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</si>
  <si>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</si>
  <si>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</si>
  <si>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</si>
  <si>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</si>
  <si>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</si>
  <si>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</si>
  <si>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</si>
  <si>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</si>
  <si>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</si>
  <si>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</si>
  <si>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</si>
  <si>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</si>
  <si>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</si>
  <si>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</si>
  <si>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</si>
  <si>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</si>
  <si>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</si>
  <si>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</si>
  <si>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</si>
  <si>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</si>
  <si>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</si>
  <si>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</si>
  <si>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</si>
  <si>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</si>
  <si>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</si>
  <si>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</si>
  <si>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</si>
  <si>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</si>
  <si>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</si>
  <si>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</si>
  <si>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</si>
  <si>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</si>
  <si>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</si>
  <si>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</si>
  <si>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</si>
  <si>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</si>
  <si>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</si>
  <si>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</si>
  <si>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</si>
  <si>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</si>
  <si>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</si>
  <si>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</si>
  <si>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</si>
  <si>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</si>
  <si>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</si>
  <si>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</si>
  <si>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</si>
  <si>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</si>
  <si>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</si>
  <si>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</si>
  <si>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</si>
  <si>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</si>
  <si>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</si>
  <si>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</si>
  <si>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</si>
  <si>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</si>
  <si>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</si>
  <si>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</si>
  <si>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</si>
  <si>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</si>
  <si>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</si>
  <si>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</si>
  <si>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</si>
  <si>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</si>
  <si>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</si>
  <si>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</si>
  <si>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</si>
  <si>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</si>
  <si>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</si>
  <si>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</si>
  <si>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</si>
  <si>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</si>
  <si>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</si>
  <si>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</si>
  <si>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</si>
  <si>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</si>
  <si>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</si>
  <si>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</si>
  <si>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</si>
  <si>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</si>
  <si>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</si>
  <si>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</si>
  <si>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</si>
  <si>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</si>
  <si>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</si>
  <si>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</si>
  <si>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</si>
  <si>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</si>
  <si>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</si>
  <si>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</si>
  <si>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</si>
  <si>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</si>
  <si>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</si>
  <si>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</si>
  <si>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</si>
  <si>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</si>
  <si>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</si>
  <si>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</si>
  <si>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</si>
  <si>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</si>
  <si>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</si>
  <si>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</si>
  <si>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</si>
  <si>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</si>
  <si>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</si>
  <si>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</si>
  <si>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</si>
  <si>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</si>
  <si>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</si>
  <si>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</si>
  <si>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</si>
  <si>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</si>
  <si>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</si>
  <si>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</si>
  <si>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</si>
  <si>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</si>
  <si>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</si>
  <si>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</si>
  <si>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</si>
  <si>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</si>
  <si>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</si>
  <si>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</si>
  <si>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</si>
  <si>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</si>
  <si>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</si>
  <si>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</si>
  <si>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</si>
  <si>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</si>
  <si>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</si>
  <si>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</si>
  <si>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</si>
  <si>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</si>
  <si>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</si>
  <si>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</si>
  <si>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</si>
  <si>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</si>
  <si>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</si>
  <si>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</si>
  <si>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</si>
  <si>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</si>
  <si>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</si>
  <si>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</si>
  <si>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</si>
  <si>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</si>
  <si>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</si>
  <si>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</si>
  <si>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</si>
  <si>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</si>
  <si>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</si>
  <si>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</si>
  <si>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</si>
  <si>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</si>
  <si>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</si>
  <si>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</si>
  <si>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</si>
  <si>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</si>
  <si>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</si>
  <si>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</si>
  <si>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</si>
  <si>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</si>
  <si>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</si>
  <si>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</si>
  <si>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</si>
  <si>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</si>
  <si>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</si>
  <si>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</si>
  <si>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</si>
  <si>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</si>
  <si>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</si>
  <si>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</si>
  <si>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</si>
  <si>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</si>
  <si>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</si>
  <si>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</si>
  <si>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</si>
  <si>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</si>
  <si>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</si>
  <si>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</si>
  <si>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</si>
  <si>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</si>
  <si>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</si>
  <si>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</si>
  <si>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</si>
  <si>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</si>
  <si>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</si>
  <si>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</si>
  <si>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</si>
  <si>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</si>
  <si>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</si>
  <si>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</si>
  <si>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</si>
  <si>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</si>
  <si>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</si>
  <si>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</si>
  <si>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</si>
  <si>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</si>
  <si>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</si>
  <si>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</si>
  <si>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</si>
  <si>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</si>
  <si>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</si>
  <si>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</si>
  <si>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</si>
  <si>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</si>
  <si>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</si>
  <si>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</si>
  <si>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</si>
  <si>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</si>
  <si>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</si>
  <si>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</si>
  <si>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</si>
  <si>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</si>
  <si>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</si>
  <si>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</si>
  <si>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</si>
  <si>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</si>
  <si>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</si>
  <si>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</si>
  <si>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</si>
  <si>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</si>
  <si>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</si>
  <si>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</si>
  <si>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</si>
  <si>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</si>
  <si>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</si>
  <si>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</si>
  <si>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</si>
  <si>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</si>
  <si>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</si>
  <si>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</si>
  <si>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</si>
  <si>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</si>
  <si>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</si>
  <si>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</si>
  <si>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</si>
  <si>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</si>
  <si>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</si>
  <si>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</si>
  <si>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</si>
  <si>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</si>
  <si>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</si>
  <si>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</si>
  <si>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</si>
  <si>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</si>
  <si>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</si>
  <si>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</si>
  <si>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</si>
  <si>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</si>
  <si>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</si>
  <si>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</si>
  <si>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</si>
  <si>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</si>
  <si>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</si>
  <si>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</si>
  <si>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</si>
  <si>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</si>
  <si>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</si>
  <si>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</si>
  <si>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</si>
  <si>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</si>
  <si>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</si>
  <si>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</si>
  <si>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</si>
  <si>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</si>
  <si>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</si>
  <si>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</si>
  <si>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</si>
  <si>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</si>
  <si>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</si>
  <si>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</si>
  <si>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</si>
  <si>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</si>
  <si>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</si>
  <si>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</si>
  <si>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</si>
  <si>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</si>
  <si>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</si>
  <si>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</si>
  <si>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</si>
  <si>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</si>
  <si>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</si>
  <si>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</si>
  <si>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</si>
  <si>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</si>
  <si>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</si>
  <si>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</si>
  <si>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</si>
  <si>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</si>
  <si>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</si>
  <si>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</si>
  <si>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</si>
  <si>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</si>
  <si>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</si>
  <si>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</si>
  <si>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</si>
  <si>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</si>
  <si>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</si>
  <si>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</si>
  <si>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</si>
  <si>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</si>
  <si>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</si>
  <si>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</si>
  <si>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</si>
  <si>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</si>
  <si>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</si>
  <si>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</si>
  <si>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</si>
  <si>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</si>
  <si>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</si>
  <si>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</si>
  <si>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</si>
  <si>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</si>
  <si>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</si>
  <si>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</si>
  <si>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</si>
  <si>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</si>
  <si>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</si>
  <si>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</si>
  <si>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</si>
  <si>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</si>
  <si>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</si>
  <si>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</si>
  <si>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</si>
  <si>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</si>
  <si>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</si>
  <si>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</si>
  <si>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</si>
  <si>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</si>
  <si>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</si>
  <si>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</si>
  <si>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</si>
  <si>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</si>
  <si>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</si>
  <si>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</si>
  <si>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</si>
  <si>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</si>
  <si>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</si>
  <si>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</si>
  <si>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</si>
  <si>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</si>
  <si>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</si>
  <si>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</si>
  <si>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</si>
  <si>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</si>
  <si>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</si>
  <si>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</si>
  <si>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</si>
  <si>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</si>
  <si>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</si>
  <si>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</si>
  <si>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</si>
  <si>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</si>
  <si>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</si>
  <si>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</si>
  <si>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</si>
  <si>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</si>
  <si>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</si>
  <si>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</si>
  <si>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</si>
  <si>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</si>
  <si>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</si>
  <si>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</si>
  <si>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</si>
  <si>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</si>
  <si>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</si>
  <si>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</si>
  <si>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</si>
  <si>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</si>
  <si>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</si>
  <si>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</si>
  <si>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</si>
  <si>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</si>
  <si>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</si>
  <si>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</si>
  <si>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</si>
  <si>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</si>
  <si>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</si>
  <si>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</si>
  <si>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</si>
  <si>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</si>
  <si>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</si>
  <si>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</si>
  <si>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</si>
  <si>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</si>
  <si>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</si>
  <si>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</si>
  <si>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</si>
  <si>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</si>
  <si>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</si>
  <si>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</si>
  <si>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</si>
  <si>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</si>
  <si>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</si>
  <si>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</si>
  <si>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</si>
  <si>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</si>
  <si>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</si>
  <si>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</si>
  <si>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</si>
  <si>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</si>
  <si>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</si>
  <si>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</si>
  <si>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</si>
  <si>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</si>
  <si>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</si>
  <si>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</si>
  <si>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</si>
  <si>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</si>
  <si>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</si>
  <si>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</si>
  <si>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</si>
  <si>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</si>
  <si>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</si>
  <si>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</si>
  <si>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</si>
  <si>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</si>
  <si>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</si>
  <si>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</si>
  <si>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</si>
  <si>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</si>
  <si>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</si>
  <si>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</si>
  <si>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</si>
  <si>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</si>
  <si>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</si>
  <si>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</si>
  <si>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</si>
  <si>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</si>
  <si>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</si>
  <si>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</si>
  <si>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</si>
  <si>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</si>
  <si>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</si>
  <si>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</si>
  <si>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</si>
  <si>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</si>
  <si>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</si>
  <si>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</si>
  <si>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</si>
  <si>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</si>
  <si>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</si>
  <si>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</si>
  <si>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</si>
  <si>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</si>
  <si>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</si>
  <si>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</si>
  <si>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</si>
  <si>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</si>
  <si>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</si>
  <si>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</si>
  <si>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</si>
  <si>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</si>
  <si>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</si>
  <si>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</si>
  <si>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</si>
  <si>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</si>
  <si>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</si>
  <si>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</si>
  <si>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</si>
  <si>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</si>
  <si>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</si>
  <si>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</si>
  <si>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</si>
  <si>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</si>
  <si>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</si>
  <si>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</si>
  <si>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</si>
  <si>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</si>
  <si>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</si>
  <si>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</si>
  <si>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</si>
  <si>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</si>
  <si>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</si>
  <si>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</si>
  <si>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</si>
  <si>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</si>
  <si>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</si>
  <si>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</si>
  <si>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</si>
  <si>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</si>
  <si>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</si>
  <si>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</si>
  <si>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</si>
  <si>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</si>
  <si>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</si>
  <si>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</si>
  <si>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</si>
  <si>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</si>
  <si>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</si>
  <si>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</si>
  <si>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</si>
  <si>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</si>
  <si>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</si>
  <si>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</si>
  <si>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</si>
  <si>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</si>
  <si>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</si>
  <si>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</si>
  <si>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</si>
  <si>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</si>
  <si>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</si>
  <si>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</si>
  <si>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</si>
  <si>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</si>
  <si>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</si>
  <si>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</si>
  <si>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</si>
  <si>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</si>
  <si>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</si>
  <si>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</si>
  <si>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</si>
  <si>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</si>
  <si>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</si>
  <si>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</si>
  <si>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</si>
  <si>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</si>
  <si>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</si>
  <si>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</si>
  <si>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</si>
  <si>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</si>
  <si>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</si>
  <si>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</si>
  <si>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</si>
  <si>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</si>
  <si>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</si>
  <si>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</si>
  <si>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</si>
  <si>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</si>
  <si>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</si>
  <si>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</si>
  <si>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</si>
  <si>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</si>
  <si>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</si>
  <si>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</si>
  <si>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</si>
  <si>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</si>
  <si>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</si>
  <si>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</si>
  <si>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</si>
  <si>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</si>
  <si>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</si>
  <si>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</si>
  <si>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</si>
  <si>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</si>
  <si>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</si>
  <si>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</si>
  <si>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</si>
  <si>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</si>
  <si>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</si>
  <si>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</si>
  <si>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</si>
  <si>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</si>
  <si>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</si>
  <si>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</si>
  <si>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</si>
  <si>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</si>
  <si>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</si>
  <si>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</si>
  <si>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</si>
  <si>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</si>
  <si>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</si>
  <si>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</si>
  <si>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</si>
  <si>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</si>
  <si>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</si>
  <si>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</si>
  <si>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</si>
  <si>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</si>
  <si>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</si>
  <si>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</si>
  <si>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</si>
  <si>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</si>
  <si>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</si>
  <si>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</si>
  <si>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</si>
  <si>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</si>
  <si>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</si>
  <si>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</si>
  <si>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</si>
  <si>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</si>
  <si>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</si>
  <si>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</si>
  <si>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</si>
  <si>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</si>
  <si>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</si>
  <si>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</si>
  <si>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</si>
  <si>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</si>
  <si>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</si>
  <si>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</si>
  <si>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</si>
  <si>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</si>
  <si>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</si>
  <si>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</si>
  <si>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</si>
  <si>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</si>
  <si>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</si>
  <si>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</si>
  <si>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</si>
  <si>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</si>
  <si>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</si>
  <si>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</si>
  <si>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</si>
  <si>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</si>
  <si>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</si>
  <si>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</si>
  <si>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</si>
  <si>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</si>
  <si>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</si>
  <si>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</si>
  <si>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</si>
  <si>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</si>
  <si>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</si>
  <si>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</si>
  <si>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</si>
  <si>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</si>
  <si>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</si>
  <si>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</si>
  <si>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</si>
  <si>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</si>
  <si>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</si>
  <si>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</si>
  <si>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</si>
  <si>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</si>
  <si>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</si>
  <si>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</si>
  <si>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</si>
  <si>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</si>
  <si>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</si>
  <si>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</si>
  <si>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</si>
  <si>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</si>
  <si>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</si>
  <si>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</si>
  <si>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</si>
  <si>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</si>
  <si>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</si>
  <si>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</si>
  <si>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</si>
  <si>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</si>
  <si>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</si>
  <si>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</si>
  <si>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</si>
  <si>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</si>
  <si>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</si>
  <si>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</si>
  <si>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</si>
  <si>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</si>
  <si>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</si>
  <si>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</si>
  <si>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</si>
  <si>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</si>
  <si>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</si>
  <si>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</si>
  <si>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</si>
  <si>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</si>
  <si>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</si>
  <si>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</si>
  <si>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</si>
  <si>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</si>
  <si>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</si>
  <si>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</si>
  <si>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</si>
  <si>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</si>
  <si>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</si>
  <si>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</si>
  <si>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</si>
  <si>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</si>
  <si>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</si>
  <si>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</si>
  <si>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</si>
  <si>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</si>
  <si>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</si>
  <si>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</si>
  <si>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</si>
  <si>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</si>
  <si>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</si>
  <si>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</si>
  <si>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</si>
  <si>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</si>
  <si>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</si>
  <si>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</si>
  <si>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</si>
  <si>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</si>
  <si>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</si>
  <si>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</si>
  <si>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</si>
  <si>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</si>
  <si>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</si>
  <si>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</si>
  <si>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</si>
  <si>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</si>
  <si>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</si>
  <si>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</si>
  <si>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</si>
  <si>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</si>
  <si>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</si>
  <si>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</si>
  <si>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</si>
  <si>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</si>
  <si>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</si>
  <si>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</si>
  <si>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</si>
  <si>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</si>
  <si>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</si>
  <si>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</si>
  <si>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</si>
  <si>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</si>
  <si>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</si>
  <si>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</si>
  <si>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</si>
  <si>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</si>
  <si>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</si>
  <si>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</si>
  <si>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</si>
  <si>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</si>
  <si>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</si>
  <si>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</si>
  <si>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</si>
  <si>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</si>
  <si>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</si>
  <si>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</si>
  <si>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</si>
  <si>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</si>
  <si>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</si>
  <si>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</si>
  <si>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</si>
  <si>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</si>
  <si>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</si>
  <si>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</si>
  <si>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</si>
  <si>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</si>
  <si>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</si>
  <si>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</si>
  <si>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</si>
  <si>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</si>
  <si>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</si>
  <si>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</si>
  <si>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</si>
  <si>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</si>
  <si>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</si>
  <si>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</si>
  <si>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</si>
  <si>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</si>
  <si>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</si>
  <si>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</si>
  <si>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</si>
  <si>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</si>
  <si>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</si>
  <si>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</si>
  <si>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</si>
  <si>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</si>
  <si>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</si>
  <si>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</si>
  <si>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</si>
  <si>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</si>
  <si>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</si>
  <si>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</si>
  <si>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</si>
  <si>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</si>
  <si>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</si>
  <si>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</si>
  <si>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</si>
  <si>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</si>
  <si>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</si>
  <si>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</si>
  <si>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</si>
  <si>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</si>
  <si>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</si>
  <si>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</si>
  <si>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</si>
  <si>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</si>
  <si>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</si>
  <si>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</si>
  <si>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</si>
  <si>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</si>
  <si>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</si>
  <si>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</si>
  <si>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</si>
  <si>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</si>
  <si>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</si>
  <si>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</si>
  <si>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</si>
  <si>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</si>
  <si>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</si>
  <si>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</si>
  <si>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</si>
  <si>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</si>
  <si>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</si>
  <si>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</si>
  <si>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</si>
  <si>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</si>
  <si>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</si>
  <si>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</si>
  <si>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</si>
  <si>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</si>
  <si>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</si>
  <si>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</si>
  <si>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</si>
  <si>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</si>
  <si>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</si>
  <si>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</si>
  <si>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</si>
  <si>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</si>
  <si>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</si>
  <si>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</si>
  <si>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</si>
  <si>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</si>
  <si>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</si>
  <si>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</si>
  <si>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</si>
  <si>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</si>
  <si>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</si>
  <si>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</si>
  <si>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</si>
  <si>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</si>
  <si>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</si>
  <si>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</si>
  <si>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</si>
  <si>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</si>
  <si>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</si>
  <si>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</si>
  <si>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</si>
  <si>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</si>
  <si>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</si>
  <si>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</si>
  <si>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</si>
  <si>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</si>
  <si>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</si>
  <si>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</si>
  <si>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</si>
  <si>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</si>
  <si>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</si>
  <si>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</si>
  <si>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</si>
  <si>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</si>
  <si>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</si>
  <si>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</si>
  <si>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</si>
  <si>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</si>
  <si>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</si>
  <si>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</si>
  <si>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</si>
  <si>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</si>
  <si>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</si>
  <si>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</si>
  <si>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</si>
  <si>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</si>
  <si>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</si>
  <si>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</si>
  <si>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</si>
  <si>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</si>
  <si>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</si>
  <si>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</si>
  <si>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</si>
  <si>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</si>
  <si>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</si>
  <si>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</si>
  <si>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</si>
  <si>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</si>
  <si>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</si>
  <si>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</si>
  <si>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</si>
  <si>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</si>
  <si>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</si>
  <si>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</si>
  <si>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</si>
  <si>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</si>
  <si>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</si>
  <si>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</si>
  <si>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</si>
  <si>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</si>
  <si>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</si>
  <si>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</si>
  <si>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</si>
  <si>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</si>
  <si>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</si>
  <si>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</si>
  <si>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</si>
  <si>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</si>
  <si>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</si>
  <si>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</si>
  <si>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</si>
  <si>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</si>
  <si>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</si>
  <si>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</si>
  <si>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</si>
  <si>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</si>
  <si>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</si>
  <si>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</si>
  <si>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</si>
  <si>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</si>
  <si>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</si>
  <si>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</si>
  <si>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</si>
  <si>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</si>
  <si>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</si>
  <si>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</si>
  <si>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</si>
  <si>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</si>
  <si>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</si>
  <si>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</si>
  <si>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</si>
  <si>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</si>
  <si>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</si>
  <si>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</si>
  <si>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</si>
  <si>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</si>
  <si>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</si>
  <si>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</si>
  <si>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</si>
  <si>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</si>
  <si>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</si>
  <si>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</si>
  <si>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</si>
  <si>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</si>
  <si>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</si>
  <si>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</si>
  <si>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</si>
  <si>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</si>
  <si>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</si>
  <si>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</si>
  <si>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</si>
  <si>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</si>
  <si>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</si>
  <si>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</si>
  <si>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</si>
  <si>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</si>
  <si>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</si>
  <si>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</si>
  <si>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</si>
  <si>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</si>
  <si>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</si>
  <si>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</si>
  <si>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</si>
  <si>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</si>
  <si>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</si>
  <si>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</si>
  <si>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</si>
  <si>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</si>
  <si>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</si>
  <si>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</si>
  <si>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</si>
  <si>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</si>
  <si>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</si>
  <si>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</si>
  <si>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</si>
  <si>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</si>
  <si>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</si>
  <si>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</si>
  <si>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</si>
  <si>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</si>
  <si>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</si>
  <si>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</si>
  <si>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</si>
  <si>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</si>
  <si>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</si>
  <si>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</si>
  <si>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</si>
  <si>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</si>
  <si>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</si>
  <si>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</si>
  <si>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</si>
  <si>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</si>
  <si>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</si>
  <si>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</si>
  <si>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</si>
  <si>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</si>
  <si>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</si>
  <si>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</si>
  <si>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</si>
  <si>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</si>
  <si>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</si>
  <si>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</si>
  <si>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</si>
  <si>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</si>
  <si>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</si>
  <si>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</si>
  <si>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</si>
  <si>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</si>
  <si>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</si>
  <si>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</si>
  <si>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</si>
  <si>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</si>
  <si>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</si>
  <si>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</si>
  <si>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</si>
  <si>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</si>
  <si>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</si>
  <si>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</si>
  <si>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</si>
  <si>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</si>
  <si>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</si>
  <si>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</si>
  <si>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</si>
  <si>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</si>
  <si>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</si>
  <si>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</si>
  <si>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</si>
  <si>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</si>
  <si>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</si>
  <si>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</si>
  <si>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</si>
  <si>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</si>
  <si>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</si>
  <si>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</si>
  <si>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</si>
  <si>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</si>
  <si>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</si>
  <si>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</si>
  <si>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</si>
  <si>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</si>
  <si>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</si>
  <si>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</si>
  <si>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</si>
  <si>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</si>
  <si>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</si>
  <si>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</si>
  <si>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</si>
  <si>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</si>
  <si>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</si>
  <si>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</si>
  <si>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</si>
  <si>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</si>
  <si>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</si>
  <si>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</si>
  <si>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</si>
  <si>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</si>
  <si>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</si>
  <si>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</si>
  <si>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</si>
  <si>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</si>
  <si>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</si>
  <si>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</si>
  <si>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</si>
  <si>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</si>
  <si>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</si>
  <si>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</si>
  <si>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</si>
  <si>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</si>
  <si>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</si>
  <si>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</si>
  <si>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</si>
  <si>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</si>
  <si>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</si>
  <si>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</si>
  <si>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</si>
  <si>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</si>
  <si>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</si>
  <si>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</si>
  <si>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</si>
  <si>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</si>
  <si>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</si>
  <si>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</si>
  <si>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</si>
  <si>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</si>
  <si>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</si>
  <si>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</si>
  <si>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</si>
  <si>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</si>
  <si>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</si>
  <si>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</si>
  <si>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</si>
  <si>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</si>
  <si>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</si>
  <si>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</si>
  <si>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</si>
  <si>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</si>
  <si>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</si>
  <si>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</si>
  <si>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</si>
  <si>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</si>
  <si>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</si>
  <si>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</si>
  <si>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</si>
  <si>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</si>
  <si>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</si>
  <si>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</si>
  <si>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</si>
  <si>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</si>
  <si>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</si>
  <si>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</si>
  <si>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</si>
  <si>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</si>
  <si>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</si>
  <si>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</si>
  <si>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</si>
  <si>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</si>
  <si>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</si>
  <si>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</si>
  <si>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</si>
  <si>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</si>
  <si>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</si>
  <si>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</si>
  <si>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</si>
  <si>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</si>
  <si>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</si>
  <si>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</si>
  <si>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</si>
  <si>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</si>
  <si>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</si>
  <si>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</si>
  <si>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</si>
  <si>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</si>
  <si>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</si>
  <si>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</si>
  <si>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</si>
  <si>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</si>
  <si>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</si>
  <si>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</si>
  <si>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</si>
  <si>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</si>
  <si>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</si>
  <si>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</si>
  <si>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</si>
  <si>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</si>
  <si>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</si>
  <si>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</si>
  <si>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</si>
  <si>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</si>
  <si>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</si>
  <si>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</si>
  <si>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</si>
  <si>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</si>
  <si>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</si>
  <si>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</si>
  <si>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</si>
  <si>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</si>
  <si>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</si>
  <si>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</si>
  <si>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</si>
  <si>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</si>
  <si>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</si>
  <si>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</si>
  <si>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</si>
  <si>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</si>
  <si>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</si>
  <si>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</si>
  <si>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</si>
  <si>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</si>
  <si>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</si>
  <si>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</si>
  <si>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</si>
  <si>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</si>
  <si>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</si>
  <si>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</si>
  <si>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</si>
  <si>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</si>
  <si>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</si>
  <si>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</si>
  <si>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</si>
  <si>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</si>
  <si>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</si>
  <si>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</si>
  <si>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</si>
  <si>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</si>
  <si>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</si>
  <si>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</si>
  <si>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</si>
  <si>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</si>
  <si>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</si>
  <si>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</si>
  <si>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</si>
  <si>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</si>
  <si>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</si>
  <si>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</si>
  <si>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</si>
  <si>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</si>
  <si>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</si>
  <si>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</si>
  <si>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</si>
  <si>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</si>
  <si>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</si>
  <si>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</si>
  <si>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</si>
  <si>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</si>
  <si>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</si>
  <si>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</si>
  <si>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</si>
  <si>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</si>
  <si>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</si>
  <si>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</si>
  <si>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</si>
  <si>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</si>
  <si>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</si>
  <si>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</si>
  <si>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</si>
  <si>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</si>
  <si>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</si>
  <si>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</si>
  <si>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</si>
  <si>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</si>
  <si>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</si>
  <si>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</si>
  <si>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</si>
  <si>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</si>
  <si>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</si>
  <si>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</si>
  <si>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</si>
  <si>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</si>
  <si>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</si>
  <si>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</si>
  <si>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</si>
  <si>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</si>
  <si>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</si>
  <si>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</si>
  <si>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</si>
  <si>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</si>
  <si>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</si>
  <si>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</si>
  <si>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</si>
  <si>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</si>
  <si>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</si>
  <si>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</si>
  <si>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</si>
  <si>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</si>
  <si>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</si>
  <si>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</si>
  <si>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</si>
  <si>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</si>
  <si>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</si>
  <si>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</si>
  <si>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</si>
  <si>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</si>
  <si>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</si>
  <si>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</si>
  <si>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</si>
  <si>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</si>
  <si>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</si>
  <si>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</si>
  <si>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</si>
  <si>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</si>
  <si>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</si>
  <si>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</si>
  <si>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</si>
  <si>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</si>
  <si>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</si>
  <si>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</si>
  <si>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</si>
  <si>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</si>
  <si>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</si>
  <si>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</si>
  <si>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</si>
  <si>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</si>
  <si>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</si>
  <si>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</si>
  <si>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</si>
  <si>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</si>
  <si>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</si>
  <si>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</si>
  <si>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</si>
  <si>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</si>
  <si>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</si>
  <si>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</si>
  <si>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</si>
  <si>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</si>
  <si>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</si>
  <si>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</si>
  <si>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</si>
  <si>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</si>
  <si>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</si>
  <si>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</si>
  <si>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</si>
  <si>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</si>
  <si>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</si>
  <si>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</si>
  <si>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</si>
  <si>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</si>
  <si>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</si>
  <si>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</si>
  <si>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</si>
  <si>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</si>
  <si>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</si>
  <si>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</si>
  <si>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</si>
  <si>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</si>
  <si>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</si>
  <si>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</si>
  <si>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</si>
  <si>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</si>
  <si>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</si>
  <si>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</si>
  <si>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</si>
  <si>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</si>
  <si>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</si>
  <si>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</si>
  <si>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</si>
  <si>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</si>
  <si>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</si>
  <si>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</si>
  <si>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</si>
  <si>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</si>
  <si>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</si>
  <si>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</si>
  <si>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</si>
  <si>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</si>
  <si>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</si>
  <si>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</si>
  <si>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</si>
  <si>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</si>
  <si>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</si>
  <si>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</si>
  <si>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</si>
  <si>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</si>
  <si>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</si>
  <si>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</si>
  <si>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</si>
  <si>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</si>
  <si>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</si>
  <si>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</si>
  <si>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</si>
  <si>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</si>
  <si>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</si>
  <si>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</si>
  <si>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</si>
  <si>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</si>
  <si>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</si>
  <si>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</si>
  <si>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</si>
  <si>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</si>
  <si>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</si>
  <si>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</si>
  <si>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</si>
  <si>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</si>
  <si>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</si>
  <si>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</si>
  <si>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</si>
  <si>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</si>
  <si>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</si>
  <si>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</si>
  <si>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</si>
  <si>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</si>
  <si>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</si>
  <si>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</si>
  <si>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</si>
  <si>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</si>
  <si>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</si>
  <si>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</si>
  <si>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</si>
  <si>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</si>
  <si>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</si>
  <si>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</si>
  <si>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</si>
  <si>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</si>
  <si>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</si>
  <si>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</si>
  <si>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</si>
  <si>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</si>
  <si>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</si>
  <si>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</si>
  <si>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</si>
  <si>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</si>
  <si>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</si>
  <si>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</si>
  <si>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</si>
  <si>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</si>
  <si>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</si>
  <si>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</si>
  <si>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</si>
  <si>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</si>
  <si>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</si>
  <si>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</si>
  <si>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</si>
  <si>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</si>
  <si>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</si>
  <si>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</si>
  <si>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</si>
  <si>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</si>
  <si>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</si>
  <si>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</si>
  <si>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</si>
  <si>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</si>
  <si>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</si>
  <si>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</si>
  <si>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</si>
  <si>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</si>
  <si>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</si>
  <si>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</si>
  <si>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</si>
  <si>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</si>
  <si>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</si>
  <si>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</si>
  <si>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</si>
  <si>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</si>
  <si>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</si>
  <si>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</si>
  <si>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</si>
  <si>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</si>
  <si>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</si>
  <si>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</si>
  <si>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</si>
  <si>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</si>
  <si>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</si>
  <si>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</si>
  <si>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</si>
  <si>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</si>
  <si>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</si>
  <si>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</si>
  <si>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</si>
  <si>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</si>
  <si>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</si>
  <si>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</si>
  <si>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</si>
  <si>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</si>
  <si>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</si>
  <si>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</si>
  <si>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</si>
  <si>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</si>
  <si>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</si>
  <si>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</si>
  <si>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</si>
  <si>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</si>
  <si>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</si>
  <si>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</si>
  <si>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</si>
  <si>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</si>
  <si>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</si>
  <si>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</si>
  <si>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</si>
  <si>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</si>
  <si>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</si>
  <si>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</si>
  <si>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</si>
  <si>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</si>
  <si>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</si>
  <si>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</si>
  <si>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</si>
  <si>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</si>
  <si>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</si>
  <si>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</si>
  <si>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</si>
  <si>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</si>
  <si>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</si>
  <si>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</si>
  <si>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</si>
  <si>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</si>
  <si>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</si>
  <si>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</si>
  <si>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</si>
  <si>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</si>
  <si>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</si>
  <si>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</si>
  <si>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</si>
  <si>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</si>
  <si>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</si>
  <si>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</si>
  <si>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</si>
  <si>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</si>
  <si>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</si>
  <si>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</si>
  <si>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</si>
  <si>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</si>
  <si>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</si>
  <si>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</si>
  <si>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</si>
  <si>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</si>
  <si>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</si>
  <si>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</si>
  <si>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</si>
  <si>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</si>
  <si>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</si>
  <si>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</si>
  <si>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</si>
  <si>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</si>
  <si>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</si>
  <si>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</si>
  <si>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</si>
  <si>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</si>
  <si>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</si>
  <si>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</si>
  <si>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</si>
  <si>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</si>
  <si>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</si>
  <si>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</si>
  <si>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</si>
  <si>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</si>
  <si>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</si>
  <si>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</si>
  <si>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</si>
  <si>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</si>
  <si>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</si>
  <si>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</si>
  <si>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</si>
  <si>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</si>
  <si>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</si>
  <si>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</si>
  <si>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</si>
  <si>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</si>
  <si>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</si>
  <si>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</si>
  <si>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</si>
  <si>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</si>
  <si>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</si>
  <si>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</si>
  <si>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</si>
  <si>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</si>
  <si>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</si>
  <si>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</si>
  <si>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</si>
  <si>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</si>
  <si>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</si>
  <si>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</si>
  <si>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</si>
  <si>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</si>
  <si>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</si>
  <si>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</si>
  <si>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</si>
  <si>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</si>
  <si>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</si>
  <si>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</si>
  <si>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</si>
  <si>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</si>
  <si>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</si>
  <si>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</si>
  <si>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</si>
  <si>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</si>
  <si>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</si>
  <si>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</si>
  <si>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</si>
  <si>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</si>
  <si>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</si>
  <si>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</si>
  <si>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</si>
  <si>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</si>
  <si>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</si>
  <si>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</si>
  <si>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</si>
  <si>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</si>
  <si>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</si>
  <si>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</si>
  <si>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</si>
  <si>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</si>
  <si>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</si>
  <si>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</si>
  <si>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</si>
  <si>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</si>
  <si>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</si>
  <si>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</si>
  <si>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</si>
  <si>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</si>
  <si>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</si>
  <si>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</si>
  <si>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</si>
  <si>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</si>
  <si>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</si>
  <si>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</si>
  <si>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</si>
  <si>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</si>
  <si>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</si>
  <si>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</si>
  <si>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</si>
  <si>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</si>
  <si>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</si>
  <si>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</si>
  <si>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</si>
  <si>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</si>
  <si>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</si>
  <si>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</si>
  <si>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</si>
  <si>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</si>
  <si>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</si>
  <si>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</si>
  <si>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</si>
  <si>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</si>
  <si>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</si>
  <si>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</si>
  <si>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</si>
  <si>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</si>
  <si>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</si>
  <si>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</si>
  <si>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</si>
  <si>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</si>
  <si>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</si>
  <si>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</si>
  <si>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</si>
  <si>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</si>
  <si>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</si>
  <si>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</si>
  <si>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</si>
  <si>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</si>
  <si>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</si>
  <si>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</si>
  <si>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</si>
  <si>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</si>
  <si>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</si>
  <si>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</si>
  <si>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</si>
  <si>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</si>
  <si>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</si>
  <si>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</si>
  <si>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</si>
  <si>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</si>
  <si>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</si>
  <si>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</si>
  <si>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</si>
  <si>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</si>
  <si>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</si>
  <si>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</si>
  <si>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</si>
  <si>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</si>
  <si>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</si>
  <si>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</si>
  <si>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</si>
  <si>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</si>
  <si>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</si>
  <si>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</si>
  <si>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</si>
  <si>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</si>
  <si>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</si>
  <si>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</si>
  <si>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</si>
  <si>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</si>
  <si>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</si>
  <si>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</si>
  <si>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</si>
  <si>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</si>
  <si>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</si>
  <si>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</si>
  <si>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</si>
  <si>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</si>
  <si>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</si>
  <si>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</si>
  <si>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</si>
  <si>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</si>
  <si>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</si>
  <si>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</si>
  <si>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</si>
  <si>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</si>
  <si>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</si>
  <si>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</si>
  <si>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</si>
  <si>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</si>
  <si>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</si>
  <si>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</si>
  <si>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</si>
  <si>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</si>
  <si>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</si>
  <si>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</si>
  <si>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</si>
  <si>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</si>
  <si>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</si>
  <si>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</si>
  <si>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</si>
  <si>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</si>
  <si>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</si>
  <si>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</si>
  <si>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</si>
  <si>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</si>
  <si>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</si>
  <si>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</si>
  <si>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</si>
  <si>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</si>
  <si>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</si>
  <si>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</si>
  <si>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</si>
  <si>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</si>
  <si>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</si>
  <si>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</si>
  <si>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</si>
  <si>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</si>
  <si>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</si>
  <si>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</si>
  <si>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</si>
  <si>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</si>
  <si>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</si>
  <si>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</si>
  <si>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</si>
  <si>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</si>
  <si>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</si>
  <si>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</si>
  <si>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</si>
  <si>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</si>
  <si>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</si>
  <si>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</si>
  <si>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</si>
  <si>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</si>
  <si>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</si>
  <si>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</si>
  <si>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</si>
  <si>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</si>
  <si>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</si>
  <si>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</si>
  <si>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</si>
  <si>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</si>
  <si>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</si>
  <si>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</si>
  <si>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</si>
  <si>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</si>
  <si>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</si>
  <si>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</si>
  <si>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</si>
  <si>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</si>
  <si>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</si>
  <si>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</si>
  <si>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</si>
  <si>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</si>
  <si>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</si>
  <si>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</si>
  <si>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</si>
  <si>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</si>
  <si>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</si>
  <si>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</si>
  <si>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</si>
  <si>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</si>
  <si>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</si>
  <si>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</si>
  <si>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</si>
  <si>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</si>
  <si>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</si>
  <si>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</si>
  <si>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</si>
  <si>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</si>
  <si>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</si>
  <si>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</si>
  <si>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</si>
  <si>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</si>
  <si>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</si>
  <si>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</si>
  <si>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</si>
  <si>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</si>
  <si>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</si>
  <si>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</si>
  <si>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</si>
  <si>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</si>
  <si>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</si>
  <si>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</si>
  <si>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</si>
  <si>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</si>
  <si>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</si>
  <si>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</si>
  <si>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</si>
  <si>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</si>
  <si>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</si>
  <si>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</si>
  <si>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</si>
  <si>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</si>
  <si>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</si>
  <si>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</si>
  <si>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</si>
  <si>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</si>
  <si>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</si>
  <si>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</si>
  <si>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</si>
  <si>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</si>
  <si>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</si>
  <si>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</si>
  <si>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</si>
  <si>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</si>
  <si>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</si>
  <si>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</si>
  <si>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</si>
  <si>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</si>
  <si>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</si>
  <si>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</si>
  <si>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</si>
  <si>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</si>
  <si>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</si>
  <si>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</si>
  <si>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</si>
  <si>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</si>
  <si>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</si>
  <si>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</si>
  <si>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</si>
  <si>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</si>
  <si>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</si>
  <si>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</si>
  <si>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</si>
  <si>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</si>
  <si>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</si>
  <si>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</si>
  <si>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</si>
  <si>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</si>
  <si>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</si>
  <si>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</si>
  <si>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</si>
  <si>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</si>
  <si>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</si>
  <si>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</si>
  <si>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</si>
  <si>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</si>
  <si>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</si>
  <si>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</si>
  <si>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</si>
  <si>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</si>
  <si>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</si>
  <si>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</si>
  <si>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</si>
  <si>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</si>
  <si>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</si>
  <si>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</si>
  <si>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</si>
  <si>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</si>
  <si>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</si>
  <si>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</si>
  <si>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</si>
  <si>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</si>
  <si>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</si>
  <si>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</si>
  <si>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</si>
  <si>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</si>
  <si>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</si>
  <si>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</si>
  <si>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</si>
  <si>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</si>
  <si>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</si>
  <si>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</si>
  <si>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</si>
  <si>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</si>
  <si>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</si>
  <si>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</si>
  <si>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</si>
  <si>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</si>
  <si>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</si>
  <si>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</si>
  <si>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</si>
  <si>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</si>
  <si>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</si>
  <si>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</si>
  <si>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</si>
  <si>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</si>
  <si>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</si>
  <si>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</si>
  <si>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</si>
  <si>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</si>
  <si>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</si>
  <si>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</si>
  <si>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</si>
  <si>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</si>
  <si>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</si>
  <si>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</si>
  <si>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</si>
  <si>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</si>
  <si>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</si>
  <si>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</si>
  <si>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</si>
  <si>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</si>
  <si>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</si>
  <si>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</si>
  <si>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</si>
  <si>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</si>
  <si>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</si>
  <si>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</si>
  <si>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</si>
  <si>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</si>
  <si>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</si>
  <si>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</si>
  <si>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</si>
  <si>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</si>
  <si>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</si>
  <si>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</si>
  <si>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</si>
  <si>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</si>
  <si>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</si>
  <si>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</si>
  <si>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</si>
  <si>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</si>
  <si>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</si>
  <si>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</si>
  <si>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</si>
  <si>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</si>
  <si>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</si>
  <si>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</si>
  <si>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</si>
  <si>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</si>
  <si>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</si>
  <si>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</si>
  <si>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</si>
  <si>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</si>
  <si>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</si>
  <si>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</si>
  <si>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</si>
  <si>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</si>
  <si>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</si>
  <si>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</si>
  <si>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</si>
  <si>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</si>
  <si>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</si>
  <si>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</si>
  <si>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</si>
  <si>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</si>
  <si>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</si>
  <si>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</si>
  <si>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</si>
  <si>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</si>
  <si>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</si>
  <si>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</si>
  <si>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</si>
  <si>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</si>
  <si>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</si>
  <si>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</si>
  <si>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</si>
  <si>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</si>
  <si>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</si>
  <si>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</si>
  <si>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</si>
  <si>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</si>
  <si>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</si>
  <si>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</si>
  <si>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</si>
  <si>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</si>
  <si>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</si>
  <si>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</si>
  <si>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</si>
  <si>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</si>
  <si>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</si>
  <si>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</si>
  <si>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</si>
  <si>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</si>
  <si>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</si>
  <si>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</si>
  <si>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</si>
  <si>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</si>
  <si>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</si>
  <si>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</si>
  <si>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</si>
  <si>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</si>
  <si>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</si>
  <si>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</si>
  <si>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</si>
  <si>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</si>
  <si>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</si>
  <si>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</si>
  <si>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</si>
  <si>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</si>
  <si>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</si>
  <si>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</si>
  <si>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</si>
  <si>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</si>
  <si>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</si>
  <si>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</si>
  <si>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</si>
  <si>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</si>
  <si>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</si>
  <si>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</si>
  <si>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</si>
  <si>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</si>
  <si>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</si>
  <si>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</si>
  <si>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</si>
  <si>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</si>
  <si>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</si>
  <si>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</si>
  <si>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</si>
  <si>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</si>
  <si>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</si>
  <si>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</si>
  <si>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</si>
  <si>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</si>
  <si>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</si>
  <si>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</si>
  <si>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</si>
  <si>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</si>
  <si>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</si>
  <si>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</si>
  <si>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</si>
  <si>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</si>
  <si>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</si>
  <si>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</si>
  <si>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</si>
  <si>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</si>
  <si>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</si>
  <si>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</si>
  <si>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</si>
  <si>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</si>
  <si>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</si>
  <si>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</si>
  <si>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</si>
  <si>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</si>
  <si>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</si>
  <si>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</si>
  <si>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</si>
  <si>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</si>
  <si>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</si>
  <si>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</si>
  <si>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</si>
  <si>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</si>
  <si>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</si>
  <si>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</si>
  <si>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</si>
  <si>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</si>
  <si>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</si>
  <si>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</si>
  <si>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</si>
  <si>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</si>
  <si>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</si>
  <si>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</si>
  <si>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</si>
  <si>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</si>
  <si>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</si>
  <si>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</si>
  <si>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</si>
  <si>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</si>
  <si>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</si>
  <si>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</si>
  <si>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</si>
  <si>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</si>
  <si>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</si>
  <si>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</si>
  <si>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</si>
  <si>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</si>
  <si>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</si>
  <si>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</si>
  <si>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</si>
  <si>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</si>
  <si>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</si>
  <si>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</si>
  <si>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</si>
  <si>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</si>
  <si>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</si>
  <si>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</si>
  <si>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</si>
  <si>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</si>
  <si>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</si>
  <si>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</si>
  <si>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</si>
  <si>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</si>
  <si>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</si>
  <si>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</si>
  <si>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</si>
  <si>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</si>
  <si>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</si>
  <si>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</si>
  <si>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</si>
  <si>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</si>
  <si>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</si>
  <si>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</si>
  <si>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</si>
  <si>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</si>
  <si>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</si>
  <si>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</si>
  <si>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</si>
  <si>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</si>
  <si>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</si>
  <si>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</si>
  <si>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</si>
  <si>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</si>
  <si>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</si>
  <si>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</si>
  <si>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</si>
  <si>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</si>
  <si>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</si>
  <si>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</si>
  <si>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</si>
  <si>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</si>
  <si>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</si>
  <si>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</si>
  <si>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</si>
  <si>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</si>
  <si>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</si>
  <si>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</si>
  <si>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</si>
  <si>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</si>
  <si>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</si>
  <si>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</si>
  <si>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</si>
  <si>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</si>
  <si>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</si>
  <si>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</si>
  <si>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</si>
  <si>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</si>
  <si>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</si>
  <si>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</si>
  <si>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</si>
  <si>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</si>
  <si>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</si>
  <si>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</si>
  <si>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</si>
  <si>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</si>
  <si>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</si>
  <si>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</si>
  <si>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</si>
  <si>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</si>
  <si>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</si>
  <si>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</si>
  <si>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</si>
  <si>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</si>
  <si>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</si>
  <si>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</si>
  <si>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</si>
  <si>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</si>
  <si>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</si>
  <si>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</si>
  <si>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</si>
  <si>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</si>
  <si>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</si>
  <si>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</si>
  <si>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</si>
  <si>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</si>
  <si>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</si>
  <si>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</si>
  <si>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</si>
  <si>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</si>
  <si>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</si>
  <si>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</si>
  <si>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</si>
  <si>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</si>
  <si>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</si>
  <si>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</si>
  <si>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</si>
  <si>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</si>
  <si>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</si>
  <si>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</si>
  <si>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</si>
  <si>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</si>
  <si>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</si>
  <si>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</si>
  <si>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</si>
  <si>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</si>
  <si>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</si>
  <si>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</si>
  <si>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</si>
  <si>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</si>
  <si>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</si>
  <si>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</si>
  <si>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</si>
  <si>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</si>
  <si>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</si>
  <si>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</si>
  <si>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</si>
  <si>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</si>
  <si>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</si>
  <si>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</si>
  <si>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</si>
  <si>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</si>
  <si>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</si>
  <si>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</si>
  <si>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</si>
  <si>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</si>
  <si>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</si>
  <si>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</si>
  <si>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</si>
  <si>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</si>
  <si>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</si>
  <si>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</si>
  <si>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</si>
  <si>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</si>
  <si>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</si>
  <si>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</si>
  <si>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</si>
  <si>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</si>
  <si>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</si>
  <si>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</si>
  <si>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</si>
  <si>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</si>
  <si>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</si>
  <si>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</si>
  <si>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</si>
  <si>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</si>
  <si>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</si>
  <si>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</si>
  <si>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</si>
  <si>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</si>
  <si>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</si>
  <si>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</si>
  <si>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</si>
  <si>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</si>
  <si>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</si>
  <si>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</si>
  <si>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</si>
  <si>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</si>
  <si>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</si>
  <si>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</si>
  <si>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</si>
  <si>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</si>
  <si>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</si>
  <si>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</si>
  <si>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</si>
  <si>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</si>
  <si>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</si>
  <si>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</si>
  <si>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</si>
  <si>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</si>
  <si>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</si>
  <si>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</si>
  <si>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</si>
  <si>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</si>
  <si>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</si>
  <si>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</si>
  <si>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</si>
  <si>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</si>
  <si>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</si>
  <si>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</si>
  <si>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</si>
  <si>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</si>
  <si>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</si>
  <si>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</si>
  <si>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</si>
  <si>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</si>
  <si>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</si>
  <si>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</si>
  <si>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</si>
  <si>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</si>
  <si>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</si>
  <si>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</si>
  <si>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</si>
  <si>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</si>
  <si>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</si>
  <si>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</si>
  <si>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</si>
  <si>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</si>
  <si>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</si>
  <si>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</si>
  <si>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</si>
  <si>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</si>
  <si>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</si>
  <si>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</si>
  <si>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</si>
  <si>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</si>
  <si>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</si>
  <si>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</si>
  <si>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</si>
  <si>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</si>
  <si>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</si>
  <si>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</si>
  <si>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</si>
  <si>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</si>
  <si>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</si>
  <si>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</si>
  <si>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</si>
  <si>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</si>
  <si>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</si>
  <si>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</si>
  <si>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</si>
  <si>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</si>
  <si>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</si>
  <si>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</si>
  <si>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</si>
  <si>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</si>
  <si>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</si>
  <si>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</si>
  <si>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</si>
  <si>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</si>
  <si>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</si>
  <si>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</si>
  <si>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</si>
  <si>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</si>
  <si>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</si>
  <si>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</si>
  <si>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</si>
  <si>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</si>
  <si>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</si>
  <si>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</si>
  <si>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</si>
  <si>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</si>
  <si>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</si>
  <si>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</si>
  <si>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</si>
  <si>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</si>
  <si>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</si>
  <si>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</si>
  <si>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</si>
  <si>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</si>
  <si>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</si>
  <si>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</si>
  <si>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</si>
  <si>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</si>
  <si>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</si>
  <si>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</si>
  <si>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</si>
  <si>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</si>
  <si>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</si>
  <si>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</si>
  <si>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</si>
  <si>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</si>
  <si>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</si>
  <si>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</si>
  <si>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</si>
  <si>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</si>
  <si>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</si>
  <si>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</si>
  <si>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</si>
  <si>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</si>
  <si>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</si>
  <si>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</si>
  <si>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</si>
  <si>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</si>
  <si>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</si>
  <si>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</si>
  <si>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</si>
  <si>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</si>
  <si>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</si>
  <si>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</si>
  <si>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</si>
  <si>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</si>
  <si>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</si>
  <si>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</si>
  <si>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</si>
  <si>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</si>
  <si>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</si>
  <si>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</si>
  <si>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</si>
  <si>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</si>
  <si>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</si>
  <si>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</si>
  <si>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</si>
  <si>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</si>
  <si>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</si>
  <si>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</si>
  <si>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</si>
  <si>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</si>
  <si>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</si>
  <si>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</si>
  <si>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</si>
  <si>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</si>
  <si>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</si>
  <si>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</si>
  <si>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</si>
  <si>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</si>
  <si>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</si>
  <si>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</si>
  <si>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</si>
  <si>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</si>
  <si>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</si>
  <si>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</si>
  <si>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</si>
  <si>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</si>
  <si>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</si>
  <si>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</si>
  <si>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</si>
  <si>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</si>
  <si>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</si>
  <si>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</si>
  <si>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</si>
  <si>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</si>
  <si>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</si>
  <si>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</si>
  <si>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</si>
  <si>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</si>
  <si>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</si>
  <si>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</si>
  <si>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</si>
  <si>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</si>
  <si>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</si>
  <si>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</si>
  <si>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</si>
  <si>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</si>
  <si>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</si>
  <si>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</si>
  <si>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</si>
  <si>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</si>
  <si>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</si>
  <si>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</si>
  <si>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</si>
  <si>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</si>
  <si>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</si>
  <si>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</si>
  <si>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</si>
  <si>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</si>
  <si>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</si>
  <si>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</si>
  <si>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</si>
  <si>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</si>
  <si>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</si>
  <si>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</si>
  <si>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</si>
  <si>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</si>
  <si>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</si>
  <si>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</si>
  <si>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</si>
  <si>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</si>
  <si>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</si>
  <si>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</si>
  <si>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</si>
  <si>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</si>
  <si>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</si>
  <si>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</si>
  <si>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</si>
  <si>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</si>
  <si>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</si>
  <si>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</si>
  <si>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</si>
  <si>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</si>
  <si>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</si>
  <si>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</si>
  <si>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</si>
  <si>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</si>
  <si>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</si>
  <si>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</si>
  <si>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</si>
  <si>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</si>
  <si>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</si>
  <si>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</si>
  <si>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</si>
  <si>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</si>
  <si>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</si>
  <si>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</si>
  <si>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</si>
  <si>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</si>
  <si>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</si>
  <si>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</si>
  <si>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</si>
  <si>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</si>
  <si>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</si>
  <si>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</si>
  <si>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</si>
  <si>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</si>
  <si>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</si>
  <si>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</si>
  <si>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</si>
  <si>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</si>
  <si>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</si>
  <si>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</si>
  <si>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</si>
  <si>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</si>
  <si>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</si>
  <si>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</si>
  <si>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</si>
  <si>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</si>
  <si>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</si>
  <si>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</si>
  <si>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</si>
  <si>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</si>
  <si>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</si>
  <si>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</si>
  <si>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</si>
  <si>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</si>
  <si>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</si>
  <si>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</si>
  <si>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</si>
  <si>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</si>
  <si>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</si>
  <si>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</si>
  <si>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</si>
  <si>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</si>
  <si>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</si>
  <si>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</si>
  <si>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</si>
  <si>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</si>
  <si>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</si>
  <si>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</si>
  <si>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</si>
  <si>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</si>
  <si>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</si>
  <si>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</si>
  <si>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</si>
  <si>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</si>
  <si>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</si>
  <si>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</si>
  <si>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</si>
  <si>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</si>
  <si>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</si>
  <si>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</si>
  <si>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</si>
  <si>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</si>
  <si>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</si>
  <si>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</si>
  <si>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</si>
  <si>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</si>
  <si>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</si>
  <si>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</si>
  <si>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</si>
  <si>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</si>
  <si>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</si>
  <si>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</si>
  <si>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</si>
  <si>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</si>
  <si>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</si>
  <si>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</si>
  <si>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</si>
  <si>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</si>
  <si>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</si>
  <si>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</si>
  <si>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</si>
  <si>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</si>
  <si>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</si>
  <si>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</si>
  <si>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</si>
  <si>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</si>
  <si>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</si>
  <si>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</si>
  <si>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</si>
  <si>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</si>
  <si>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</si>
  <si>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</si>
  <si>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</si>
  <si>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</si>
  <si>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</si>
  <si>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</si>
  <si>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</si>
  <si>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</si>
  <si>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</si>
  <si>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</si>
  <si>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</si>
  <si>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</si>
  <si>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</si>
  <si>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</si>
  <si>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</si>
  <si>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</si>
  <si>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</si>
  <si>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</si>
  <si>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</si>
  <si>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</si>
  <si>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</si>
  <si>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</si>
  <si>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</si>
  <si>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</si>
  <si>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</si>
  <si>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</si>
  <si>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</si>
  <si>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</si>
  <si>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</si>
  <si>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</si>
  <si>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</si>
  <si>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</si>
  <si>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</si>
  <si>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</si>
  <si>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</si>
  <si>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</si>
  <si>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</si>
  <si>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</si>
  <si>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</si>
  <si>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</si>
  <si>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</si>
  <si>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</si>
  <si>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</si>
  <si>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</si>
  <si>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</si>
  <si>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</si>
  <si>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</si>
  <si>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</si>
  <si>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</si>
  <si>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</si>
  <si>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</si>
  <si>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</si>
  <si>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</si>
  <si>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</si>
  <si>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</si>
  <si>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</si>
  <si>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</si>
  <si>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</si>
  <si>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</si>
  <si>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</si>
  <si>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</si>
  <si>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</si>
  <si>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</si>
  <si>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</si>
  <si>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</si>
  <si>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</si>
  <si>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</si>
  <si>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</si>
  <si>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</si>
  <si>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</si>
  <si>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</si>
  <si>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</si>
  <si>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</si>
  <si>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</si>
  <si>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</si>
  <si>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</si>
  <si>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</si>
  <si>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</si>
  <si>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</si>
  <si>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</si>
  <si>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</si>
  <si>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</si>
  <si>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</si>
  <si>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</si>
  <si>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</si>
  <si>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</si>
  <si>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</si>
  <si>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</si>
  <si>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</si>
  <si>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</si>
  <si>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</si>
  <si>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</si>
  <si>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</si>
  <si>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</si>
  <si>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</si>
  <si>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</si>
  <si>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</si>
  <si>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</si>
  <si>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</si>
  <si>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</si>
  <si>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</si>
  <si>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</si>
  <si>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</si>
  <si>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</si>
  <si>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</si>
  <si>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</si>
  <si>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</si>
  <si>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</si>
  <si>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</si>
  <si>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</si>
  <si>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</si>
  <si>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</si>
  <si>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</si>
  <si>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</si>
  <si>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</si>
  <si>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</si>
  <si>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</si>
  <si>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</si>
  <si>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</si>
  <si>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</si>
  <si>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</si>
  <si>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</si>
  <si>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</si>
  <si>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</si>
  <si>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</si>
  <si>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</si>
  <si>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</si>
  <si>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</si>
  <si>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</si>
  <si>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</si>
  <si>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</si>
  <si>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</si>
  <si>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</si>
  <si>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</si>
  <si>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</si>
  <si>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</si>
  <si>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</si>
  <si>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</si>
  <si>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</si>
  <si>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</si>
  <si>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</si>
  <si>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</si>
  <si>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</si>
  <si>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</si>
  <si>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</si>
  <si>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</si>
  <si>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</si>
  <si>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</si>
  <si>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</si>
  <si>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</si>
  <si>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</si>
  <si>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</si>
  <si>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</si>
  <si>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</si>
  <si>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</si>
  <si>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</si>
  <si>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</si>
  <si>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</si>
  <si>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</si>
  <si>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</si>
  <si>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</si>
  <si>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</si>
  <si>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</si>
  <si>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</si>
  <si>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</si>
  <si>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</si>
  <si>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</si>
  <si>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</si>
  <si>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</si>
  <si>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</si>
  <si>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</si>
  <si>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</si>
  <si>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</si>
  <si>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</si>
  <si>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</si>
  <si>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</si>
  <si>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</si>
  <si>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</si>
  <si>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</si>
  <si>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</si>
  <si>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</si>
  <si>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</si>
  <si>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</si>
  <si>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</si>
  <si>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</si>
  <si>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</si>
  <si>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</si>
  <si>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</si>
  <si>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</si>
  <si>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</si>
  <si>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</si>
  <si>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</si>
  <si>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</si>
  <si>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</si>
  <si>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</si>
  <si>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</si>
  <si>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</si>
  <si>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</si>
  <si>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</si>
  <si>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</si>
  <si>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</si>
  <si>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</si>
  <si>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</si>
  <si>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</si>
  <si>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</si>
  <si>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</si>
  <si>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</si>
  <si>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</si>
  <si>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</si>
  <si>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</si>
  <si>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</si>
  <si>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</si>
  <si>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</si>
  <si>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</si>
  <si>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</si>
  <si>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</si>
  <si>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</si>
  <si>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</si>
  <si>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</si>
  <si>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</si>
  <si>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</si>
  <si>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</si>
  <si>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</si>
  <si>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</si>
  <si>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</si>
  <si>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</si>
  <si>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</si>
  <si>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</si>
  <si>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</si>
  <si>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</si>
  <si>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</si>
  <si>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</si>
  <si>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</si>
  <si>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</si>
  <si>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</si>
  <si>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</si>
  <si>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</si>
  <si>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</si>
  <si>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</si>
  <si>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</si>
  <si>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</si>
  <si>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</si>
  <si>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</si>
  <si>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</si>
  <si>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</si>
  <si>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</si>
  <si>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</si>
  <si>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</si>
  <si>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</si>
  <si>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</si>
  <si>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</si>
  <si>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</si>
  <si>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</si>
  <si>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</si>
  <si>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</si>
  <si>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</si>
  <si>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</si>
  <si>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</si>
  <si>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</si>
  <si>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</si>
  <si>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</si>
  <si>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</si>
  <si>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</si>
  <si>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</si>
  <si>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</si>
  <si>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</si>
  <si>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</si>
  <si>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</si>
  <si>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</si>
  <si>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</si>
  <si>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</si>
  <si>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</si>
  <si>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</si>
  <si>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</si>
  <si>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</si>
  <si>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</si>
  <si>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</si>
  <si>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</si>
  <si>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</si>
  <si>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</si>
  <si>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</si>
  <si>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</si>
  <si>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</si>
  <si>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</si>
  <si>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</si>
  <si>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</si>
  <si>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</si>
  <si>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</si>
  <si>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</si>
  <si>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</si>
  <si>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</si>
  <si>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</si>
  <si>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</si>
  <si>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</si>
  <si>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</si>
  <si>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</si>
  <si>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</si>
  <si>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</si>
  <si>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</si>
  <si>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</si>
  <si>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</si>
  <si>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</si>
  <si>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</si>
  <si>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</si>
  <si>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</si>
  <si>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</si>
  <si>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</si>
  <si>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</si>
  <si>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</si>
  <si>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</si>
  <si>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</si>
  <si>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</si>
  <si>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</si>
  <si>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</si>
  <si>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</si>
  <si>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</si>
  <si>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</si>
  <si>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</si>
  <si>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</si>
  <si>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</si>
  <si>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</si>
  <si>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</si>
  <si>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</si>
  <si>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</si>
  <si>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</si>
  <si>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</si>
  <si>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</si>
  <si>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</si>
  <si>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</si>
  <si>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</si>
  <si>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</si>
  <si>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</si>
  <si>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</si>
  <si>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</si>
  <si>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</si>
  <si>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</si>
  <si>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</si>
  <si>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</si>
  <si>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</si>
  <si>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</si>
  <si>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</si>
  <si>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</si>
  <si>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</si>
  <si>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</si>
  <si>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</si>
  <si>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</si>
  <si>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</si>
  <si>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</si>
  <si>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</si>
  <si>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</si>
  <si>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</si>
  <si>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</si>
  <si>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</si>
  <si>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</si>
  <si>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</si>
  <si>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</si>
  <si>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</si>
  <si>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</si>
  <si>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</si>
  <si>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</si>
  <si>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</si>
  <si>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</si>
  <si>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</si>
  <si>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</si>
  <si>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</si>
  <si>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</si>
  <si>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</si>
  <si>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</si>
  <si>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</si>
  <si>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</si>
  <si>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</si>
  <si>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</si>
  <si>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</si>
  <si>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</si>
  <si>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</si>
  <si>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</si>
  <si>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</si>
  <si>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</si>
  <si>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</si>
  <si>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</si>
  <si>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</si>
  <si>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</si>
  <si>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</si>
  <si>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</si>
  <si>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</si>
  <si>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</si>
  <si>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</si>
  <si>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</si>
  <si>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</si>
  <si>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</si>
  <si>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</si>
  <si>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</si>
  <si>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</si>
  <si>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</si>
  <si>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</si>
  <si>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</si>
  <si>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</si>
  <si>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</si>
  <si>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</si>
  <si>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</si>
  <si>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</si>
  <si>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</si>
  <si>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</si>
  <si>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</si>
  <si>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</si>
  <si>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</si>
  <si>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</si>
  <si>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</si>
  <si>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</si>
  <si>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</si>
  <si>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</si>
  <si>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</si>
  <si>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</si>
  <si>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</si>
  <si>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</si>
  <si>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</si>
  <si>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</si>
  <si>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</si>
  <si>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</si>
  <si>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</si>
  <si>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</si>
  <si>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</si>
  <si>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</si>
  <si>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</si>
  <si>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</si>
  <si>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</si>
  <si>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</si>
  <si>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</si>
  <si>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</si>
  <si>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</si>
  <si>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</si>
  <si>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</si>
  <si>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</si>
  <si>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</si>
  <si>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</si>
  <si>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</si>
  <si>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</si>
  <si>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</si>
  <si>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</si>
  <si>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</si>
  <si>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</si>
  <si>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</si>
  <si>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</si>
  <si>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</si>
  <si>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</si>
  <si>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</si>
  <si>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</si>
  <si>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</si>
  <si>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</si>
  <si>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</si>
  <si>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</si>
  <si>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</si>
  <si>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</si>
  <si>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</si>
  <si>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</si>
  <si>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</si>
  <si>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</si>
  <si>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</si>
  <si>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</si>
  <si>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</si>
  <si>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</si>
  <si>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</si>
  <si>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</si>
  <si>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</si>
  <si>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</si>
  <si>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</si>
  <si>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</si>
  <si>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</si>
  <si>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</si>
  <si>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</si>
  <si>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</si>
  <si>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</si>
  <si>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</si>
  <si>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</si>
  <si>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</si>
  <si>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</si>
  <si>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</si>
  <si>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</si>
  <si>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</si>
  <si>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</si>
  <si>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</si>
  <si>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</si>
  <si>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</si>
  <si>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</si>
  <si>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</si>
  <si>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</si>
  <si>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</si>
  <si>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</si>
  <si>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</si>
  <si>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</si>
  <si>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</si>
  <si>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</si>
  <si>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</si>
  <si>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</si>
  <si>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</si>
  <si>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</si>
  <si>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</si>
  <si>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</si>
  <si>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</si>
  <si>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</si>
  <si>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</si>
  <si>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</si>
  <si>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</si>
  <si>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</si>
  <si>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</si>
  <si>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</si>
  <si>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</si>
  <si>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</si>
  <si>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</si>
  <si>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</si>
  <si>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</si>
  <si>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</si>
  <si>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</si>
  <si>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</si>
  <si>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</si>
  <si>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</si>
  <si>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</si>
  <si>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</si>
  <si>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</si>
  <si>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</si>
  <si>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</si>
  <si>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</si>
  <si>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</si>
  <si>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</si>
  <si>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</si>
  <si>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</si>
  <si>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</si>
  <si>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</si>
  <si>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</si>
  <si>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</si>
  <si>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</si>
  <si>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</si>
  <si>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</si>
  <si>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</si>
  <si>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</si>
  <si>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</si>
  <si>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</si>
  <si>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</si>
  <si>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</si>
  <si>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</si>
  <si>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</si>
  <si>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</si>
  <si>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</si>
  <si>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</si>
  <si>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</si>
  <si>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</si>
  <si>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</si>
  <si>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</si>
  <si>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</si>
  <si>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</si>
  <si>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</si>
  <si>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</si>
  <si>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</si>
  <si>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</si>
  <si>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</si>
  <si>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</si>
  <si>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</si>
  <si>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</si>
  <si>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</si>
  <si>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</si>
  <si>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</si>
  <si>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</si>
  <si>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</si>
  <si>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</si>
  <si>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</si>
  <si>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</si>
  <si>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</si>
  <si>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</si>
  <si>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</si>
  <si>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</si>
  <si>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</si>
  <si>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</si>
  <si>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</si>
  <si>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</si>
  <si>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</si>
  <si>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</si>
  <si>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</si>
  <si>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</si>
  <si>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</si>
  <si>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</si>
  <si>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</si>
  <si>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</si>
  <si>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</si>
  <si>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</si>
  <si>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</si>
  <si>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</si>
  <si>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</si>
  <si>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</si>
  <si>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</si>
  <si>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</si>
  <si>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</si>
  <si>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</si>
  <si>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</si>
  <si>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</si>
  <si>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</si>
  <si>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</si>
  <si>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</si>
  <si>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</si>
  <si>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</si>
  <si>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</si>
  <si>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</si>
  <si>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</si>
  <si>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</si>
  <si>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</si>
  <si>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</si>
  <si>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</si>
  <si>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</si>
  <si>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</si>
  <si>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</si>
  <si>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</si>
  <si>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</si>
  <si>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</si>
  <si>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</si>
  <si>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</si>
  <si>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</si>
  <si>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</si>
  <si>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</si>
  <si>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</si>
  <si>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</si>
  <si>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</si>
  <si>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</si>
  <si>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</si>
  <si>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</si>
  <si>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</si>
  <si>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</si>
  <si>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</si>
  <si>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</si>
  <si>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</si>
  <si>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</si>
  <si>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</si>
  <si>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</si>
  <si>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</si>
  <si>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</si>
  <si>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</si>
  <si>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</si>
  <si>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</si>
  <si>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</si>
  <si>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</si>
  <si>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</si>
  <si>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</si>
  <si>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</si>
  <si>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</si>
  <si>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</si>
  <si>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</si>
  <si>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</si>
  <si>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</si>
  <si>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</si>
  <si>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</si>
  <si>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</si>
  <si>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</si>
  <si>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</si>
  <si>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</si>
  <si>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</si>
  <si>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</si>
  <si>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</si>
  <si>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</si>
  <si>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</si>
  <si>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</si>
  <si>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</si>
  <si>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</si>
  <si>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</si>
  <si>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</si>
  <si>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</si>
  <si>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</si>
  <si>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</si>
  <si>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</si>
  <si>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</si>
  <si>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</si>
  <si>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</si>
  <si>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</si>
  <si>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</si>
  <si>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</si>
  <si>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</si>
  <si>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</si>
  <si>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</si>
  <si>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</si>
  <si>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</si>
  <si>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</si>
  <si>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</si>
  <si>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</si>
  <si>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</si>
  <si>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</si>
  <si>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</si>
  <si>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</si>
  <si>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</si>
  <si>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</si>
  <si>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</si>
  <si>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</si>
  <si>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</si>
  <si>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</si>
  <si>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</si>
  <si>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</si>
  <si>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</si>
  <si>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</si>
  <si>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</si>
  <si>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</si>
  <si>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</si>
  <si>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</si>
  <si>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</si>
  <si>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</si>
  <si>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</si>
  <si>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</si>
  <si>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</si>
  <si>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</si>
  <si>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</si>
  <si>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</si>
  <si>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</si>
  <si>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</si>
  <si>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</si>
  <si>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</si>
  <si>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</si>
  <si>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</si>
  <si>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</si>
  <si>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</si>
  <si>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</si>
  <si>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</si>
  <si>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</si>
  <si>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</si>
  <si>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</si>
  <si>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</si>
  <si>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</si>
  <si>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</si>
  <si>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</si>
  <si>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</si>
  <si>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</si>
  <si>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</si>
  <si>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</si>
  <si>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</si>
  <si>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</si>
  <si>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</si>
  <si>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</si>
  <si>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</si>
  <si>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</si>
  <si>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</si>
  <si>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</si>
  <si>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</si>
  <si>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</si>
  <si>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</si>
  <si>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</si>
  <si>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</si>
  <si>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</si>
  <si>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</si>
  <si>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</si>
  <si>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</si>
  <si>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</si>
  <si>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</si>
  <si>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</si>
  <si>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</si>
  <si>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</si>
  <si>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</si>
  <si>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</si>
  <si>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</si>
  <si>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</si>
  <si>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</si>
  <si>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</si>
  <si>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</si>
  <si>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</si>
  <si>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</si>
  <si>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</si>
  <si>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</si>
  <si>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</si>
  <si>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</si>
  <si>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</si>
  <si>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</si>
  <si>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</si>
  <si>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</si>
  <si>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</si>
  <si>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</si>
  <si>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</si>
  <si>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</si>
  <si>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</si>
  <si>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</si>
  <si>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</si>
  <si>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</si>
  <si>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</si>
  <si>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</si>
  <si>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</si>
  <si>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</si>
  <si>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</si>
  <si>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</si>
  <si>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</si>
  <si>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</si>
  <si>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</si>
  <si>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</si>
  <si>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</si>
  <si>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</si>
  <si>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</si>
  <si>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</si>
  <si>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</si>
  <si>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</si>
  <si>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</si>
  <si>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</si>
  <si>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</si>
  <si>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</si>
  <si>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</si>
  <si>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</si>
  <si>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</si>
  <si>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</si>
  <si>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</si>
  <si>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</si>
  <si>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</si>
  <si>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</si>
  <si>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</si>
  <si>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</si>
  <si>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</si>
  <si>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</si>
  <si>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</si>
  <si>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</si>
  <si>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</si>
  <si>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</si>
  <si>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</si>
  <si>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</si>
  <si>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</si>
  <si>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</si>
  <si>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</si>
  <si>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</si>
  <si>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</si>
  <si>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</si>
  <si>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</si>
  <si>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</si>
  <si>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</si>
  <si>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</si>
  <si>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</si>
  <si>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</si>
  <si>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</si>
  <si>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</si>
  <si>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</si>
  <si>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</si>
  <si>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</si>
  <si>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</si>
  <si>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</si>
  <si>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</si>
  <si>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</si>
  <si>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</si>
  <si>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</si>
  <si>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</si>
  <si>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</si>
  <si>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</si>
  <si>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</si>
  <si>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</si>
  <si>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</si>
  <si>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</si>
  <si>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</si>
  <si>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</si>
  <si>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</si>
  <si>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</si>
  <si>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</si>
  <si>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</si>
  <si>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</si>
  <si>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</si>
  <si>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</si>
  <si>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</si>
  <si>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</si>
  <si>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</si>
  <si>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</si>
  <si>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</si>
  <si>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</si>
  <si>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</si>
  <si>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</si>
  <si>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</si>
  <si>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</si>
  <si>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</si>
  <si>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</si>
  <si>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</si>
  <si>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</si>
  <si>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</si>
  <si>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</si>
  <si>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</si>
  <si>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</si>
  <si>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</si>
  <si>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</si>
  <si>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</si>
  <si>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</si>
  <si>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</si>
  <si>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</si>
  <si>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</si>
  <si>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</si>
  <si>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</si>
  <si>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</si>
  <si>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</si>
  <si>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</si>
  <si>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</si>
  <si>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</si>
  <si>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</si>
  <si>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</si>
  <si>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</si>
  <si>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</si>
  <si>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</si>
  <si>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</si>
  <si>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</si>
  <si>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</si>
  <si>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</si>
  <si>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</si>
  <si>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</si>
  <si>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</si>
  <si>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</si>
  <si>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</si>
  <si>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</si>
  <si>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</si>
  <si>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</si>
  <si>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</si>
  <si>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</si>
  <si>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</si>
  <si>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</si>
  <si>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</si>
  <si>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</si>
  <si>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</si>
  <si>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</si>
  <si>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</si>
  <si>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</si>
  <si>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</si>
  <si>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</si>
  <si>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</si>
  <si>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</si>
  <si>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</si>
  <si>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</si>
  <si>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</si>
  <si>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</si>
  <si>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</si>
  <si>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</si>
  <si>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</si>
  <si>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</si>
  <si>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</si>
  <si>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</si>
  <si>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</si>
  <si>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</si>
  <si>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</si>
  <si>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</si>
  <si>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</si>
  <si>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</si>
  <si>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</si>
  <si>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</si>
  <si>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</si>
  <si>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</si>
  <si>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</si>
  <si>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</si>
  <si>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</si>
  <si>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</si>
  <si>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</si>
  <si>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</si>
  <si>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</si>
  <si>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</si>
  <si>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</si>
  <si>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</si>
  <si>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</si>
  <si>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</si>
  <si>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</si>
  <si>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</si>
  <si>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</si>
  <si>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</si>
  <si>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</si>
  <si>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</si>
  <si>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</si>
  <si>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</si>
  <si>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</si>
  <si>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</si>
  <si>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</si>
  <si>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</si>
  <si>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</si>
  <si>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</si>
  <si>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</si>
  <si>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</si>
  <si>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</si>
  <si>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</si>
  <si>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</si>
  <si>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</si>
  <si>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</si>
  <si>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</si>
  <si>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</si>
  <si>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</si>
  <si>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</si>
  <si>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</si>
  <si>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</si>
  <si>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</si>
  <si>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</si>
  <si>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</si>
  <si>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</si>
  <si>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</si>
  <si>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</si>
  <si>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</si>
  <si>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</si>
  <si>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</si>
  <si>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</si>
  <si>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</si>
  <si>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</si>
  <si>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</si>
  <si>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</si>
  <si>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</si>
  <si>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</si>
  <si>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</si>
  <si>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</si>
  <si>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</si>
  <si>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</si>
  <si>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</si>
  <si>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</si>
  <si>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</si>
  <si>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</si>
  <si>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</si>
  <si>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</si>
  <si>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</si>
  <si>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</si>
  <si>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</si>
  <si>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</si>
  <si>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</si>
  <si>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</si>
  <si>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</si>
  <si>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</si>
  <si>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</si>
  <si>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</si>
  <si>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</si>
  <si>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</si>
  <si>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</si>
  <si>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</si>
  <si>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</si>
  <si>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</si>
  <si>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</si>
  <si>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</si>
  <si>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</si>
  <si>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</si>
  <si>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</si>
  <si>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</si>
  <si>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</si>
  <si>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</si>
  <si>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</si>
  <si>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</si>
  <si>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</si>
  <si>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</si>
  <si>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</si>
  <si>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</si>
  <si>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</si>
  <si>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</si>
  <si>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</si>
  <si>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</si>
  <si>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</si>
  <si>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</si>
  <si>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</si>
  <si>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</si>
  <si>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</si>
  <si>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</si>
  <si>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</si>
  <si>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</si>
  <si>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</si>
  <si>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</si>
  <si>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</si>
  <si>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</si>
  <si>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</si>
  <si>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</si>
  <si>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</si>
  <si>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</si>
  <si>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</si>
  <si>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</si>
  <si>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</si>
  <si>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</si>
  <si>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</si>
  <si>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</si>
  <si>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</si>
  <si>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</si>
  <si>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</si>
  <si>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</si>
  <si>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</si>
  <si>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</si>
  <si>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</si>
  <si>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</si>
  <si>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</si>
  <si>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</si>
  <si>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</si>
  <si>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</si>
  <si>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</si>
  <si>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</si>
  <si>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</si>
  <si>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</si>
  <si>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</si>
  <si>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</si>
  <si>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</si>
  <si>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</si>
  <si>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</si>
  <si>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</si>
  <si>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</si>
  <si>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</si>
  <si>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</si>
  <si>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</si>
  <si>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</si>
  <si>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</si>
  <si>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</si>
  <si>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</si>
  <si>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</si>
  <si>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</si>
  <si>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</si>
  <si>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</si>
  <si>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</si>
  <si>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</si>
  <si>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</si>
  <si>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</si>
  <si>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</si>
  <si>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</si>
  <si>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</si>
  <si>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</si>
  <si>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</si>
  <si>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</si>
  <si>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</si>
  <si>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</si>
  <si>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</si>
  <si>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</si>
  <si>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</si>
  <si>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</si>
  <si>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</si>
  <si>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</si>
  <si>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</si>
  <si>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</si>
  <si>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</si>
  <si>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</si>
  <si>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</si>
  <si>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</si>
  <si>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</si>
  <si>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</si>
  <si>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</si>
  <si>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</si>
  <si>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</si>
  <si>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</si>
  <si>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</si>
  <si>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</si>
  <si>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</si>
  <si>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</si>
  <si>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</si>
  <si>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</si>
  <si>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</si>
  <si>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</si>
  <si>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</si>
  <si>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</si>
  <si>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</si>
  <si>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</si>
  <si>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</si>
  <si>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</si>
  <si>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</si>
  <si>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</si>
  <si>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</si>
  <si>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</si>
  <si>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</si>
  <si>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</si>
  <si>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</si>
  <si>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</si>
  <si>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</si>
  <si>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</si>
  <si>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</si>
  <si>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</si>
  <si>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</si>
  <si>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</si>
  <si>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</si>
  <si>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</si>
  <si>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</si>
  <si>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</si>
  <si>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</si>
  <si>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</si>
  <si>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</si>
  <si>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</si>
  <si>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</si>
  <si>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</si>
  <si>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</si>
  <si>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</si>
  <si>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</si>
  <si>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</si>
  <si>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</si>
  <si>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</si>
  <si>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</si>
  <si>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</si>
  <si>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</si>
  <si>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</si>
  <si>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</si>
  <si>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</si>
  <si>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</si>
  <si>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</si>
  <si>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</si>
  <si>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</si>
  <si>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</si>
  <si>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</si>
  <si>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</si>
  <si>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</si>
  <si>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</si>
  <si>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</si>
  <si>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</si>
  <si>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</si>
  <si>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</si>
  <si>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</si>
  <si>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</si>
  <si>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</si>
  <si>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</si>
  <si>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</si>
  <si>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</si>
  <si>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</si>
  <si>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</si>
  <si>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</si>
  <si>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</si>
  <si>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</si>
  <si>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</si>
  <si>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</si>
  <si>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</si>
  <si>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</si>
  <si>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</si>
  <si>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</si>
  <si>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</si>
  <si>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</si>
  <si>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</si>
  <si>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</si>
  <si>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</si>
  <si>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</si>
  <si>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</si>
  <si>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</si>
  <si>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</si>
  <si>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</si>
  <si>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</si>
  <si>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</si>
  <si>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</si>
  <si>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</si>
  <si>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</si>
  <si>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</si>
  <si>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</si>
  <si>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</si>
  <si>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</si>
  <si>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</si>
  <si>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</si>
  <si>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</si>
  <si>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</si>
  <si>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</si>
  <si>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</si>
  <si>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</si>
  <si>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</si>
  <si>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</si>
  <si>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</si>
  <si>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</si>
  <si>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</si>
  <si>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</si>
  <si>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</si>
  <si>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</si>
  <si>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</si>
  <si>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</si>
  <si>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</si>
  <si>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</si>
  <si>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</si>
  <si>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</si>
  <si>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</si>
  <si>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</si>
  <si>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</si>
  <si>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</si>
  <si>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</si>
  <si>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</si>
  <si>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</si>
  <si>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</si>
  <si>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</si>
  <si>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</si>
  <si>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</si>
  <si>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</si>
  <si>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</si>
  <si>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</si>
  <si>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</si>
  <si>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</si>
  <si>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</si>
  <si>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</si>
  <si>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</si>
  <si>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</si>
  <si>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</si>
  <si>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</si>
  <si>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</si>
  <si>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</si>
  <si>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</si>
  <si>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</si>
  <si>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</si>
  <si>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</si>
  <si>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</si>
  <si>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</si>
  <si>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</si>
  <si>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</si>
  <si>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</si>
  <si>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</si>
  <si>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</si>
  <si>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</si>
  <si>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</si>
  <si>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</si>
  <si>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</si>
  <si>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</si>
  <si>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</si>
  <si>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</si>
  <si>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</si>
  <si>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</si>
  <si>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</si>
  <si>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</si>
  <si>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</si>
  <si>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</si>
  <si>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</si>
  <si>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</si>
  <si>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</si>
  <si>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</si>
  <si>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</si>
  <si>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</si>
  <si>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</si>
  <si>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</si>
  <si>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</si>
  <si>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</si>
  <si>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</si>
  <si>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</si>
  <si>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</si>
  <si>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</si>
  <si>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</si>
  <si>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</si>
  <si>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</si>
  <si>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</si>
  <si>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</si>
  <si>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</si>
  <si>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</si>
  <si>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</si>
  <si>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</si>
  <si>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</si>
  <si>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</si>
  <si>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</si>
  <si>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</si>
  <si>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</si>
  <si>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</si>
  <si>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</si>
  <si>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</si>
  <si>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</si>
  <si>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</si>
  <si>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</si>
  <si>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</si>
  <si>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</si>
  <si>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</si>
  <si>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</si>
  <si>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</si>
  <si>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</si>
  <si>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</si>
  <si>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</si>
  <si>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</si>
  <si>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</si>
  <si>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</si>
  <si>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</si>
  <si>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</si>
  <si>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</si>
  <si>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</si>
  <si>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</si>
  <si>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</si>
  <si>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</si>
  <si>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</si>
  <si>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</si>
  <si>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</si>
  <si>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</si>
  <si>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</si>
  <si>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</si>
  <si>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</si>
  <si>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</si>
  <si>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</si>
  <si>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</si>
  <si>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</si>
  <si>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</si>
  <si>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</si>
  <si>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</si>
  <si>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</si>
  <si>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</si>
  <si>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</si>
  <si>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</si>
  <si>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</si>
  <si>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</si>
  <si>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</si>
  <si>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</si>
  <si>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</si>
  <si>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</si>
  <si>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</si>
  <si>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</si>
  <si>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</si>
  <si>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</si>
  <si>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</si>
  <si>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</si>
  <si>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</si>
  <si>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</si>
  <si>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</si>
  <si>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</si>
  <si>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</si>
  <si>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</si>
  <si>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</si>
  <si>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</si>
  <si>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</si>
  <si>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</si>
  <si>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</si>
  <si>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</si>
  <si>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</si>
  <si>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</si>
  <si>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</si>
  <si>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</si>
  <si>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</si>
  <si>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</si>
  <si>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</si>
  <si>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</si>
  <si>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</si>
  <si>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</si>
  <si>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</si>
  <si>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</si>
  <si>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</si>
  <si>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</si>
  <si>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</si>
  <si>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</si>
  <si>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</si>
  <si>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</si>
  <si>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</si>
  <si>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</si>
  <si>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</si>
  <si>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</si>
  <si>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</si>
  <si>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</si>
  <si>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</si>
  <si>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</si>
  <si>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</si>
  <si>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</si>
  <si>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</si>
  <si>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</si>
  <si>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</si>
  <si>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</si>
  <si>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</si>
  <si>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</si>
  <si>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</si>
  <si>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</si>
  <si>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</si>
  <si>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</si>
  <si>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</si>
  <si>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</si>
  <si>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</si>
  <si>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</si>
  <si>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</si>
  <si>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</si>
  <si>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</si>
  <si>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</si>
  <si>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</si>
  <si>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</si>
  <si>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</si>
  <si>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</si>
  <si>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</si>
  <si>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</si>
  <si>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</si>
  <si>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</si>
  <si>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</si>
  <si>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</si>
  <si>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</si>
  <si>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</si>
  <si>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</si>
  <si>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</si>
  <si>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</si>
  <si>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</si>
  <si>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</si>
  <si>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</si>
  <si>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</si>
  <si>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</si>
  <si>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</si>
  <si>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</si>
  <si>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</si>
  <si>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</si>
  <si>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</si>
  <si>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</si>
  <si>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</si>
  <si>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</si>
  <si>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</si>
  <si>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</si>
  <si>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</si>
  <si>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</si>
  <si>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</si>
  <si>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</si>
  <si>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</si>
  <si>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</si>
  <si>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</si>
  <si>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</si>
  <si>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</si>
  <si>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</si>
  <si>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</si>
  <si>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</si>
  <si>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</si>
  <si>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</si>
  <si>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</si>
  <si>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</si>
  <si>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</si>
  <si>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</si>
  <si>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</si>
  <si>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</si>
  <si>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</si>
  <si>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</si>
  <si>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</si>
  <si>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</si>
  <si>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</si>
  <si>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</si>
  <si>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</si>
  <si>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</si>
  <si>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</si>
  <si>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</si>
  <si>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</si>
  <si>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</si>
  <si>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</si>
  <si>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</si>
  <si>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</si>
  <si>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</si>
  <si>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</si>
  <si>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</si>
  <si>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</si>
  <si>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</si>
  <si>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</si>
  <si>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</si>
  <si>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</si>
  <si>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</si>
  <si>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</si>
  <si>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</si>
  <si>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</si>
  <si>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</si>
  <si>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</si>
  <si>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</si>
  <si>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</si>
  <si>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</si>
  <si>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</si>
  <si>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</si>
  <si>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</si>
  <si>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</si>
  <si>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</si>
  <si>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</si>
  <si>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</si>
  <si>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</si>
  <si>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</si>
  <si>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</si>
  <si>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</si>
  <si>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</si>
  <si>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</si>
  <si>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</si>
  <si>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</si>
  <si>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</si>
  <si>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</si>
  <si>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</si>
  <si>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</si>
  <si>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</si>
  <si>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</si>
  <si>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</si>
  <si>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</si>
  <si>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</si>
  <si>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</si>
  <si>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</si>
  <si>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</si>
  <si>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</si>
  <si>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</si>
  <si>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</si>
  <si>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</si>
  <si>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</si>
  <si>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</si>
  <si>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</si>
  <si>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</si>
  <si>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</si>
  <si>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</si>
  <si>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</si>
  <si>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</si>
  <si>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</si>
  <si>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</si>
  <si>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</si>
  <si>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</si>
  <si>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</si>
  <si>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</si>
  <si>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</si>
  <si>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</si>
  <si>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</si>
  <si>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</si>
  <si>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</si>
  <si>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</si>
  <si>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</si>
  <si>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</si>
  <si>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</si>
  <si>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</si>
  <si>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</si>
  <si>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</si>
  <si>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</si>
  <si>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</si>
  <si>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</si>
  <si>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</si>
  <si>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</si>
  <si>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</si>
  <si>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</si>
  <si>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</si>
  <si>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</si>
  <si>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</si>
  <si>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</si>
  <si>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</si>
  <si>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</si>
  <si>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</si>
  <si>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</si>
  <si>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</si>
  <si>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</si>
  <si>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</si>
  <si>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</si>
  <si>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</si>
  <si>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</si>
  <si>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</si>
  <si>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</si>
  <si>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</si>
  <si>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</si>
  <si>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</si>
  <si>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</si>
  <si>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</si>
  <si>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</si>
  <si>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</si>
  <si>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</si>
  <si>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</si>
  <si>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</si>
  <si>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</si>
  <si>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</si>
  <si>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</si>
  <si>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</si>
  <si>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</si>
  <si>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</si>
  <si>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</si>
  <si>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</si>
  <si>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</si>
  <si>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</si>
  <si>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</si>
  <si>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</si>
  <si>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</si>
  <si>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</si>
  <si>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</si>
  <si>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</si>
  <si>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</si>
  <si>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</si>
  <si>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</si>
  <si>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</si>
  <si>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</si>
  <si>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</si>
  <si>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</si>
  <si>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</si>
  <si>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</si>
  <si>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</si>
  <si>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</si>
  <si>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</si>
  <si>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</si>
  <si>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</si>
  <si>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</si>
  <si>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</si>
  <si>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</si>
  <si>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</si>
  <si>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</si>
  <si>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</si>
  <si>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</si>
  <si>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</si>
  <si>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</si>
  <si>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</si>
  <si>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</si>
  <si>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</si>
  <si>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</si>
  <si>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</si>
  <si>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</si>
  <si>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</si>
  <si>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</si>
  <si>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</si>
  <si>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</si>
  <si>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</si>
  <si>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</si>
  <si>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</si>
  <si>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</si>
  <si>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</si>
  <si>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</si>
  <si>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</si>
  <si>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</si>
  <si>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</si>
  <si>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</si>
  <si>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</si>
  <si>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</si>
  <si>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</si>
  <si>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</si>
  <si>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</si>
  <si>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</si>
  <si>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</si>
  <si>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</si>
  <si>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</si>
  <si>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</si>
  <si>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</si>
  <si>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</si>
  <si>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</si>
  <si>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</si>
  <si>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</si>
  <si>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</si>
  <si>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</si>
  <si>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</si>
  <si>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</si>
  <si>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</si>
  <si>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</si>
  <si>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</si>
  <si>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</si>
  <si>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</si>
  <si>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</si>
  <si>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</si>
  <si>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</si>
  <si>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</si>
  <si>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</si>
  <si>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</si>
  <si>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</si>
  <si>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</si>
  <si>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</si>
  <si>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</si>
  <si>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</si>
  <si>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</si>
  <si>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</si>
  <si>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</si>
  <si>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</si>
  <si>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</si>
  <si>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</si>
  <si>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</si>
  <si>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</si>
  <si>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</si>
  <si>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</si>
  <si>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</si>
  <si>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</si>
  <si>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</si>
  <si>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</si>
  <si>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</si>
  <si>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</si>
  <si>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</si>
  <si>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</si>
  <si>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</si>
  <si>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</si>
  <si>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</si>
  <si>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</si>
  <si>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</si>
  <si>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</si>
  <si>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</si>
  <si>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</si>
  <si>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</si>
  <si>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</si>
  <si>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</si>
  <si>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</si>
  <si>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</si>
  <si>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</si>
  <si>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</si>
  <si>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</si>
  <si>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</si>
  <si>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</si>
  <si>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</si>
  <si>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</si>
  <si>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</si>
  <si>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</si>
  <si>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</si>
  <si>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</si>
  <si>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</si>
  <si>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</si>
  <si>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</si>
  <si>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</si>
  <si>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</si>
  <si>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</si>
  <si>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</si>
  <si>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</si>
  <si>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</si>
  <si>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</si>
  <si>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</si>
  <si>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</si>
  <si>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</si>
  <si>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</si>
  <si>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</si>
  <si>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</si>
  <si>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</si>
  <si>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</si>
  <si>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</si>
  <si>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</si>
  <si>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</si>
  <si>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</si>
  <si>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</si>
  <si>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</si>
  <si>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</si>
  <si>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</si>
  <si>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</si>
  <si>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</si>
  <si>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</si>
  <si>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</si>
  <si>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</si>
  <si>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</si>
  <si>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</si>
  <si>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</si>
  <si>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</si>
  <si>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</si>
  <si>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</si>
  <si>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</si>
  <si>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</si>
  <si>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</si>
  <si>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</si>
  <si>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</si>
  <si>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</si>
  <si>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</si>
  <si>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</si>
  <si>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</si>
  <si>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</si>
  <si>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</si>
  <si>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</si>
  <si>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</si>
  <si>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</si>
  <si>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</si>
  <si>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</si>
  <si>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</si>
  <si>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</si>
  <si>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</si>
  <si>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</si>
  <si>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</si>
  <si>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</si>
  <si>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</si>
  <si>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</si>
  <si>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</si>
  <si>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</si>
  <si>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</si>
  <si>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</si>
  <si>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</si>
  <si>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</si>
  <si>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</si>
  <si>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</si>
  <si>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</si>
  <si>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</si>
  <si>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</si>
  <si>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</si>
  <si>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</si>
  <si>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</si>
  <si>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</si>
  <si>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</si>
  <si>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</si>
  <si>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</si>
  <si>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</si>
  <si>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</si>
  <si>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</si>
  <si>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</si>
  <si>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</si>
  <si>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</si>
  <si>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</si>
  <si>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</si>
  <si>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</si>
  <si>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</si>
  <si>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</si>
  <si>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</si>
  <si>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</si>
  <si>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</si>
  <si>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</si>
  <si>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</si>
  <si>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</si>
  <si>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</si>
  <si>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</si>
  <si>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</si>
  <si>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</si>
  <si>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</si>
  <si>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</si>
  <si>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</si>
  <si>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</si>
  <si>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</si>
  <si>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</si>
  <si>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</si>
  <si>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</si>
  <si>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</si>
  <si>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</si>
  <si>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</si>
  <si>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</si>
  <si>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</si>
  <si>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</si>
  <si>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</si>
  <si>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</si>
  <si>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</si>
  <si>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</si>
  <si>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</si>
  <si>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</si>
  <si>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</si>
  <si>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</si>
  <si>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</si>
  <si>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</si>
  <si>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</si>
  <si>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</si>
  <si>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</si>
  <si>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</si>
  <si>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</si>
  <si>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</si>
  <si>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</si>
  <si>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</si>
  <si>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</si>
  <si>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</si>
  <si>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</si>
  <si>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</si>
  <si>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</si>
  <si>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</si>
  <si>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</si>
  <si>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</si>
  <si>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</si>
  <si>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</si>
  <si>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</si>
  <si>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</si>
  <si>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</si>
  <si>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</si>
  <si>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</si>
  <si>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</si>
  <si>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</si>
  <si>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</si>
  <si>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</si>
  <si>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</si>
  <si>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</si>
  <si>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</si>
  <si>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</si>
  <si>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</si>
  <si>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</si>
  <si>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</si>
  <si>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</si>
  <si>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</si>
  <si>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</si>
  <si>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</si>
  <si>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</si>
  <si>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</si>
  <si>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</si>
  <si>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</si>
  <si>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</si>
  <si>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</si>
  <si>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</si>
  <si>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</si>
  <si>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</si>
  <si>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</si>
  <si>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</si>
  <si>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</si>
  <si>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</si>
  <si>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</si>
  <si>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</si>
  <si>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</si>
  <si>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</si>
  <si>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</si>
  <si>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</si>
  <si>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</si>
  <si>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</si>
  <si>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</si>
  <si>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</si>
  <si>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</si>
  <si>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</si>
  <si>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</si>
  <si>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</si>
  <si>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</si>
  <si>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</si>
  <si>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</si>
  <si>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</si>
  <si>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</si>
  <si>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</si>
  <si>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</si>
  <si>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</si>
  <si>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</si>
  <si>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</si>
  <si>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</si>
  <si>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</si>
  <si>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</si>
  <si>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</si>
  <si>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</si>
  <si>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</si>
  <si>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</si>
  <si>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</si>
  <si>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</si>
  <si>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</si>
  <si>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</si>
  <si>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</si>
  <si>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</si>
  <si>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</si>
  <si>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</si>
  <si>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</si>
  <si>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</si>
  <si>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</si>
  <si>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</si>
  <si>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</si>
  <si>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</si>
  <si>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</si>
  <si>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</si>
  <si>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</si>
  <si>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</si>
  <si>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</si>
  <si>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</si>
  <si>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</si>
  <si>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</si>
  <si>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</si>
  <si>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</si>
  <si>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</si>
  <si>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</si>
  <si>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</si>
  <si>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</si>
  <si>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</si>
  <si>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</si>
  <si>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</si>
  <si>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</si>
  <si>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</si>
  <si>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</si>
  <si>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</si>
  <si>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</si>
  <si>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</si>
  <si>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</si>
  <si>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</si>
  <si>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</si>
  <si>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</si>
  <si>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</si>
  <si>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</si>
  <si>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</si>
  <si>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</si>
  <si>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</si>
  <si>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</si>
  <si>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</si>
  <si>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</si>
  <si>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</si>
  <si>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</si>
  <si>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</si>
  <si>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</si>
  <si>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</si>
  <si>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</si>
  <si>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</si>
  <si>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</si>
  <si>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</si>
  <si>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</si>
  <si>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</si>
  <si>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</si>
  <si>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</si>
  <si>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</si>
  <si>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</si>
  <si>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</si>
  <si>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</si>
  <si>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</si>
  <si>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</si>
  <si>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</si>
  <si>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</si>
  <si>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</si>
  <si>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</si>
  <si>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</si>
  <si>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</si>
  <si>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</si>
  <si>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</si>
  <si>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</si>
  <si>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</si>
  <si>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</si>
  <si>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</si>
  <si>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</si>
  <si>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</si>
  <si>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</si>
  <si>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</si>
  <si>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</si>
  <si>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</si>
  <si>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</si>
  <si>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</si>
  <si>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</si>
  <si>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</si>
  <si>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</si>
  <si>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</si>
  <si>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</si>
  <si>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</si>
  <si>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</si>
  <si>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</si>
  <si>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</si>
  <si>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</si>
  <si>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</si>
  <si>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</si>
  <si>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</si>
  <si>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</si>
  <si>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</si>
  <si>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</si>
  <si>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</si>
  <si>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</si>
  <si>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</si>
  <si>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</si>
  <si>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</si>
  <si>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</si>
  <si>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</si>
  <si>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</si>
  <si>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</si>
  <si>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</si>
  <si>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</si>
  <si>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</si>
  <si>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</si>
  <si>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</si>
  <si>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</si>
  <si>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</si>
  <si>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</si>
  <si>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</si>
  <si>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</si>
  <si>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</si>
  <si>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</si>
  <si>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</si>
  <si>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</si>
  <si>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</si>
  <si>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</si>
  <si>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</si>
  <si>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</si>
  <si>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</si>
  <si>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</si>
  <si>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</si>
  <si>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</si>
  <si>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</si>
  <si>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</si>
  <si>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</si>
  <si>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</si>
  <si>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</si>
  <si>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</si>
  <si>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</si>
  <si>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</si>
  <si>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</si>
  <si>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</si>
  <si>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</si>
  <si>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</si>
  <si>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</si>
  <si>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</si>
  <si>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</si>
  <si>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</si>
  <si>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</si>
  <si>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</si>
  <si>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</si>
  <si>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</si>
  <si>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</si>
  <si>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</si>
  <si>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</si>
  <si>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</si>
  <si>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</si>
  <si>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</si>
  <si>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</si>
  <si>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</si>
  <si>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</si>
  <si>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</si>
  <si>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</si>
  <si>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</si>
  <si>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</si>
  <si>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</si>
  <si>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</si>
  <si>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</si>
  <si>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</si>
  <si>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</si>
  <si>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</si>
  <si>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</si>
  <si>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</si>
  <si>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</si>
  <si>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</si>
  <si>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</si>
  <si>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</si>
  <si>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</si>
  <si>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</si>
  <si>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</si>
  <si>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</si>
  <si>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</si>
  <si>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</si>
  <si>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</si>
  <si>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</si>
  <si>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</si>
  <si>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</si>
  <si>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</si>
  <si>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</si>
  <si>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</si>
  <si>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</si>
  <si>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</si>
  <si>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</si>
  <si>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</si>
  <si>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</si>
  <si>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</si>
  <si>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</si>
  <si>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</si>
  <si>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</si>
  <si>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</si>
  <si>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</si>
  <si>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</si>
  <si>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</si>
  <si>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</si>
  <si>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</si>
  <si>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</si>
  <si>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</si>
  <si>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</si>
  <si>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</si>
  <si>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</si>
  <si>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</si>
  <si>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</si>
  <si>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</si>
  <si>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</si>
  <si>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</si>
  <si>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</si>
  <si>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</si>
  <si>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</si>
  <si>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</si>
  <si>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</si>
  <si>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</si>
  <si>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</si>
  <si>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</si>
  <si>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</si>
  <si>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</si>
  <si>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</si>
  <si>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</si>
  <si>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</si>
  <si>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</si>
  <si>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</si>
  <si>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</si>
  <si>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</si>
  <si>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</si>
  <si>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</si>
  <si>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</si>
  <si>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</si>
  <si>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</si>
  <si>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</si>
  <si>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</si>
  <si>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</si>
  <si>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</si>
  <si>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</si>
  <si>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</si>
  <si>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</si>
  <si>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</si>
  <si>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</si>
  <si>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</si>
  <si>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</si>
  <si>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</si>
  <si>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</si>
  <si>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</si>
  <si>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</si>
  <si>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</si>
  <si>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</si>
  <si>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</si>
  <si>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</si>
  <si>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</si>
  <si>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</si>
  <si>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</si>
  <si>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</si>
  <si>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</si>
  <si>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</si>
  <si>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</si>
  <si>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</si>
  <si>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</si>
  <si>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</si>
  <si>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</si>
  <si>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</si>
  <si>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</si>
  <si>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</si>
  <si>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</si>
  <si>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</si>
  <si>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</si>
  <si>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</si>
  <si>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</si>
  <si>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</si>
  <si>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</si>
  <si>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</si>
  <si>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</si>
  <si>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</si>
  <si>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</si>
  <si>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</si>
  <si>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</si>
  <si>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</si>
  <si>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</si>
  <si>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</si>
  <si>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</si>
  <si>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</si>
  <si>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</si>
  <si>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</si>
  <si>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</si>
  <si>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</si>
  <si>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</si>
  <si>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</si>
  <si>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</si>
  <si>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</si>
  <si>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</si>
  <si>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</si>
  <si>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</si>
  <si>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</si>
  <si>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</si>
  <si>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</si>
  <si>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</si>
  <si>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</si>
  <si>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</si>
  <si>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</si>
  <si>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</si>
  <si>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</si>
  <si>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</si>
  <si>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</si>
  <si>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</si>
  <si>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</si>
  <si>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</si>
  <si>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</si>
  <si>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</si>
  <si>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</si>
  <si>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</si>
  <si>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</si>
  <si>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</si>
  <si>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</si>
  <si>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</si>
  <si>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</si>
  <si>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</si>
  <si>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</si>
  <si>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</si>
  <si>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</si>
  <si>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</si>
  <si>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</si>
  <si>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</si>
  <si>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</si>
  <si>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</si>
  <si>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</si>
  <si>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</si>
  <si>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</si>
  <si>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</si>
  <si>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</si>
  <si>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</si>
  <si>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</si>
  <si>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</si>
  <si>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</si>
  <si>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</si>
  <si>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</si>
  <si>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</si>
  <si>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</si>
  <si>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</si>
  <si>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</si>
  <si>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</si>
  <si>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</si>
  <si>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</si>
  <si>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</si>
  <si>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</si>
  <si>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</si>
  <si>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</si>
  <si>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</si>
  <si>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</si>
  <si>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</si>
  <si>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</si>
  <si>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</si>
  <si>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</si>
  <si>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</si>
  <si>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</si>
  <si>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</si>
  <si>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</si>
  <si>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</si>
  <si>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</si>
  <si>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</si>
  <si>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</si>
  <si>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</si>
  <si>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</si>
  <si>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</si>
  <si>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</si>
  <si>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</si>
  <si>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</si>
  <si>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</si>
  <si>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</si>
  <si>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</si>
  <si>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</si>
  <si>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</si>
  <si>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</si>
  <si>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</si>
  <si>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</si>
  <si>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</si>
  <si>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</si>
  <si>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</si>
  <si>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</si>
  <si>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</si>
  <si>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</si>
  <si>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</si>
  <si>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</si>
  <si>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</si>
  <si>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</si>
  <si>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</si>
  <si>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</si>
  <si>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</si>
  <si>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</si>
  <si>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</si>
  <si>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</si>
  <si>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</si>
  <si>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</si>
  <si>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</si>
  <si>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</si>
  <si>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</si>
  <si>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</si>
  <si>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</si>
  <si>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</si>
  <si>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</si>
  <si>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</si>
  <si>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</si>
  <si>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</si>
  <si>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</si>
  <si>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</si>
  <si>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</si>
  <si>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</si>
  <si>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</si>
  <si>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</si>
  <si>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</si>
  <si>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</si>
  <si>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</si>
  <si>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</si>
  <si>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</si>
  <si>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</si>
  <si>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</si>
  <si>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</si>
  <si>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</si>
  <si>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</si>
  <si>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</si>
  <si>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</si>
  <si>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</si>
  <si>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</si>
  <si>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</si>
  <si>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</si>
  <si>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</si>
  <si>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</si>
  <si>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</si>
  <si>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</si>
  <si>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</si>
  <si>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</si>
  <si>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</si>
  <si>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</si>
  <si>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</si>
  <si>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</si>
  <si>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</si>
  <si>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</si>
  <si>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</si>
  <si>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</si>
  <si>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</si>
  <si>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</si>
  <si>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</si>
  <si>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</si>
  <si>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</si>
  <si>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</si>
  <si>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</si>
  <si>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</si>
  <si>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</si>
  <si>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</si>
  <si>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</si>
  <si>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</si>
  <si>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</si>
  <si>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</si>
  <si>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</si>
  <si>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</si>
  <si>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</si>
  <si>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</si>
  <si>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</si>
  <si>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</si>
  <si>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</si>
  <si>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</si>
  <si>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</si>
  <si>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</si>
  <si>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</si>
  <si>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</si>
  <si>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</si>
  <si>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</si>
  <si>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</si>
  <si>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</si>
  <si>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</si>
  <si>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</si>
  <si>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</si>
  <si>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</si>
  <si>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</si>
  <si>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</si>
  <si>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</si>
  <si>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</si>
  <si>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</si>
  <si>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</si>
  <si>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</si>
  <si>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</si>
  <si>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</si>
  <si>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</si>
  <si>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</si>
  <si>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</si>
  <si>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</si>
  <si>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</si>
  <si>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</si>
  <si>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</si>
  <si>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</si>
  <si>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</si>
  <si>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</si>
  <si>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</si>
  <si>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</si>
  <si>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</si>
  <si>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</si>
  <si>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</si>
  <si>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</si>
  <si>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</si>
  <si>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</si>
  <si>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</si>
  <si>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</si>
  <si>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</si>
  <si>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</si>
  <si>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</si>
  <si>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</si>
  <si>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</si>
  <si>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</si>
  <si>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</si>
  <si>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</si>
  <si>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</si>
  <si>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</si>
  <si>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</si>
  <si>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</si>
  <si>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</si>
  <si>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</si>
  <si>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</si>
  <si>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</si>
  <si>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</si>
  <si>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</si>
  <si>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</si>
  <si>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</si>
  <si>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</si>
  <si>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</si>
  <si>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</si>
  <si>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</si>
  <si>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</si>
  <si>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</si>
  <si>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</si>
  <si>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</si>
  <si>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</si>
  <si>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</si>
  <si>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</si>
  <si>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</si>
  <si>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</si>
  <si>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</si>
  <si>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</si>
  <si>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</si>
  <si>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</si>
  <si>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</si>
  <si>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</si>
  <si>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</si>
  <si>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</si>
  <si>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</si>
  <si>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</si>
  <si>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</si>
  <si>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</si>
  <si>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</si>
  <si>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</si>
  <si>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</si>
  <si>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</si>
  <si>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</si>
  <si>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</si>
  <si>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</si>
  <si>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</si>
  <si>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</si>
  <si>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</si>
  <si>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</si>
  <si>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</si>
  <si>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</si>
  <si>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</si>
  <si>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</si>
  <si>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</si>
  <si>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</si>
  <si>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</si>
  <si>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</si>
  <si>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</si>
  <si>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</si>
  <si>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</si>
  <si>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</si>
  <si>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</si>
  <si>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</si>
  <si>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</si>
  <si>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</si>
  <si>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</si>
  <si>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</si>
  <si>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</si>
  <si>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</si>
  <si>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</si>
  <si>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</si>
  <si>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</si>
  <si>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</si>
  <si>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</si>
  <si>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</si>
  <si>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</si>
  <si>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</si>
  <si>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</si>
  <si>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</si>
  <si>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</si>
  <si>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</si>
  <si>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</si>
  <si>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</si>
  <si>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</si>
  <si>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</si>
  <si>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</si>
  <si>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</si>
  <si>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</si>
  <si>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</si>
  <si>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</si>
  <si>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</si>
  <si>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</si>
  <si>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</si>
  <si>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</si>
  <si>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</si>
  <si>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</si>
  <si>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</si>
  <si>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</si>
  <si>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</si>
  <si>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</si>
  <si>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</si>
  <si>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</si>
  <si>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</si>
  <si>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</si>
  <si>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</si>
  <si>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</si>
  <si>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</si>
  <si>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</si>
  <si>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</si>
  <si>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</si>
  <si>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</si>
  <si>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</si>
  <si>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</si>
  <si>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</si>
  <si>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</si>
  <si>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</si>
  <si>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</si>
  <si>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</si>
  <si>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</si>
  <si>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</si>
  <si>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</si>
  <si>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</si>
  <si>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</si>
  <si>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</si>
  <si>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</si>
  <si>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</si>
  <si>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</si>
  <si>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</si>
  <si>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</si>
  <si>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</si>
  <si>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</si>
  <si>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</si>
  <si>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</si>
  <si>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</si>
  <si>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</si>
  <si>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</si>
  <si>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</si>
  <si>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</si>
  <si>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</si>
  <si>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</si>
  <si>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</si>
  <si>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</si>
  <si>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</si>
  <si>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</si>
  <si>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</si>
  <si>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</si>
  <si>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</si>
  <si>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</si>
  <si>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</si>
  <si>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</si>
  <si>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</si>
  <si>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</si>
  <si>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</si>
  <si>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</si>
  <si>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</si>
  <si>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</si>
  <si>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</si>
  <si>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</si>
  <si>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</si>
  <si>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</si>
  <si>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</si>
  <si>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</si>
  <si>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</si>
  <si>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</si>
  <si>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</si>
  <si>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</si>
  <si>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</si>
  <si>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</si>
  <si>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</si>
  <si>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</si>
  <si>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</si>
  <si>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</si>
  <si>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</si>
  <si>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</si>
  <si>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</si>
  <si>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</si>
  <si>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</si>
  <si>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</si>
  <si>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</si>
  <si>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</si>
  <si>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</si>
  <si>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</si>
  <si>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</si>
  <si>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</si>
  <si>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</si>
  <si>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</si>
  <si>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</si>
  <si>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</si>
  <si>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</si>
  <si>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</si>
  <si>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</si>
  <si>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</si>
  <si>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</si>
  <si>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</si>
  <si>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</si>
  <si>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</si>
  <si>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</si>
  <si>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</si>
  <si>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</si>
  <si>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</si>
  <si>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</si>
  <si>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</si>
  <si>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</si>
  <si>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</si>
  <si>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</si>
  <si>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</si>
  <si>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</si>
  <si>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</si>
  <si>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</si>
  <si>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</si>
  <si>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</si>
  <si>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</si>
  <si>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</si>
  <si>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</si>
  <si>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</si>
  <si>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</si>
  <si>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</si>
  <si>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</si>
  <si>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</si>
  <si>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</si>
  <si>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</si>
  <si>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</si>
  <si>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</si>
  <si>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</si>
  <si>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</si>
  <si>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</si>
  <si>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</si>
  <si>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</si>
  <si>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</si>
  <si>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</si>
  <si>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</si>
  <si>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</si>
  <si>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</si>
  <si>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</si>
  <si>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</si>
  <si>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</si>
  <si>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</si>
  <si>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</si>
  <si>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</si>
  <si>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</si>
  <si>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</si>
  <si>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</si>
  <si>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</si>
  <si>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</si>
  <si>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</si>
  <si>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</si>
  <si>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</si>
  <si>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</si>
  <si>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</si>
  <si>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</si>
  <si>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</si>
  <si>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</si>
  <si>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</si>
  <si>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</si>
  <si>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</si>
  <si>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</si>
  <si>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</si>
  <si>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</si>
  <si>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</si>
  <si>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</si>
  <si>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</si>
  <si>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</si>
  <si>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</si>
  <si>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</si>
  <si>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</si>
  <si>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</si>
  <si>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</si>
  <si>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</si>
  <si>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</si>
  <si>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</si>
  <si>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</si>
  <si>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</si>
  <si>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</si>
  <si>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</si>
  <si>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</si>
  <si>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</si>
  <si>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</si>
  <si>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</si>
  <si>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</si>
  <si>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</si>
  <si>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</si>
  <si>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</si>
  <si>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</si>
  <si>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</si>
  <si>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</si>
  <si>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</si>
  <si>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</si>
  <si>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</si>
  <si>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</si>
  <si>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</si>
  <si>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</si>
  <si>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</si>
  <si>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</si>
  <si>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</si>
  <si>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</si>
  <si>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</si>
  <si>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</si>
  <si>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</si>
  <si>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</si>
  <si>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</si>
  <si>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</si>
  <si>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</si>
  <si>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</si>
  <si>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</si>
  <si>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</si>
  <si>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</si>
  <si>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</si>
  <si>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</si>
  <si>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</si>
  <si>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</si>
  <si>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</si>
  <si>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</si>
  <si>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</si>
  <si>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</si>
  <si>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</si>
  <si>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</si>
  <si>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</si>
  <si>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</si>
  <si>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</si>
  <si>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</si>
  <si>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</si>
  <si>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</si>
  <si>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</si>
  <si>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</si>
  <si>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</si>
  <si>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</si>
  <si>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</si>
  <si>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</si>
  <si>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</si>
  <si>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</si>
  <si>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</si>
  <si>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</si>
  <si>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</si>
  <si>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</si>
  <si>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</si>
  <si>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</si>
  <si>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</si>
  <si>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</si>
  <si>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</si>
  <si>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</si>
  <si>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</si>
  <si>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</si>
  <si>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</si>
  <si>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</si>
  <si>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</si>
  <si>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</si>
  <si>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</si>
  <si>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</si>
  <si>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</si>
  <si>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</si>
  <si>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</si>
  <si>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</si>
  <si>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</si>
  <si>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</si>
  <si>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</si>
  <si>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</si>
  <si>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</si>
  <si>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</si>
  <si>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</si>
  <si>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</si>
  <si>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</si>
  <si>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</si>
  <si>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</si>
  <si>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</si>
  <si>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</si>
  <si>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</si>
  <si>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</si>
  <si>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</si>
  <si>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</si>
  <si>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</si>
  <si>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</si>
  <si>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</si>
  <si>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</si>
  <si>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</si>
  <si>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</si>
  <si>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</si>
  <si>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</si>
  <si>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</si>
  <si>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</si>
  <si>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</si>
  <si>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</si>
  <si>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</si>
  <si>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</si>
  <si>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</si>
  <si>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</si>
  <si>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</si>
  <si>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</si>
  <si>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</si>
  <si>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</si>
  <si>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</si>
  <si>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</si>
  <si>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</si>
  <si>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</si>
  <si>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</si>
  <si>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</si>
  <si>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</si>
  <si>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</si>
  <si>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</si>
  <si>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</si>
  <si>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</si>
  <si>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</si>
  <si>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</si>
  <si>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</si>
  <si>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</si>
  <si>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</si>
  <si>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</si>
  <si>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</si>
  <si>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</si>
  <si>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</si>
  <si>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</si>
  <si>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</si>
  <si>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</si>
  <si>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</si>
  <si>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</si>
  <si>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</si>
  <si>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</si>
  <si>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</si>
  <si>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</si>
  <si>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</si>
  <si>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</si>
  <si>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</si>
  <si>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</si>
  <si>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</si>
  <si>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</si>
  <si>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</si>
  <si>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</si>
  <si>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</si>
  <si>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</si>
  <si>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</si>
  <si>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</si>
  <si>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</si>
  <si>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</si>
  <si>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</si>
  <si>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</si>
  <si>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</si>
  <si>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</si>
  <si>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</si>
  <si>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</si>
  <si>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</si>
  <si>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</si>
  <si>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</si>
  <si>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</si>
  <si>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</si>
  <si>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</si>
  <si>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</si>
  <si>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</si>
  <si>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</si>
  <si>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</si>
  <si>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</si>
  <si>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</si>
  <si>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</si>
  <si>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</si>
  <si>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</si>
  <si>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</si>
  <si>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</si>
  <si>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</si>
  <si>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</si>
  <si>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</si>
  <si>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</si>
  <si>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</si>
  <si>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</si>
  <si>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</si>
  <si>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</si>
  <si>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</si>
  <si>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</si>
  <si>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</si>
  <si>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</si>
  <si>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</si>
  <si>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</si>
  <si>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</si>
  <si>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</si>
  <si>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</si>
  <si>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</si>
  <si>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</si>
  <si>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</si>
  <si>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</si>
  <si>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</si>
  <si>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</si>
  <si>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</si>
  <si>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</si>
  <si>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</si>
  <si>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</si>
  <si>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</si>
  <si>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</si>
  <si>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</si>
  <si>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</si>
  <si>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</si>
  <si>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</si>
  <si>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</si>
  <si>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</si>
  <si>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</si>
  <si>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</si>
  <si>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</si>
  <si>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</si>
  <si>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</si>
  <si>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</si>
  <si>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</si>
  <si>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</si>
  <si>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</si>
  <si>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</si>
  <si>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</si>
  <si>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</si>
  <si>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</si>
  <si>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</si>
  <si>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</si>
  <si>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</si>
  <si>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</si>
  <si>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</si>
  <si>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</si>
  <si>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</si>
  <si>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</si>
  <si>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</si>
  <si>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</si>
  <si>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</si>
  <si>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</si>
  <si>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</si>
  <si>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</si>
  <si>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</si>
  <si>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</si>
  <si>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</si>
  <si>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</si>
  <si>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</si>
  <si>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</si>
  <si>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</si>
  <si>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</si>
  <si>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</si>
  <si>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</si>
  <si>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</si>
  <si>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</si>
  <si>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</si>
  <si>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</si>
  <si>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</si>
  <si>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</si>
  <si>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</si>
  <si>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</si>
  <si>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</si>
  <si>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</si>
  <si>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</si>
  <si>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</si>
  <si>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</si>
  <si>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</si>
  <si>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</si>
  <si>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</si>
  <si>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</si>
  <si>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</si>
  <si>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</si>
  <si>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</si>
  <si>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</si>
  <si>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</si>
  <si>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</si>
  <si>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</si>
  <si>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</si>
  <si>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</si>
  <si>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</si>
  <si>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</si>
  <si>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</si>
  <si>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</si>
  <si>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</si>
  <si>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</si>
  <si>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</si>
  <si>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</si>
  <si>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</si>
  <si>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</si>
  <si>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</si>
  <si>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</si>
  <si>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</si>
  <si>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</si>
  <si>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</si>
  <si>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</si>
  <si>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</si>
  <si>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</si>
  <si>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</si>
  <si>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</si>
  <si>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</si>
  <si>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</si>
  <si>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</si>
  <si>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</si>
  <si>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</si>
  <si>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</si>
  <si>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</si>
  <si>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</si>
  <si>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</si>
  <si>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</si>
  <si>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</si>
  <si>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</si>
  <si>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</si>
  <si>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</si>
  <si>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</si>
  <si>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</si>
  <si>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</si>
  <si>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</si>
  <si>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</si>
  <si>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</si>
  <si>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</si>
  <si>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</si>
  <si>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</si>
  <si>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</si>
  <si>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</si>
  <si>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</si>
  <si>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</si>
  <si>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</si>
  <si>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</si>
  <si>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</si>
  <si>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</si>
  <si>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</si>
  <si>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</si>
  <si>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</si>
  <si>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</si>
  <si>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</si>
  <si>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</si>
  <si>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</si>
  <si>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</si>
  <si>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</si>
  <si>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</si>
  <si>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</si>
  <si>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</si>
  <si>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</si>
  <si>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</si>
  <si>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</si>
  <si>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</si>
  <si>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</si>
  <si>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</si>
  <si>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</si>
  <si>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</si>
  <si>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</si>
  <si>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</si>
  <si>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</si>
  <si>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</si>
  <si>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</si>
  <si>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</si>
  <si>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</si>
  <si>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</si>
  <si>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</si>
  <si>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</si>
  <si>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</si>
  <si>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</si>
  <si>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</si>
  <si>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</si>
  <si>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</si>
  <si>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</si>
  <si>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</si>
  <si>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</si>
  <si>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</si>
  <si>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</si>
  <si>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</si>
  <si>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</si>
  <si>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</si>
  <si>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</si>
  <si>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</si>
  <si>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</si>
  <si>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</si>
  <si>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</si>
  <si>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</si>
  <si>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</si>
  <si>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</si>
  <si>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</si>
  <si>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</si>
  <si>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</si>
  <si>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</si>
  <si>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</si>
  <si>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</si>
  <si>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</si>
  <si>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</si>
  <si>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</si>
  <si>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</si>
  <si>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</si>
  <si>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</si>
  <si>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</si>
  <si>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</si>
  <si>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</si>
  <si>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</si>
  <si>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</si>
  <si>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</si>
  <si>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</si>
  <si>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</si>
  <si>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</si>
  <si>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</si>
  <si>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</si>
  <si>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</si>
  <si>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</si>
  <si>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</si>
  <si>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</si>
  <si>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</si>
  <si>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</si>
  <si>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</si>
  <si>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</si>
  <si>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</si>
  <si>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</si>
  <si>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</si>
  <si>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</si>
  <si>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</si>
  <si>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</si>
  <si>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</si>
  <si>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</si>
  <si>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</si>
  <si>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</si>
  <si>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</si>
  <si>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</si>
  <si>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</si>
  <si>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</si>
  <si>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</si>
  <si>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</si>
  <si>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</si>
  <si>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</si>
  <si>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</si>
  <si>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</si>
  <si>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</si>
  <si>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</si>
  <si>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</si>
  <si>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</si>
  <si>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</si>
  <si>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</si>
  <si>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</si>
  <si>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</si>
  <si>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</si>
  <si>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</si>
  <si>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</si>
  <si>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</si>
  <si>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</si>
  <si>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</si>
  <si>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</si>
  <si>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</si>
  <si>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</si>
  <si>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</si>
  <si>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</si>
  <si>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</si>
  <si>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</si>
  <si>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</si>
  <si>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</si>
  <si>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</si>
  <si>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</si>
  <si>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</si>
  <si>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</si>
  <si>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</si>
  <si>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</si>
  <si>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</si>
  <si>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</si>
  <si>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</si>
  <si>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</si>
  <si>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</si>
  <si>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</si>
  <si>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</si>
  <si>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</si>
  <si>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</si>
  <si>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</si>
  <si>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</si>
  <si>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</si>
  <si>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</si>
  <si>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</si>
  <si>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</si>
  <si>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</si>
  <si>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</si>
  <si>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</si>
  <si>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</si>
  <si>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</si>
  <si>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</si>
  <si>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</si>
  <si>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</si>
  <si>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</si>
  <si>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</si>
  <si>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</si>
  <si>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</si>
  <si>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</si>
  <si>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</si>
  <si>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</si>
  <si>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</si>
  <si>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</si>
  <si>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</si>
  <si>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</si>
  <si>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</si>
  <si>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</si>
  <si>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</si>
  <si>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</si>
  <si>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</si>
  <si>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</si>
  <si>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</si>
  <si>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</si>
  <si>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</si>
  <si>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</si>
  <si>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</si>
  <si>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</si>
  <si>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</si>
  <si>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</si>
  <si>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</si>
  <si>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</si>
  <si>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</si>
  <si>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</si>
  <si>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</si>
  <si>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</si>
  <si>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</si>
  <si>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</si>
  <si>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</si>
  <si>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</si>
  <si>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</si>
  <si>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</si>
  <si>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</si>
  <si>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</si>
  <si>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</si>
  <si>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</si>
  <si>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</si>
  <si>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</si>
  <si>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</si>
  <si>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</si>
  <si>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</si>
  <si>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</si>
  <si>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</si>
  <si>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</si>
  <si>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</si>
  <si>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</si>
  <si>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</si>
  <si>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</si>
  <si>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</si>
  <si>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</si>
  <si>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</si>
  <si>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</si>
  <si>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</si>
  <si>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</si>
  <si>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</si>
  <si>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</si>
  <si>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</si>
  <si>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</si>
  <si>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</si>
  <si>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</si>
  <si>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</si>
  <si>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</si>
  <si>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</si>
  <si>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</si>
  <si>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</si>
  <si>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</si>
  <si>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</si>
  <si>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</si>
  <si>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</si>
  <si>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</si>
  <si>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</si>
  <si>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</si>
  <si>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</si>
  <si>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</si>
  <si>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</si>
  <si>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</si>
  <si>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</si>
  <si>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</si>
  <si>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</si>
  <si>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</si>
  <si>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</si>
  <si>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</si>
  <si>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</si>
  <si>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</si>
  <si>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</si>
  <si>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</si>
  <si>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</si>
  <si>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</si>
  <si>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</si>
  <si>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</si>
  <si>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</si>
  <si>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</si>
  <si>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</si>
  <si>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</si>
  <si>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</si>
  <si>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</si>
  <si>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</si>
  <si>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</si>
  <si>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</si>
  <si>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</si>
  <si>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</si>
  <si>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</si>
  <si>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</si>
  <si>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</si>
  <si>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</si>
  <si>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</si>
  <si>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</si>
  <si>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</si>
  <si>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</si>
  <si>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</si>
  <si>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</si>
  <si>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</si>
  <si>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</si>
  <si>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</si>
  <si>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</si>
  <si>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</si>
  <si>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</si>
  <si>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</si>
  <si>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</si>
  <si>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</si>
  <si>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</si>
  <si>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</si>
  <si>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</si>
  <si>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</si>
  <si>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</si>
  <si>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</si>
  <si>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</si>
  <si>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</si>
  <si>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</si>
  <si>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</si>
  <si>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</si>
  <si>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</si>
  <si>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</si>
  <si>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</si>
  <si>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</si>
  <si>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</si>
  <si>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</si>
  <si>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</si>
  <si>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</si>
  <si>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</si>
  <si>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</si>
  <si>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</si>
  <si>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</si>
  <si>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</si>
  <si>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</si>
  <si>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</si>
  <si>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</si>
  <si>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</si>
  <si>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</si>
  <si>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</si>
  <si>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</si>
  <si>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</si>
  <si>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</si>
  <si>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</si>
  <si>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</si>
  <si>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</si>
  <si>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</si>
  <si>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</si>
  <si>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</si>
  <si>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</si>
  <si>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</si>
  <si>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</si>
  <si>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</si>
  <si>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</si>
  <si>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</si>
  <si>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</si>
  <si>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</si>
  <si>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</si>
  <si>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</si>
  <si>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</si>
  <si>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</si>
  <si>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</si>
  <si>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</si>
  <si>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</si>
  <si>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</si>
  <si>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</si>
  <si>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</si>
  <si>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</si>
  <si>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</si>
  <si>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</si>
  <si>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</si>
  <si>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</si>
  <si>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</si>
  <si>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</si>
  <si>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</si>
  <si>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</si>
  <si>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</si>
  <si>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</si>
  <si>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</si>
  <si>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</si>
  <si>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</si>
  <si>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</si>
  <si>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</si>
  <si>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</si>
  <si>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</si>
  <si>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</si>
  <si>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</si>
  <si>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</si>
  <si>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</si>
  <si>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</si>
  <si>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</si>
  <si>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</si>
  <si>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</si>
  <si>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</si>
  <si>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</si>
  <si>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</si>
  <si>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</si>
  <si>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</si>
  <si>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</si>
  <si>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</si>
  <si>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</si>
  <si>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</si>
  <si>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</si>
  <si>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</si>
  <si>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</si>
  <si>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</si>
  <si>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</si>
  <si>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</si>
  <si>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</si>
  <si>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</si>
  <si>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</si>
  <si>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</si>
  <si>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</si>
  <si>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</si>
  <si>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</si>
  <si>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</si>
  <si>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</si>
  <si>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</si>
  <si>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</si>
  <si>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</si>
  <si>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</si>
  <si>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</si>
  <si>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</si>
  <si>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</si>
  <si>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</si>
  <si>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</si>
  <si>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</si>
  <si>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</si>
  <si>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</si>
  <si>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</si>
  <si>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</si>
  <si>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</si>
  <si>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</si>
  <si>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</si>
  <si>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</si>
  <si>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</si>
  <si>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</si>
  <si>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</si>
  <si>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</si>
  <si>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</si>
  <si>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</si>
  <si>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</si>
  <si>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</si>
  <si>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</si>
  <si>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</si>
  <si>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</si>
  <si>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</si>
  <si>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</si>
  <si>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</si>
  <si>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</si>
  <si>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</si>
  <si>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</si>
  <si>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</si>
  <si>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</si>
  <si>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</si>
  <si>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</si>
  <si>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</si>
  <si>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</si>
  <si>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</si>
  <si>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</si>
  <si>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</si>
  <si>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</si>
  <si>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</si>
  <si>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</si>
  <si>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</si>
  <si>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</si>
  <si>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</si>
  <si>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</si>
  <si>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</si>
  <si>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</si>
  <si>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</si>
  <si>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</si>
  <si>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</si>
  <si>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</si>
  <si>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</si>
  <si>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</si>
  <si>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</si>
  <si>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</si>
  <si>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</si>
  <si>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</si>
  <si>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</si>
  <si>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</si>
  <si>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</si>
  <si>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</si>
  <si>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</si>
  <si>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</si>
  <si>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</si>
  <si>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</si>
  <si>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</si>
  <si>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</si>
  <si>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</si>
  <si>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</si>
  <si>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</si>
  <si>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</si>
  <si>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</si>
  <si>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</si>
  <si>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</si>
  <si>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</si>
  <si>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</si>
  <si>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</si>
  <si>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</si>
  <si>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</si>
  <si>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</si>
  <si>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</si>
  <si>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</si>
  <si>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</si>
  <si>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</si>
  <si>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</si>
  <si>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</si>
  <si>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</si>
  <si>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</si>
  <si>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</si>
  <si>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</si>
  <si>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</si>
  <si>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</si>
  <si>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</si>
  <si>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</si>
  <si>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</si>
  <si>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</si>
  <si>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</si>
  <si>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</si>
  <si>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</si>
  <si>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</si>
  <si>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</si>
  <si>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</si>
  <si>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</si>
  <si>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</si>
  <si>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</si>
  <si>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</si>
  <si>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</si>
  <si>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</si>
  <si>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</si>
  <si>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</si>
  <si>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</si>
  <si>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</si>
  <si>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</si>
  <si>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</si>
  <si>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</si>
  <si>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</si>
  <si>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</si>
  <si>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</si>
  <si>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</si>
  <si>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</si>
  <si>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</si>
  <si>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</si>
  <si>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</si>
  <si>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</si>
  <si>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</si>
  <si>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</si>
  <si>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</si>
  <si>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</si>
  <si>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</si>
  <si>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</si>
  <si>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</si>
  <si>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</si>
  <si>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</si>
  <si>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</si>
  <si>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</si>
  <si>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</si>
  <si>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</si>
  <si>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</si>
  <si>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</si>
  <si>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</si>
  <si>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</si>
  <si>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</si>
  <si>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</si>
  <si>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</si>
  <si>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</si>
  <si>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</si>
  <si>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</si>
  <si>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</si>
  <si>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</si>
  <si>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</si>
  <si>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</si>
  <si>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</si>
  <si>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</si>
  <si>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</si>
  <si>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</si>
  <si>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</si>
  <si>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</si>
  <si>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</si>
  <si>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</si>
  <si>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</si>
  <si>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</si>
  <si>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</si>
  <si>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</si>
  <si>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</si>
  <si>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</si>
  <si>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</si>
  <si>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</si>
  <si>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</si>
  <si>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</si>
  <si>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</si>
  <si>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</si>
  <si>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</si>
  <si>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</si>
  <si>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</si>
  <si>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</si>
  <si>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</si>
  <si>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</si>
  <si>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</si>
  <si>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</si>
  <si>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</si>
  <si>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</si>
  <si>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</si>
  <si>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</si>
  <si>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</si>
  <si>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</si>
  <si>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</si>
  <si>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</si>
  <si>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</si>
  <si>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</si>
  <si>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</si>
  <si>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</si>
  <si>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</si>
  <si>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</si>
  <si>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</si>
  <si>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</si>
  <si>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</si>
  <si>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</si>
  <si>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</si>
  <si>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</si>
  <si>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</si>
  <si>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</si>
  <si>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</si>
  <si>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</si>
  <si>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</si>
  <si>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</si>
  <si>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</si>
  <si>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</si>
  <si>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</si>
  <si>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</si>
  <si>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</si>
  <si>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</si>
  <si>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</si>
  <si>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</si>
  <si>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</si>
  <si>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</si>
  <si>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</si>
  <si>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</si>
  <si>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</si>
  <si>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</si>
  <si>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</si>
  <si>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</si>
  <si>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</si>
  <si>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</si>
  <si>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</si>
  <si>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</si>
  <si>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</si>
  <si>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</si>
  <si>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</si>
  <si>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</si>
  <si>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</si>
  <si>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</si>
  <si>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</si>
  <si>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</si>
  <si>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</si>
  <si>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</si>
  <si>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</si>
  <si>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</si>
  <si>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</si>
  <si>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</si>
  <si>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</si>
  <si>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</si>
  <si>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</si>
  <si>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</si>
  <si>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</si>
  <si>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</si>
  <si>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</si>
  <si>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</si>
  <si>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</si>
  <si>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</si>
  <si>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</si>
  <si>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</si>
  <si>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</si>
  <si>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</si>
  <si>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</si>
  <si>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</si>
  <si>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</si>
  <si>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</si>
  <si>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</si>
  <si>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</si>
  <si>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</si>
  <si>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</si>
  <si>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</si>
  <si>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</si>
  <si>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</si>
  <si>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</si>
  <si>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</si>
  <si>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</si>
  <si>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</si>
  <si>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</si>
  <si>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</si>
  <si>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</si>
  <si>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</si>
  <si>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</si>
  <si>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</si>
  <si>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</si>
  <si>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</si>
  <si>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</si>
  <si>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</si>
  <si>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</si>
  <si>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</si>
  <si>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</si>
  <si>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</si>
  <si>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</si>
  <si>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</si>
  <si>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</si>
  <si>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</si>
  <si>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</si>
  <si>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</si>
  <si>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</si>
  <si>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</si>
  <si>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</si>
  <si>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</si>
  <si>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</si>
  <si>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</si>
  <si>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</si>
  <si>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</si>
  <si>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</si>
  <si>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</si>
  <si>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</si>
  <si>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</si>
  <si>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</si>
  <si>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</si>
  <si>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</si>
  <si>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</si>
  <si>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</si>
  <si>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</si>
  <si>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</si>
  <si>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</si>
  <si>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</si>
  <si>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</si>
  <si>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</si>
  <si>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</si>
  <si>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</si>
  <si>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</si>
  <si>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</si>
  <si>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</si>
  <si>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</si>
  <si>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</si>
  <si>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</si>
  <si>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</si>
  <si>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</si>
  <si>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</si>
  <si>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</si>
  <si>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</si>
  <si>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</si>
  <si>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</si>
  <si>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</si>
  <si>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</si>
  <si>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</si>
  <si>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</si>
  <si>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</si>
  <si>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</si>
  <si>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</si>
  <si>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</si>
  <si>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</si>
  <si>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</si>
  <si>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</si>
  <si>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</si>
  <si>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</si>
  <si>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</si>
  <si>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</si>
  <si>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</si>
  <si>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</si>
  <si>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</si>
  <si>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</si>
  <si>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</si>
  <si>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</si>
  <si>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</si>
  <si>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</si>
  <si>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</si>
  <si>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</si>
  <si>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</si>
  <si>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</si>
  <si>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</si>
  <si>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</si>
  <si>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</si>
  <si>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</si>
  <si>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</si>
  <si>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</si>
  <si>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</si>
  <si>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</si>
  <si>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</si>
  <si>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</si>
  <si>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</si>
  <si>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</si>
  <si>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</si>
  <si>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</si>
  <si>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</si>
  <si>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</si>
  <si>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</si>
  <si>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</si>
  <si>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</si>
  <si>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</si>
  <si>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</si>
  <si>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</si>
  <si>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</si>
  <si>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</si>
  <si>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</si>
  <si>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</si>
  <si>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</si>
  <si>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</si>
  <si>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</si>
  <si>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</si>
  <si>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</si>
  <si>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</si>
  <si>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</si>
  <si>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</si>
  <si>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</si>
  <si>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</si>
  <si>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</si>
  <si>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</si>
  <si>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</si>
  <si>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</si>
  <si>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</si>
  <si>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</si>
  <si>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</si>
  <si>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</si>
  <si>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</si>
  <si>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</si>
  <si>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</si>
  <si>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</si>
  <si>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</si>
  <si>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</si>
  <si>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</si>
  <si>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</si>
  <si>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</si>
  <si>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</si>
  <si>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</si>
  <si>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</si>
  <si>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</si>
  <si>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</si>
  <si>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</si>
  <si>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</si>
  <si>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</si>
  <si>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</si>
  <si>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</si>
  <si>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</si>
  <si>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</si>
  <si>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</si>
  <si>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</si>
  <si>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</si>
  <si>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</si>
  <si>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</si>
  <si>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</si>
  <si>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</si>
  <si>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</si>
  <si>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</si>
  <si>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</si>
  <si>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</si>
  <si>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</si>
  <si>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</si>
  <si>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</si>
  <si>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</si>
  <si>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</si>
  <si>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</si>
  <si>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</si>
  <si>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</si>
  <si>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</si>
  <si>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</si>
  <si>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</si>
  <si>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</si>
  <si>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</si>
  <si>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</si>
  <si>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</si>
  <si>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</si>
  <si>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</si>
  <si>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</si>
  <si>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</si>
  <si>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</si>
  <si>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</si>
  <si>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</si>
  <si>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</si>
  <si>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</si>
  <si>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</si>
  <si>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</si>
  <si>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</si>
  <si>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</si>
  <si>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</si>
  <si>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</si>
  <si>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</si>
  <si>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</si>
  <si>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</si>
  <si>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</si>
  <si>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</si>
  <si>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</si>
  <si>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</si>
  <si>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</si>
  <si>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</si>
  <si>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</si>
  <si>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</si>
  <si>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</si>
  <si>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</si>
  <si>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</si>
  <si>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</si>
  <si>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</si>
  <si>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</si>
  <si>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</si>
  <si>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</si>
  <si>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</si>
  <si>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</si>
  <si>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</si>
  <si>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</si>
  <si>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</si>
  <si>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</si>
  <si>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</si>
  <si>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</si>
  <si>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</si>
  <si>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</si>
  <si>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</si>
  <si>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</si>
  <si>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</si>
  <si>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</si>
  <si>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</si>
  <si>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</si>
  <si>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</si>
  <si>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</si>
  <si>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</si>
  <si>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</si>
  <si>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</si>
  <si>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</si>
  <si>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</si>
  <si>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</si>
  <si>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</si>
  <si>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</si>
  <si>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</si>
  <si>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</si>
  <si>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</si>
  <si>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</si>
  <si>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</si>
  <si>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</si>
  <si>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</si>
  <si>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</si>
  <si>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</si>
  <si>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</si>
  <si>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</si>
  <si>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</si>
  <si>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</si>
  <si>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</si>
  <si>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</si>
  <si>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</si>
  <si>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</si>
  <si>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</si>
  <si>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</si>
  <si>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</si>
  <si>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</si>
  <si>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</si>
  <si>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</si>
  <si>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</si>
  <si>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</si>
  <si>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</si>
  <si>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</si>
  <si>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</si>
  <si>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</si>
  <si>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</si>
  <si>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</si>
  <si>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</si>
  <si>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</si>
  <si>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</si>
  <si>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</si>
  <si>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</si>
  <si>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</si>
  <si>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</si>
  <si>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</si>
  <si>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</si>
  <si>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</si>
  <si>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</si>
  <si>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</si>
  <si>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</si>
  <si>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</si>
  <si>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</si>
  <si>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</si>
  <si>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</si>
  <si>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</si>
  <si>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</si>
  <si>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</si>
  <si>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</si>
  <si>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</si>
  <si>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</si>
  <si>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</si>
  <si>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</si>
  <si>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</si>
  <si>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</si>
  <si>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</si>
  <si>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</si>
  <si>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</si>
  <si>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</si>
  <si>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</si>
  <si>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</si>
  <si>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</si>
  <si>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</si>
  <si>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</si>
  <si>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</si>
  <si>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</si>
  <si>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</si>
  <si>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</si>
  <si>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</si>
  <si>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</si>
  <si>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</si>
  <si>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</si>
  <si>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</si>
  <si>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</si>
  <si>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</si>
  <si>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</si>
  <si>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</si>
  <si>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</si>
  <si>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</si>
  <si>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</si>
  <si>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</si>
  <si>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</si>
  <si>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</si>
  <si>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</si>
  <si>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</si>
  <si>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</si>
  <si>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</si>
  <si>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</si>
  <si>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</si>
  <si>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</si>
  <si>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</si>
  <si>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</si>
  <si>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</si>
  <si>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</si>
  <si>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</si>
  <si>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</si>
  <si>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</si>
  <si>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</si>
  <si>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</si>
  <si>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</si>
  <si>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</si>
  <si>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</si>
  <si>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</si>
  <si>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</si>
  <si>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</si>
  <si>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</si>
  <si>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</si>
  <si>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</si>
  <si>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</si>
  <si>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</si>
  <si>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</si>
  <si>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</si>
  <si>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</si>
  <si>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</si>
  <si>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</si>
  <si>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</si>
  <si>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</si>
  <si>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</si>
  <si>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</si>
  <si>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</si>
  <si>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</si>
  <si>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</si>
  <si>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</si>
  <si>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</si>
  <si>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</si>
  <si>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</si>
  <si>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</si>
  <si>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</si>
  <si>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</si>
  <si>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</si>
  <si>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</si>
  <si>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</si>
  <si>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</si>
  <si>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</si>
  <si>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</si>
  <si>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</si>
  <si>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</si>
  <si>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</si>
  <si>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</si>
  <si>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</si>
  <si>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</si>
  <si>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</si>
  <si>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</si>
  <si>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</si>
  <si>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</si>
  <si>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</si>
  <si>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</si>
  <si>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</si>
  <si>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</si>
  <si>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</si>
  <si>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</si>
  <si>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</si>
  <si>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</si>
  <si>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</si>
  <si>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</si>
  <si>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</si>
  <si>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</si>
  <si>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</si>
  <si>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</si>
  <si>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</si>
  <si>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</si>
  <si>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</si>
  <si>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</si>
  <si>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</si>
  <si>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</si>
  <si>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</si>
  <si>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</si>
  <si>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</si>
  <si>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</si>
  <si>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</si>
  <si>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</si>
  <si>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</si>
  <si>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</si>
  <si>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</si>
  <si>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</si>
  <si>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</si>
  <si>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</si>
  <si>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</si>
  <si>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</si>
  <si>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</si>
  <si>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</si>
  <si>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</si>
  <si>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</si>
  <si>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</si>
  <si>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</si>
  <si>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</si>
  <si>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</si>
  <si>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</si>
  <si>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</si>
  <si>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</si>
  <si>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</si>
  <si>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</si>
  <si>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</si>
  <si>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</si>
  <si>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</si>
  <si>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</si>
  <si>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</si>
  <si>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</si>
  <si>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</si>
  <si>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</si>
  <si>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</si>
  <si>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</si>
  <si>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</si>
  <si>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</si>
  <si>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</si>
  <si>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</si>
  <si>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</si>
  <si>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</si>
  <si>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</si>
  <si>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</si>
  <si>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</si>
  <si>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</si>
  <si>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</si>
  <si>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</si>
  <si>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</si>
  <si>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</si>
  <si>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</si>
  <si>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</si>
  <si>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</si>
  <si>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</si>
  <si>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</si>
  <si>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</si>
  <si>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</si>
  <si>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</si>
  <si>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</si>
  <si>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</si>
  <si>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</si>
  <si>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</si>
  <si>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</si>
  <si>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</si>
  <si>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</si>
  <si>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</si>
  <si>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</si>
  <si>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</si>
  <si>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</si>
  <si>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</si>
  <si>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</si>
  <si>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</si>
  <si>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</si>
  <si>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</si>
  <si>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</si>
  <si>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</si>
  <si>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</si>
  <si>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</si>
  <si>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</si>
  <si>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</si>
  <si>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</si>
  <si>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</si>
  <si>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</si>
  <si>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</si>
  <si>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</si>
  <si>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</si>
  <si>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</si>
  <si>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</si>
  <si>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</si>
  <si>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</si>
  <si>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</si>
  <si>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</si>
  <si>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</si>
  <si>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</si>
  <si>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</si>
  <si>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</si>
  <si>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</si>
  <si>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</si>
  <si>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</si>
  <si>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</si>
  <si>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</si>
  <si>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</si>
  <si>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</si>
  <si>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</si>
  <si>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</si>
  <si>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</si>
  <si>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</si>
  <si>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</si>
  <si>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</si>
  <si>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</si>
  <si>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</si>
  <si>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</si>
  <si>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</si>
  <si>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</si>
  <si>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</si>
  <si>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</si>
  <si>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</si>
  <si>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</si>
  <si>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</si>
  <si>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</si>
  <si>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</si>
  <si>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</si>
  <si>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</si>
  <si>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</si>
  <si>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</si>
  <si>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</si>
  <si>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</si>
  <si>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</si>
  <si>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</si>
  <si>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</si>
  <si>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</si>
  <si>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</si>
  <si>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</si>
  <si>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</si>
  <si>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</si>
  <si>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</si>
  <si>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</si>
  <si>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</si>
  <si>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Quatile of Goal</t>
  </si>
  <si>
    <t>Lower Quartile of Goal</t>
  </si>
  <si>
    <t>IQR of Goal</t>
  </si>
  <si>
    <t>Standard Deviation of Pledged</t>
  </si>
  <si>
    <t>Upper Quatile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</si>
  <si>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</si>
  <si>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</si>
  <si>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</si>
  <si>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</si>
  <si>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</si>
  <si>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</si>
  <si>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</si>
  <si>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</si>
  <si>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</si>
  <si>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</si>
  <si>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</si>
  <si>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</si>
  <si>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</si>
  <si>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</si>
  <si>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</si>
  <si>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 to 39999</t>
  </si>
  <si>
    <t>40000 to 44999</t>
  </si>
  <si>
    <t>45000 to 49999</t>
  </si>
  <si>
    <t>Greater than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</si>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</sst>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4441666666666662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E-4682-A46E-A695DF929B1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E-4682-A46E-A695DF929B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BE-4682-A46E-A695DF929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173224"/>
        <c:axId val="603172240"/>
      </c:lineChart>
      <c:catAx>
        <c:axId val="60317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72240"/>
        <c:crosses val="autoZero"/>
        <c:auto val="1"/>
        <c:lblAlgn val="ctr"/>
        <c:lblOffset val="100"/>
        <c:noMultiLvlLbl val="0"/>
      </c:catAx>
      <c:valAx>
        <c:axId val="60317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6-4802-BC68-274CC660A30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6-4802-BC68-274CC660A30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6-4802-BC68-274CC660A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006656"/>
        <c:axId val="604007640"/>
      </c:lineChart>
      <c:catAx>
        <c:axId val="6040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007640"/>
        <c:crosses val="autoZero"/>
        <c:auto val="1"/>
        <c:lblAlgn val="ctr"/>
        <c:lblOffset val="100"/>
        <c:noMultiLvlLbl val="0"/>
      </c:catAx>
      <c:valAx>
        <c:axId val="60400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0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5-4C91-A0E2-AFDE7E3F2B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5-4C91-A0E2-AFDE7E3F2B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5-4C91-A0E2-AFDE7E3F2B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95-4C91-A0E2-AFDE7E3F2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90808"/>
        <c:axId val="635408528"/>
      </c:lineChart>
      <c:catAx>
        <c:axId val="10589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408528"/>
        <c:crosses val="autoZero"/>
        <c:auto val="1"/>
        <c:lblAlgn val="ctr"/>
        <c:lblOffset val="100"/>
        <c:noMultiLvlLbl val="0"/>
      </c:catAx>
      <c:valAx>
        <c:axId val="6354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9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6915266841644797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F-4300-A60D-5E96B3FDC2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F-4300-A60D-5E96B3FDC2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F-4300-A60D-5E96B3FDC2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F-4300-A60D-5E96B3FDC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180520"/>
        <c:axId val="472180848"/>
      </c:barChart>
      <c:catAx>
        <c:axId val="47218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80848"/>
        <c:crosses val="autoZero"/>
        <c:auto val="1"/>
        <c:lblAlgn val="ctr"/>
        <c:lblOffset val="100"/>
        <c:noMultiLvlLbl val="0"/>
      </c:catAx>
      <c:valAx>
        <c:axId val="47218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8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4-40B2-8477-002DC83096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4-40B2-8477-002DC83096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F4-40B2-8477-002DC8309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6848848"/>
        <c:axId val="356849504"/>
      </c:barChart>
      <c:catAx>
        <c:axId val="35684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49504"/>
        <c:crosses val="autoZero"/>
        <c:auto val="1"/>
        <c:lblAlgn val="ctr"/>
        <c:lblOffset val="100"/>
        <c:noMultiLvlLbl val="0"/>
      </c:catAx>
      <c:valAx>
        <c:axId val="3568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4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FA4B91F3-16FE-4594-AA9F-3797E50A21B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2B9E28-BC97-4332-9CA7-D8D77790554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1B8A6A-EEC4-411C-BC9A-B9BF0F5038AB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300036</xdr:colOff>
      <xdr:row>0</xdr:row>
      <xdr:rowOff>176211</xdr:rowOff>
    </xdr:from>
    <xdr:to>
      <xdr:col>16</xdr:col>
      <xdr:colOff>123824</xdr:colOff>
      <xdr:row>24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205F1-A24D-4A93-9F8F-22B6EABC6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481011</xdr:colOff>
      <xdr:row>16</xdr:row>
      <xdr:rowOff>4762</xdr:rowOff>
    </xdr:from>
    <xdr:to>
      <xdr:col>7</xdr:col>
      <xdr:colOff>628649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4C190-EA62-4383-A3E2-B06DCF50B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80962</xdr:rowOff>
    </xdr:from>
    <xdr:to>
      <xdr:col>13</xdr:col>
      <xdr:colOff>457200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E8388-5538-46C3-8097-5E0FBE3A3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7</xdr:row>
      <xdr:rowOff>33337</xdr:rowOff>
    </xdr:from>
    <xdr:to>
      <xdr:col>6</xdr:col>
      <xdr:colOff>228600</xdr:colOff>
      <xdr:row>21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317F9-2B2D-4A57-AD3D-115D55FAE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119062</xdr:rowOff>
    </xdr:from>
    <xdr:to>
      <xdr:col>5</xdr:col>
      <xdr:colOff>590550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0218F-24BD-4613-A96D-6073C5A30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C41007-A8F1-4BCF-A484-5F3FE86497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848157-A7D8-4E02-9909-7BCFEC4ABD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aas" refreshedDate="44367.912523148145" createdVersion="7" refreshedVersion="7" minRefreshableVersion="3" recordCount="4114" xr:uid="{D8D1C551-BE1C-4BFE-A39F-B3C1ABEE37E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aas" refreshedDate="44367.97150659722" createdVersion="7" refreshedVersion="7" minRefreshableVersion="3" recordCount="4114" xr:uid="{907F9AE5-F3E6-427D-A82B-3BDA8A3319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aas" refreshedDate="44368.668808449074" createdVersion="7" refreshedVersion="7" minRefreshableVersion="3" recordCount="4114" xr:uid="{A542516B-17D6-4A41-A534-C74BCDF836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7C21B-E53B-49FA-BC03-3DD0530EFAE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471A0-1C82-4B1A-91CF-55BDABFBD0F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62A1A-CEDF-4C2F-9959-F0B8917FD1B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65AF1-E95E-47CA-B9E6-E25787E3086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2FED5-50EC-465B-A38E-8CAF400647DF}">
  <dimension ref="A1:E18"/>
  <sheetViews>
    <sheetView tabSelected="1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BD3BB-435A-46AB-9848-6D1D02CDE789}">
  <dimension ref="A1:H15"/>
  <sheetViews>
    <sheetView topLeftCell="A4" workbookViewId="0">
      <selection activeCell="A15" sqref="A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8381</v>
      </c>
      <c r="B1" t="s">
        <v>8398</v>
      </c>
      <c r="C1" t="s">
        <v>8399</v>
      </c>
      <c r="D1" t="s">
        <v>8415</v>
      </c>
      <c r="E1" t="s">
        <v>8400</v>
      </c>
      <c r="F1" t="s">
        <v>8401</v>
      </c>
      <c r="G1" t="s">
        <v>8402</v>
      </c>
      <c r="H1" t="s">
        <v>8416</v>
      </c>
    </row>
    <row r="2" spans="1:8" x14ac:dyDescent="0.25">
      <c r="A2" t="s">
        <v>8403</v>
      </c>
      <c r="B2">
        <f>COUNTIFS(Kickstarter!$D:$D,"&lt;1000",Kickstarter!$F:$F,"Successful",Kickstarter!$R:$R, "plays")</f>
        <v>141</v>
      </c>
      <c r="C2">
        <f>COUNTIFS(Kickstarter!$D:$D,"&lt;1000",Kickstarter!$F:$F,"Failed",Kickstarter!$R:$R, "plays")</f>
        <v>45</v>
      </c>
      <c r="D2">
        <f>COUNTIFS(Kickstarter!$D:$D,"&lt;1000",Kickstarter!$F:$F,"Canceled",Kickstarter!$R:$R,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8404</v>
      </c>
      <c r="B3">
        <f>COUNTIFS(Kickstarter!$D:$D,"&gt;=1000",Kickstarter!$F:$F,"Successful",Kickstarter!$D:$D,"&lt;=4999",Kickstarter!$R:$R, "plays")</f>
        <v>388</v>
      </c>
      <c r="C3">
        <f>COUNTIFS(Kickstarter!$D:$D,"&gt;=1000",Kickstarter!$F:$F,"Failed",Kickstarter!$D:$D,"&lt;=4999",Kickstarter!$R:$R, "plays")</f>
        <v>146</v>
      </c>
      <c r="D3">
        <f>COUNTIFS(Kickstarter!$D:$D,"&gt;=1000",Kickstarter!$F:$F,"Canceled",Kickstarter!$D:$D,"&lt;=4999",Kickstarter!$R:$R, "plays")</f>
        <v>0</v>
      </c>
      <c r="E3">
        <f t="shared" ref="E3:E15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8405</v>
      </c>
      <c r="B4">
        <f>COUNTIFS(Kickstarter!$D:$D,"&gt;=5000",Kickstarter!$F:$F,"Successful",Kickstarter!$D:$D,"&lt;=9999",Kickstarter!$R:$R, "plays")</f>
        <v>93</v>
      </c>
      <c r="C4">
        <f>COUNTIFS(Kickstarter!$D:$D,"&gt;=5000",Kickstarter!$F:$F,"Failed",Kickstarter!$D:$D,"&lt;=9999",Kickstarter!$R:$R, "plays")</f>
        <v>76</v>
      </c>
      <c r="D4">
        <f>COUNTIFS(Kickstarter!$D:$D,"&gt;=5000",Kickstarter!$F:$F,"Canceled",Kickstarter!$D:$D,"&lt;=9999",Kickstarter!$R:$R,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8406</v>
      </c>
      <c r="B5">
        <f>COUNTIFS(Kickstarter!$D:$D,"&gt;=10000",Kickstarter!$F:$F,"Successful",Kickstarter!$D:$D,"&lt;=14999",Kickstarter!$R:$R, "plays")</f>
        <v>39</v>
      </c>
      <c r="C5">
        <f>COUNTIFS(Kickstarter!$D:$D,"&gt;=10000",Kickstarter!$F:$F,"Failed",Kickstarter!$D:$D,"&lt;=14999",Kickstarter!$R:$R, "plays")</f>
        <v>33</v>
      </c>
      <c r="D5">
        <f>COUNTIFS(Kickstarter!$D:$D,"&gt;=10000",Kickstarter!$F:$F,"Canceled",Kickstarter!$D:$D,"&lt;=14999",Kickstarter!$R:$R,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8407</v>
      </c>
      <c r="B6">
        <f>COUNTIFS(Kickstarter!$D:$D,"&gt;=15000",Kickstarter!$F:$F,"Successful",Kickstarter!$D:$D,"&lt;=19999",Kickstarter!$R:$R, "plays")</f>
        <v>12</v>
      </c>
      <c r="C6">
        <f>COUNTIFS(Kickstarter!$D:$D,"&gt;=15000",Kickstarter!$F:$F,"Failed",Kickstarter!$D:$D,"&lt;=19999",Kickstarter!$R:$R, "plays")</f>
        <v>12</v>
      </c>
      <c r="D6">
        <f>COUNTIFS(Kickstarter!$D:$D,"&gt;=15000",Kickstarter!$F:$F,"Canceled",Kickstarter!$D:$D,"&lt;=19999",Kickstarter!$R:$R,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8408</v>
      </c>
      <c r="B7">
        <f>COUNTIFS(Kickstarter!$D:$D,"&gt;=20000",Kickstarter!$F:$F,"Successful",Kickstarter!$D:$D,"&lt;=24999",Kickstarter!$R:$R, "plays")</f>
        <v>9</v>
      </c>
      <c r="C7">
        <f>COUNTIFS(Kickstarter!$D:$D,"&gt;=20000",Kickstarter!$F:$F,"Failed",Kickstarter!$D:$D,"&lt;=24999",Kickstarter!$R:$R, "plays")</f>
        <v>11</v>
      </c>
      <c r="D7">
        <f>COUNTIFS(Kickstarter!$D:$D,"&gt;=20000",Kickstarter!$F:$F,"Canceled",Kickstarter!$D:$D,"&lt;=24999",Kickstarter!$R:$R,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8409</v>
      </c>
      <c r="B8">
        <f>COUNTIFS(Kickstarter!$D:$D,"&gt;=25000",Kickstarter!$F:$F,"Successful",Kickstarter!$D:$D,"&lt;=29999",Kickstarter!$R:$R, "plays")</f>
        <v>1</v>
      </c>
      <c r="C8">
        <f>COUNTIFS(Kickstarter!$D:$D,"&gt;=25000",Kickstarter!$F:$F,"Failed",Kickstarter!$D:$D,"&lt;=29999",Kickstarter!$R:$R, "plays")</f>
        <v>4</v>
      </c>
      <c r="D8">
        <f>COUNTIFS(Kickstarter!$D:$D,"&gt;=25000",Kickstarter!$F:$F,"Canceled",Kickstarter!$D:$D,"&lt;=29999",Kickstarter!$R:$R,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8410</v>
      </c>
      <c r="B9">
        <f>COUNTIFS(Kickstarter!$D:$D,"&gt;=30000",Kickstarter!$F:$F,"Successful",Kickstarter!$D:$D,"&lt;=34999",Kickstarter!$R:$R, "plays")</f>
        <v>3</v>
      </c>
      <c r="C9">
        <f>COUNTIFS(Kickstarter!$D:$D,"&gt;=30000",Kickstarter!$F:$F,"Failed",Kickstarter!$D:$D,"&lt;=34999",Kickstarter!$R:$R, "plays")</f>
        <v>8</v>
      </c>
      <c r="D9">
        <f>COUNTIFS(Kickstarter!$D:$D,"&gt;=30000",Kickstarter!$F:$F,"Canceled",Kickstarter!$D:$D,"&lt;=34999",Kickstarter!$R:$R,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8411</v>
      </c>
      <c r="B10">
        <f>COUNTIFS(Kickstarter!$D:$D,"&gt;=35000",Kickstarter!$F:$F,"Successful",Kickstarter!$D:$D,"&lt;=39999",Kickstarter!$R:$R, "plays")</f>
        <v>4</v>
      </c>
      <c r="C10">
        <f>COUNTIFS(Kickstarter!$D:$D,"&gt;=35000",Kickstarter!$F:$F,"Failed",Kickstarter!$D:$D,"&lt;=39999",Kickstarter!$R:$R, "plays")</f>
        <v>2</v>
      </c>
      <c r="D10">
        <f>COUNTIFS(Kickstarter!$D:$D,"&gt;=35000",Kickstarter!$F:$F,"Canceled",Kickstarter!$D:$D,"&lt;=39999",Kickstarter!$R:$R,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8412</v>
      </c>
      <c r="B11">
        <f>COUNTIFS(Kickstarter!$D:$D,"&gt;=40000",Kickstarter!$F:$F,"Successful",Kickstarter!$D:$D,"&lt;=44999",Kickstarter!$R:$R, "plays")</f>
        <v>2</v>
      </c>
      <c r="C11">
        <f>COUNTIFS(Kickstarter!$D:$D,"&gt;=40000",Kickstarter!$F:$F,"Failed",Kickstarter!$D:$D,"&lt;=44999",Kickstarter!$R:$R, "plays")</f>
        <v>1</v>
      </c>
      <c r="D11">
        <f>COUNTIFS(Kickstarter!$D:$D,"&gt;=40000",Kickstarter!$F:$F,"Canceled",Kickstarter!$D:$D,"&lt;=44999",Kickstarter!$R:$R,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8413</v>
      </c>
      <c r="B12">
        <f>COUNTIFS(Kickstarter!$D:$D,"&gt;=45000",Kickstarter!$F:$F,"Successful",Kickstarter!$D:$D,"&lt;=49999",Kickstarter!$R:$R, "plays")</f>
        <v>0</v>
      </c>
      <c r="C12">
        <f>COUNTIFS(Kickstarter!$D:$D,"&gt;=45000",Kickstarter!$F:$F,"Failed",Kickstarter!$D:$D,"&lt;=49999",Kickstarter!$R:$R, "plays")</f>
        <v>1</v>
      </c>
      <c r="D12">
        <f>COUNTIFS(Kickstarter!$D:$D,"&gt;=45000",Kickstarter!$F:$F,"Canceled",Kickstarter!$D:$D,"&lt;=49999",Kickstarter!$R:$R,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8414</v>
      </c>
      <c r="B13">
        <f>COUNTIFS(Kickstarter!$D:$D,"&gt;=50000",Kickstarter!$F:$F,"Successful",Kickstarter!$R:$R, "plays")</f>
        <v>2</v>
      </c>
      <c r="C13">
        <f>COUNTIFS(Kickstarter!$D:$D,"&gt;=50000",Kickstarter!$F:$F,"Failed",Kickstarter!$R:$R, "plays")</f>
        <v>14</v>
      </c>
      <c r="D13">
        <f>COUNTIFS(Kickstarter!$D:$D,"&gt;=50000",Kickstarter!$F:$F,"Canceled",Kickstarter!$R:$R,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4" spans="1:8" x14ac:dyDescent="0.25">
      <c r="B14">
        <f>SUM(B2:B13)</f>
        <v>694</v>
      </c>
      <c r="C14">
        <f>SUM(C2:C13)</f>
        <v>353</v>
      </c>
      <c r="D14">
        <f>SUM(D2:D13)</f>
        <v>0</v>
      </c>
      <c r="E14">
        <f t="shared" si="0"/>
        <v>1047</v>
      </c>
    </row>
    <row r="15" spans="1:8" x14ac:dyDescent="0.25">
      <c r="B15">
        <f>COUNTIFS(Kickstarter!$D:$D, "&gt;0",Kickstarter!$F:$F,"Successful",Kickstarter!$R:$R, "plays")</f>
        <v>694</v>
      </c>
      <c r="C15">
        <f>COUNTIFS(Kickstarter!$D:$D, "&gt;0",Kickstarter!$F:$F,"Failed",Kickstarter!$R:$R, "plays")</f>
        <v>353</v>
      </c>
      <c r="D15">
        <f>COUNTIFS(Kickstarter!$D:$D, "&gt;0",Kickstarter!$F:$F,"Canceled",Kickstarter!$R:$R, "plays")</f>
        <v>0</v>
      </c>
      <c r="E15">
        <f t="shared" si="0"/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pane xSplit="3" ySplit="2" topLeftCell="R111" activePane="bottomRight" state="frozen"/>
      <selection pane="topRight" activeCell="D1" sqref="D1"/>
      <selection pane="bottomLeft" activeCell="A3" sqref="A3"/>
      <selection pane="bottomRigh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2.42578125" bestFit="1" customWidth="1"/>
    <col min="17" max="17" width="41.140625" customWidth="1"/>
    <col min="18" max="18" width="18" customWidth="1"/>
    <col min="19" max="19" width="34.42578125" customWidth="1"/>
    <col min="20" max="20" width="33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ref="S4:S66" si="4">(((J4/60)/60)/24)+DATE(1970,1,1)</f>
        <v>42405.702349537038</v>
      </c>
      <c r="T4" s="14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4"/>
        <v>41828.515127314815</v>
      </c>
      <c r="T5" s="14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4"/>
        <v>42327.834247685183</v>
      </c>
      <c r="T6" s="14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4"/>
        <v>42563.932951388888</v>
      </c>
      <c r="T7" s="14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4"/>
        <v>41794.072337962964</v>
      </c>
      <c r="T8" s="14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4"/>
        <v>42516.047071759262</v>
      </c>
      <c r="T9" s="14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4"/>
        <v>42468.94458333333</v>
      </c>
      <c r="T10" s="14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4"/>
        <v>42447.103518518517</v>
      </c>
      <c r="T11" s="14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4"/>
        <v>41780.068043981482</v>
      </c>
      <c r="T12" s="14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4"/>
        <v>42572.778495370367</v>
      </c>
      <c r="T13" s="14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4"/>
        <v>41791.713252314818</v>
      </c>
      <c r="T14" s="14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4"/>
        <v>42508.677187499998</v>
      </c>
      <c r="T15" s="14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4"/>
        <v>41808.02648148148</v>
      </c>
      <c r="T16" s="14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4"/>
        <v>42256.391875000001</v>
      </c>
      <c r="T17" s="14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4"/>
        <v>41760.796423611115</v>
      </c>
      <c r="T18" s="14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4"/>
        <v>41917.731736111113</v>
      </c>
      <c r="T19" s="14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4"/>
        <v>41869.542314814818</v>
      </c>
      <c r="T20" s="14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4"/>
        <v>42175.816365740742</v>
      </c>
      <c r="T21" s="14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4"/>
        <v>42200.758240740746</v>
      </c>
      <c r="T22" s="14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4"/>
        <v>41878.627187500002</v>
      </c>
      <c r="T23" s="14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4"/>
        <v>41989.91134259259</v>
      </c>
      <c r="T24" s="14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4"/>
        <v>42097.778946759259</v>
      </c>
      <c r="T25" s="14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4"/>
        <v>42229.820173611108</v>
      </c>
      <c r="T26" s="14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4"/>
        <v>42318.025011574078</v>
      </c>
      <c r="T27" s="14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4"/>
        <v>41828.515555555554</v>
      </c>
      <c r="T28" s="14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4"/>
        <v>41929.164733796293</v>
      </c>
      <c r="T29" s="14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4"/>
        <v>42324.96393518518</v>
      </c>
      <c r="T30" s="14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4"/>
        <v>41812.67324074074</v>
      </c>
      <c r="T31" s="14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4"/>
        <v>41842.292997685188</v>
      </c>
      <c r="T32" s="14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4"/>
        <v>42376.79206018518</v>
      </c>
      <c r="T33" s="14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4"/>
        <v>42461.627511574072</v>
      </c>
      <c r="T34" s="14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4"/>
        <v>42286.660891203705</v>
      </c>
      <c r="T35" s="14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4"/>
        <v>41841.321770833332</v>
      </c>
      <c r="T36" s="14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4"/>
        <v>42098.291828703703</v>
      </c>
      <c r="T37" s="14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4"/>
        <v>42068.307002314818</v>
      </c>
      <c r="T38" s="14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4"/>
        <v>42032.693043981482</v>
      </c>
      <c r="T39" s="14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4"/>
        <v>41375.057222222218</v>
      </c>
      <c r="T40" s="14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4"/>
        <v>41754.047083333331</v>
      </c>
      <c r="T41" s="14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4"/>
        <v>41789.21398148148</v>
      </c>
      <c r="T42" s="14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4"/>
        <v>41887.568912037037</v>
      </c>
      <c r="T43" s="14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4"/>
        <v>41971.639189814814</v>
      </c>
      <c r="T44" s="14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4"/>
        <v>41802.790347222224</v>
      </c>
      <c r="T45" s="14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4"/>
        <v>41874.098807870374</v>
      </c>
      <c r="T46" s="14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4"/>
        <v>42457.623923611114</v>
      </c>
      <c r="T47" s="14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4"/>
        <v>42323.964976851858</v>
      </c>
      <c r="T48" s="14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4"/>
        <v>41932.819525462961</v>
      </c>
      <c r="T49" s="14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4"/>
        <v>42033.516898148147</v>
      </c>
      <c r="T50" s="14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4"/>
        <v>42271.176446759258</v>
      </c>
      <c r="T51" s="14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4"/>
        <v>41995.752986111111</v>
      </c>
      <c r="T52" s="14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4"/>
        <v>42196.928668981483</v>
      </c>
      <c r="T53" s="14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4"/>
        <v>41807.701921296299</v>
      </c>
      <c r="T54" s="14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4"/>
        <v>41719.549131944441</v>
      </c>
      <c r="T55" s="14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4"/>
        <v>42333.713206018518</v>
      </c>
      <c r="T56" s="14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4"/>
        <v>42496.968935185185</v>
      </c>
      <c r="T57" s="14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4"/>
        <v>42149.548888888887</v>
      </c>
      <c r="T58" s="14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4"/>
        <v>42089.83289351852</v>
      </c>
      <c r="T59" s="14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4"/>
        <v>41932.745046296295</v>
      </c>
      <c r="T60" s="14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4"/>
        <v>42230.23583333334</v>
      </c>
      <c r="T61" s="14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4"/>
        <v>41701.901817129627</v>
      </c>
      <c r="T62" s="14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4"/>
        <v>41409.814317129632</v>
      </c>
      <c r="T63" s="14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4"/>
        <v>41311.799513888887</v>
      </c>
      <c r="T64" s="14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4"/>
        <v>41612.912187499998</v>
      </c>
      <c r="T65" s="14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4"/>
        <v>41433.01829861111</v>
      </c>
      <c r="T66" s="14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A3931-D64B-4CB5-AEC3-40C9619BD04C}">
  <dimension ref="A1:F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F76D6-A979-4928-A8B4-CD3D394EA4A3}">
  <dimension ref="A1:T251"/>
  <sheetViews>
    <sheetView zoomScale="80" zoomScaleNormal="80" workbookViewId="0">
      <selection activeCell="B4" sqref="B4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2.42578125" bestFit="1" customWidth="1"/>
    <col min="17" max="17" width="41.140625" customWidth="1"/>
    <col min="18" max="18" width="18" customWidth="1"/>
    <col min="19" max="19" width="34.42578125" customWidth="1"/>
    <col min="20" max="20" width="3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2A8E6-A221-406E-B475-A14A14A08B82}">
  <dimension ref="A1:T413"/>
  <sheetViews>
    <sheetView zoomScale="80" zoomScaleNormal="80" workbookViewId="0"/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2.42578125" bestFit="1" customWidth="1"/>
    <col min="17" max="17" width="41.140625" customWidth="1"/>
    <col min="18" max="18" width="18" customWidth="1"/>
    <col min="19" max="19" width="34.42578125" customWidth="1"/>
    <col min="20" max="20" width="3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4">
        <f t="shared" si="2"/>
        <v>42195.749745370369</v>
      </c>
      <c r="T22" s="14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4">
        <f t="shared" si="2"/>
        <v>42558.189432870371</v>
      </c>
      <c r="T27" s="14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4">
        <f t="shared" si="2"/>
        <v>42158.065694444449</v>
      </c>
      <c r="T35" s="14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4">
        <f t="shared" si="2"/>
        <v>42494.683634259258</v>
      </c>
      <c r="T45" s="14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4">
        <f t="shared" si="2"/>
        <v>41941.683865740742</v>
      </c>
      <c r="T65" s="14">
        <f t="shared" si="3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4">
        <f t="shared" si="6"/>
        <v>41993.824340277773</v>
      </c>
      <c r="T68" s="14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4">
        <f t="shared" si="6"/>
        <v>41477.930914351848</v>
      </c>
      <c r="T95" s="14">
        <f t="shared" si="7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4">
        <f t="shared" si="6"/>
        <v>42262.096782407403</v>
      </c>
      <c r="T126" s="14">
        <f t="shared" si="7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4">
        <f t="shared" si="10"/>
        <v>42239.957962962959</v>
      </c>
      <c r="T157" s="14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4">
        <f t="shared" si="14"/>
        <v>41953.8675</v>
      </c>
      <c r="T208" s="14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4">
        <f t="shared" si="18"/>
        <v>42196.028703703705</v>
      </c>
      <c r="T313" s="14">
        <f t="shared" si="19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4">
        <f t="shared" si="22"/>
        <v>42220.79487268519</v>
      </c>
      <c r="T338" s="14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4">
        <f t="shared" si="22"/>
        <v>41891.96503472222</v>
      </c>
      <c r="T376" s="14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4">
        <f t="shared" si="26"/>
        <v>42155.142638888887</v>
      </c>
      <c r="T413" s="14">
        <f t="shared" si="27"/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48901-4A87-4E74-86B3-8786618FD810}">
  <dimension ref="A1:F6"/>
  <sheetViews>
    <sheetView zoomScale="80" zoomScaleNormal="80" workbookViewId="0">
      <selection activeCell="H16" sqref="H16"/>
    </sheetView>
  </sheetViews>
  <sheetFormatPr defaultRowHeight="15" x14ac:dyDescent="0.25"/>
  <cols>
    <col min="1" max="1" width="37.7109375" bestFit="1" customWidth="1"/>
    <col min="2" max="2" width="39.140625" customWidth="1"/>
    <col min="5" max="5" width="22.140625" bestFit="1" customWidth="1"/>
    <col min="6" max="6" width="8.71093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4076B-A00E-4885-A6E8-6EC199EF2DBA}">
  <dimension ref="A1:C14"/>
  <sheetViews>
    <sheetView workbookViewId="0">
      <selection activeCell="B13" sqref="B1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20957-1651-41FB-A610-273AA5523BAF}">
  <dimension ref="A1:F6"/>
  <sheetViews>
    <sheetView workbookViewId="0">
      <selection activeCell="K18" sqref="K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06AC1-2053-403E-992D-6BCF49317C77}">
  <dimension ref="A1:E7"/>
  <sheetViews>
    <sheetView workbookViewId="0">
      <selection activeCell="F47" sqref="F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Outcomes Based on Launch Date</vt:lpstr>
      <vt:lpstr>Failed US Kickstarters</vt:lpstr>
      <vt:lpstr>Successful US Kickstarters</vt:lpstr>
      <vt:lpstr>Edinburgh Research</vt:lpstr>
      <vt:lpstr>Descriptive Statistics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ewaas</cp:lastModifiedBy>
  <dcterms:created xsi:type="dcterms:W3CDTF">2017-04-20T15:17:24Z</dcterms:created>
  <dcterms:modified xsi:type="dcterms:W3CDTF">2021-06-26T18:02:19Z</dcterms:modified>
</cp:coreProperties>
</file>