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elliotcross/Documents/tl/hop_python/"/>
    </mc:Choice>
  </mc:AlternateContent>
  <xr:revisionPtr revIDLastSave="0" documentId="13_ncr:1_{6BC8AD43-0198-7D40-A334-421F5BFF6329}" xr6:coauthVersionLast="45" xr6:coauthVersionMax="45" xr10:uidLastSave="{00000000-0000-0000-0000-000000000000}"/>
  <bookViews>
    <workbookView xWindow="0" yWindow="460" windowWidth="27040" windowHeight="14500" tabRatio="724" activeTab="4" xr2:uid="{00000000-000D-0000-FFFF-FFFF00000000}"/>
  </bookViews>
  <sheets>
    <sheet name="A Merge Data" sheetId="21" r:id="rId1"/>
    <sheet name="Audit - Selections" sheetId="28" state="hidden" r:id="rId2"/>
    <sheet name="Sales Invoice" sheetId="70" r:id="rId3"/>
    <sheet name="Summary Preview" sheetId="69" r:id="rId4"/>
    <sheet name="Project" sheetId="20" r:id="rId5"/>
    <sheet name="Data" sheetId="14" r:id="rId6"/>
    <sheet name="PV" sheetId="3" r:id="rId7"/>
    <sheet name="HOP Merge" sheetId="79" r:id="rId8"/>
    <sheet name="PV Install" sheetId="31" state="hidden" r:id="rId9"/>
    <sheet name="Panel Prices" sheetId="74" state="hidden" r:id="rId10"/>
    <sheet name="Inverter Prices" sheetId="75" state="hidden" r:id="rId11"/>
    <sheet name="Zone-1" sheetId="34" state="hidden" r:id="rId12"/>
    <sheet name="Zone-2" sheetId="35" state="hidden" r:id="rId13"/>
    <sheet name="Zone-3" sheetId="36" state="hidden" r:id="rId14"/>
    <sheet name="Zone-4" sheetId="37" state="hidden" r:id="rId15"/>
    <sheet name="Zone-5E" sheetId="38" state="hidden" r:id="rId16"/>
    <sheet name="Zone-5W" sheetId="39" state="hidden" r:id="rId17"/>
    <sheet name="Zone-6" sheetId="45" state="hidden" r:id="rId18"/>
    <sheet name="Zone-7E" sheetId="46" state="hidden" r:id="rId19"/>
    <sheet name="Zone-7W" sheetId="47" state="hidden" r:id="rId20"/>
    <sheet name="Zone-8S" sheetId="48" state="hidden" r:id="rId21"/>
    <sheet name="Zone-8E" sheetId="49" state="hidden" r:id="rId22"/>
    <sheet name="Zone-9E" sheetId="50" state="hidden" r:id="rId23"/>
    <sheet name="Zone-9S" sheetId="51" state="hidden" r:id="rId24"/>
    <sheet name="Zone-10" sheetId="52" state="hidden" r:id="rId25"/>
    <sheet name="Zone-11" sheetId="53" state="hidden" r:id="rId26"/>
    <sheet name="Zone-12" sheetId="43" state="hidden" r:id="rId27"/>
    <sheet name="Zone-13" sheetId="55" state="hidden" r:id="rId28"/>
    <sheet name="Zone-14" sheetId="56" state="hidden" r:id="rId29"/>
    <sheet name="Zone-15" sheetId="57" state="hidden" r:id="rId30"/>
    <sheet name="Zone-21" sheetId="63" state="hidden" r:id="rId31"/>
    <sheet name="Battery Storage" sheetId="78" state="hidden" r:id="rId32"/>
    <sheet name="Suppliers" sheetId="77" state="hidden" r:id="rId33"/>
  </sheets>
  <definedNames>
    <definedName name="Battery_Lookup">'Audit - Selections'!$T$2:$T$39</definedName>
    <definedName name="Battery_Prices">'Audit - Selections'!$T$2:$AA$40</definedName>
    <definedName name="Breaker_Rating">'Audit - Selections'!$AJ$3:$AJ$15</definedName>
    <definedName name="Delivery_As">'Audit - Selections'!$D$2:$D$5</definedName>
    <definedName name="Display_Lookup">'Audit - Selections'!$F$2:$I$32</definedName>
    <definedName name="DNO_Lookup">'Audit - Selections'!$AH$3:$AI$16</definedName>
    <definedName name="Electric_Install">'Audit - Selections'!$AD$3:$AD$16</definedName>
    <definedName name="Electric_Install_Lookup">'Audit - Selections'!$AD$3:$AE$16</definedName>
    <definedName name="Flat_Roof">'Audit - Selections'!$B$2:$B$7</definedName>
    <definedName name="Flat_Roof_1">'Audit - Selections'!$J$30:$J$51</definedName>
    <definedName name="Ground">'Audit - Selections'!$C$2:$C$3</definedName>
    <definedName name="Ground_1">'Audit - Selections'!$J$31:$J$49</definedName>
    <definedName name="Inclined_Roof">'Audit - Selections'!$A$2:$A$7</definedName>
    <definedName name="Inclined_Roof_1">'Audit - Selections'!$J$2:$J$30</definedName>
    <definedName name="Inverter_Lookup">'Inverter Prices'!$A$2:$K$97</definedName>
    <definedName name="Inverter_Lookup_Local">'Inverter Prices'!$A$2:$A$87</definedName>
    <definedName name="Inverter_Prices">'Inverter Prices'!$A$2:$P$96</definedName>
    <definedName name="Labour_Install">'Audit - Selections'!$AF$3:$AF$16</definedName>
    <definedName name="Labour_Install_Lookup">'Audit - Selections'!$AF$3:$AG$16</definedName>
    <definedName name="Max_Zs_Lookup">'Audit - Selections'!$AJ$3:$AK$15</definedName>
    <definedName name="Mounting_Lookup">'Audit - Selections'!$J$2:$O$55</definedName>
    <definedName name="Mounting_Type">'Audit - Selections'!$D$2:$D$4</definedName>
    <definedName name="PC_Lookup">'Audit - Selections'!$R$2:$S$360</definedName>
    <definedName name="_xlnm.Print_Area" localSheetId="2">'Sales Invoice'!$A$1:$F$15</definedName>
    <definedName name="_xlnm.Print_Area" localSheetId="3">'Summary Preview'!$A$1:$F$25</definedName>
    <definedName name="PV_Displays">'Audit - Selections'!$F$2:$F$32</definedName>
    <definedName name="PV_Lookup_Full">'Panel Prices'!$A$2:$QR26</definedName>
    <definedName name="PV_Lookup_Local">'Panel Prices'!$A$2:$G$49</definedName>
    <definedName name="PV_Mounting">'Audit - Selections'!$J$2:$J$43</definedName>
    <definedName name="PV_Panel_Prices">'Panel Prices'!$A$2:$G$48</definedName>
    <definedName name="PV_Panels">'Panel Prices'!$A$2:$A$48</definedName>
    <definedName name="Roof_Covering">'Audit - Selections'!$E$2:$E$13</definedName>
    <definedName name="Roof_Install">'Audit - Selections'!$AB$3:$AB$16</definedName>
    <definedName name="Roof_Install_Lookup">'Audit - Selections'!$AB$3:$AC$16</definedName>
    <definedName name="Roof_Type">'Audit - Selections'!$D$2:$D$4</definedName>
    <definedName name="Supplier_Lookup">Suppliers!$A$2:$I$31</definedName>
    <definedName name="Switches">'Audit - Selections'!$P$2:$P$24</definedName>
    <definedName name="Switches_Lookup">'Audit - Selections'!$P$2:$Q$24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1" l="1"/>
  <c r="G3" i="79"/>
  <c r="O2" i="21"/>
  <c r="N9" i="3"/>
  <c r="G15" i="79"/>
  <c r="N8" i="3"/>
  <c r="G14" i="79"/>
  <c r="G13" i="79"/>
  <c r="O7" i="3"/>
  <c r="A6" i="3"/>
  <c r="G12" i="79"/>
  <c r="B3" i="79"/>
  <c r="G7" i="79"/>
  <c r="B13" i="79"/>
  <c r="G5" i="79"/>
  <c r="B17" i="79"/>
  <c r="B16" i="79"/>
  <c r="B15" i="79"/>
  <c r="C14" i="79"/>
  <c r="C60" i="3"/>
  <c r="C72" i="3"/>
  <c r="C84" i="3"/>
  <c r="C96" i="3"/>
  <c r="C6" i="3"/>
  <c r="B14" i="79"/>
  <c r="B12" i="79"/>
  <c r="B11" i="79"/>
  <c r="B10" i="79"/>
  <c r="A10" i="79"/>
  <c r="D21" i="20"/>
  <c r="E21" i="20"/>
  <c r="E38" i="20"/>
  <c r="D38" i="20"/>
  <c r="D37" i="20"/>
  <c r="E37" i="20"/>
  <c r="B39" i="20"/>
  <c r="B41" i="20"/>
  <c r="B60" i="3"/>
  <c r="E49" i="20"/>
  <c r="D49" i="20"/>
  <c r="D48" i="20"/>
  <c r="E48" i="20"/>
  <c r="B50" i="20"/>
  <c r="B52" i="20"/>
  <c r="B72" i="3"/>
  <c r="E60" i="20"/>
  <c r="D60" i="20"/>
  <c r="D59" i="20"/>
  <c r="E59" i="20"/>
  <c r="B61" i="20"/>
  <c r="B63" i="20"/>
  <c r="B84" i="3"/>
  <c r="E71" i="20"/>
  <c r="D71" i="20"/>
  <c r="D70" i="20"/>
  <c r="E70" i="20"/>
  <c r="B72" i="20"/>
  <c r="B74" i="20"/>
  <c r="B96" i="3"/>
  <c r="D45" i="3"/>
  <c r="B4" i="3"/>
  <c r="B2" i="3"/>
  <c r="C3" i="3"/>
  <c r="B9" i="79"/>
  <c r="N7" i="3"/>
  <c r="B8" i="79"/>
  <c r="B7" i="79"/>
  <c r="B6" i="79"/>
  <c r="B5" i="79"/>
  <c r="B4" i="79"/>
  <c r="M7" i="3"/>
  <c r="M9" i="3"/>
  <c r="BI2" i="21"/>
  <c r="EP2" i="21"/>
  <c r="O13" i="3"/>
  <c r="O12" i="3"/>
  <c r="O14" i="3"/>
  <c r="O15" i="3"/>
  <c r="C108" i="3"/>
  <c r="B109" i="3"/>
  <c r="C109" i="3"/>
  <c r="B110" i="3"/>
  <c r="C110" i="3"/>
  <c r="B111" i="3"/>
  <c r="C111" i="3"/>
  <c r="B108" i="3"/>
  <c r="D108" i="3"/>
  <c r="D109" i="3"/>
  <c r="S2" i="21"/>
  <c r="B20" i="69"/>
  <c r="B11" i="70"/>
  <c r="D111" i="3"/>
  <c r="D110" i="3"/>
  <c r="E99" i="3"/>
  <c r="E87" i="3"/>
  <c r="E75" i="3"/>
  <c r="E63" i="3"/>
  <c r="E62" i="3"/>
  <c r="F60" i="3"/>
  <c r="D46" i="3"/>
  <c r="D48" i="3"/>
  <c r="D44" i="3"/>
  <c r="D49" i="3"/>
  <c r="C2" i="3"/>
  <c r="B6" i="3"/>
  <c r="B31" i="20"/>
  <c r="E25" i="20"/>
  <c r="BA2" i="21"/>
  <c r="BC2" i="21"/>
  <c r="BB2" i="21"/>
  <c r="AZ2" i="21"/>
  <c r="AY2" i="21"/>
  <c r="E74" i="3"/>
  <c r="F72" i="3"/>
  <c r="E86" i="3"/>
  <c r="F84" i="3"/>
  <c r="M22" i="74"/>
  <c r="L22" i="74"/>
  <c r="C41" i="31"/>
  <c r="BU2" i="31"/>
  <c r="BT2" i="31"/>
  <c r="BS2" i="31"/>
  <c r="M23" i="74"/>
  <c r="L23" i="74"/>
  <c r="M21" i="74"/>
  <c r="L21" i="74"/>
  <c r="M20" i="74"/>
  <c r="L20" i="74"/>
  <c r="M19" i="74"/>
  <c r="L19" i="74"/>
  <c r="M18" i="74"/>
  <c r="L18" i="74"/>
  <c r="M17" i="74"/>
  <c r="L17" i="74"/>
  <c r="M16" i="74"/>
  <c r="L16" i="74"/>
  <c r="M15" i="74"/>
  <c r="L15" i="74"/>
  <c r="M14" i="74"/>
  <c r="L14" i="74"/>
  <c r="M13" i="74"/>
  <c r="L13" i="74"/>
  <c r="M12" i="74"/>
  <c r="L12" i="74"/>
  <c r="M11" i="74"/>
  <c r="L11" i="74"/>
  <c r="M10" i="74"/>
  <c r="L10" i="74"/>
  <c r="M9" i="74"/>
  <c r="L9" i="74"/>
  <c r="M8" i="74"/>
  <c r="L8" i="74"/>
  <c r="M6" i="74"/>
  <c r="L6" i="74"/>
  <c r="M5" i="74"/>
  <c r="L5" i="74"/>
  <c r="M4" i="74"/>
  <c r="L4" i="74"/>
  <c r="M3" i="74"/>
  <c r="L3" i="74"/>
  <c r="M2" i="74"/>
  <c r="L2" i="74"/>
  <c r="Z2" i="31"/>
  <c r="B2" i="31"/>
  <c r="H5" i="75"/>
  <c r="H4" i="75"/>
  <c r="H3" i="75"/>
  <c r="H2" i="75"/>
  <c r="J5" i="75"/>
  <c r="I5" i="75"/>
  <c r="J4" i="75"/>
  <c r="I4" i="75"/>
  <c r="J3" i="75"/>
  <c r="I3" i="75"/>
  <c r="J2" i="75"/>
  <c r="I2" i="75"/>
  <c r="DD2" i="21"/>
  <c r="DL2" i="21"/>
  <c r="DK2" i="21"/>
  <c r="DM2" i="21"/>
  <c r="H27" i="3"/>
  <c r="L27" i="3"/>
  <c r="K27" i="3"/>
  <c r="I4" i="3"/>
  <c r="I27" i="3"/>
  <c r="J27" i="3"/>
  <c r="H42" i="75"/>
  <c r="K42" i="75"/>
  <c r="J42" i="75"/>
  <c r="I42" i="75"/>
  <c r="H40" i="75"/>
  <c r="K40" i="75"/>
  <c r="J40" i="75"/>
  <c r="I40" i="75"/>
  <c r="H39" i="75"/>
  <c r="K39" i="75"/>
  <c r="J39" i="75"/>
  <c r="I39" i="75"/>
  <c r="P6" i="3"/>
  <c r="C54" i="31"/>
  <c r="E55" i="31"/>
  <c r="C30" i="31"/>
  <c r="E51" i="31"/>
  <c r="E6" i="3"/>
  <c r="H6" i="3"/>
  <c r="B14" i="3"/>
  <c r="E14" i="3"/>
  <c r="G7" i="3"/>
  <c r="G9" i="3"/>
  <c r="G10" i="3"/>
  <c r="G11" i="3"/>
  <c r="G12" i="3"/>
  <c r="G14" i="3"/>
  <c r="H14" i="3"/>
  <c r="B13" i="3"/>
  <c r="E13" i="3"/>
  <c r="G13" i="3"/>
  <c r="H13" i="3"/>
  <c r="B7" i="3"/>
  <c r="E7" i="3"/>
  <c r="H7" i="3"/>
  <c r="B8" i="3"/>
  <c r="E8" i="3"/>
  <c r="G8" i="3"/>
  <c r="H8" i="3"/>
  <c r="B2" i="75"/>
  <c r="B9" i="3"/>
  <c r="E9" i="3"/>
  <c r="H9" i="3"/>
  <c r="B12" i="3"/>
  <c r="E12" i="3"/>
  <c r="H12" i="3"/>
  <c r="B10" i="3"/>
  <c r="E10" i="3"/>
  <c r="H10" i="3"/>
  <c r="B11" i="3"/>
  <c r="E11" i="3"/>
  <c r="H11" i="3"/>
  <c r="B15" i="3"/>
  <c r="E15" i="3"/>
  <c r="G15" i="3"/>
  <c r="H15" i="3"/>
  <c r="B16" i="3"/>
  <c r="E16" i="3"/>
  <c r="G16" i="3"/>
  <c r="H16" i="3"/>
  <c r="B19" i="3"/>
  <c r="E19" i="3"/>
  <c r="G18" i="3"/>
  <c r="G19" i="3"/>
  <c r="H19" i="3"/>
  <c r="B18" i="3"/>
  <c r="E18" i="3"/>
  <c r="H18" i="3"/>
  <c r="Q12" i="3"/>
  <c r="B20" i="3"/>
  <c r="E20" i="3"/>
  <c r="H20" i="3"/>
  <c r="E17" i="3"/>
  <c r="G17" i="3"/>
  <c r="H17" i="3"/>
  <c r="H21" i="3"/>
  <c r="B35" i="3"/>
  <c r="E35" i="3"/>
  <c r="H35" i="3"/>
  <c r="B30" i="3"/>
  <c r="E30" i="3"/>
  <c r="H30" i="3"/>
  <c r="B33" i="3"/>
  <c r="E33" i="3"/>
  <c r="H33" i="3"/>
  <c r="B34" i="3"/>
  <c r="E34" i="3"/>
  <c r="H34" i="3"/>
  <c r="H26" i="3"/>
  <c r="E28" i="3"/>
  <c r="H28" i="3"/>
  <c r="E29" i="3"/>
  <c r="H29" i="3"/>
  <c r="E31" i="3"/>
  <c r="H31" i="3"/>
  <c r="E32" i="3"/>
  <c r="H32" i="3"/>
  <c r="H37" i="3"/>
  <c r="H39" i="3"/>
  <c r="D2" i="3"/>
  <c r="J71" i="75"/>
  <c r="I71" i="75"/>
  <c r="J70" i="75"/>
  <c r="I70" i="75"/>
  <c r="J69" i="75"/>
  <c r="I69" i="75"/>
  <c r="H68" i="75"/>
  <c r="K68" i="75"/>
  <c r="J68" i="75"/>
  <c r="I68" i="75"/>
  <c r="H67" i="75"/>
  <c r="K67" i="75"/>
  <c r="J67" i="75"/>
  <c r="I67" i="75"/>
  <c r="H66" i="75"/>
  <c r="K66" i="75"/>
  <c r="J66" i="75"/>
  <c r="I66" i="75"/>
  <c r="H65" i="75"/>
  <c r="K65" i="75"/>
  <c r="J65" i="75"/>
  <c r="I65" i="75"/>
  <c r="H64" i="75"/>
  <c r="K64" i="75"/>
  <c r="J64" i="75"/>
  <c r="I64" i="75"/>
  <c r="H63" i="75"/>
  <c r="K63" i="75"/>
  <c r="J63" i="75"/>
  <c r="I63" i="75"/>
  <c r="H62" i="75"/>
  <c r="K62" i="75"/>
  <c r="J62" i="75"/>
  <c r="I62" i="75"/>
  <c r="H61" i="75"/>
  <c r="K61" i="75"/>
  <c r="J61" i="75"/>
  <c r="I61" i="75"/>
  <c r="H60" i="75"/>
  <c r="K60" i="75"/>
  <c r="J60" i="75"/>
  <c r="I60" i="75"/>
  <c r="H59" i="75"/>
  <c r="K59" i="75"/>
  <c r="J59" i="75"/>
  <c r="I59" i="75"/>
  <c r="H58" i="75"/>
  <c r="K58" i="75"/>
  <c r="J58" i="75"/>
  <c r="I58" i="75"/>
  <c r="H57" i="75"/>
  <c r="K57" i="75"/>
  <c r="J57" i="75"/>
  <c r="I57" i="75"/>
  <c r="H56" i="75"/>
  <c r="K56" i="75"/>
  <c r="J56" i="75"/>
  <c r="I56" i="75"/>
  <c r="H55" i="75"/>
  <c r="K55" i="75"/>
  <c r="J55" i="75"/>
  <c r="I55" i="75"/>
  <c r="H54" i="75"/>
  <c r="K54" i="75"/>
  <c r="J54" i="75"/>
  <c r="I54" i="75"/>
  <c r="H53" i="75"/>
  <c r="K53" i="75"/>
  <c r="J53" i="75"/>
  <c r="I53" i="75"/>
  <c r="H52" i="75"/>
  <c r="K52" i="75"/>
  <c r="J52" i="75"/>
  <c r="I52" i="75"/>
  <c r="H51" i="75"/>
  <c r="K51" i="75"/>
  <c r="J51" i="75"/>
  <c r="I51" i="75"/>
  <c r="H50" i="75"/>
  <c r="K50" i="75"/>
  <c r="J50" i="75"/>
  <c r="I50" i="75"/>
  <c r="H49" i="75"/>
  <c r="K49" i="75"/>
  <c r="J49" i="75"/>
  <c r="I49" i="75"/>
  <c r="H48" i="75"/>
  <c r="K48" i="75"/>
  <c r="J48" i="75"/>
  <c r="I48" i="75"/>
  <c r="H47" i="75"/>
  <c r="K47" i="75"/>
  <c r="J47" i="75"/>
  <c r="I47" i="75"/>
  <c r="H46" i="75"/>
  <c r="K46" i="75"/>
  <c r="J46" i="75"/>
  <c r="I46" i="75"/>
  <c r="H45" i="75"/>
  <c r="K45" i="75"/>
  <c r="J45" i="75"/>
  <c r="I45" i="75"/>
  <c r="H44" i="75"/>
  <c r="K44" i="75"/>
  <c r="J44" i="75"/>
  <c r="I44" i="75"/>
  <c r="H43" i="75"/>
  <c r="K43" i="75"/>
  <c r="J43" i="75"/>
  <c r="I43" i="75"/>
  <c r="H41" i="75"/>
  <c r="K41" i="75"/>
  <c r="J41" i="75"/>
  <c r="I41" i="75"/>
  <c r="H38" i="75"/>
  <c r="K38" i="75"/>
  <c r="J38" i="75"/>
  <c r="I38" i="75"/>
  <c r="H37" i="75"/>
  <c r="K37" i="75"/>
  <c r="J37" i="75"/>
  <c r="I37" i="75"/>
  <c r="AS2" i="21"/>
  <c r="AR2" i="21"/>
  <c r="AH2" i="21"/>
  <c r="AI2" i="21"/>
  <c r="AE2" i="21"/>
  <c r="AB2" i="21"/>
  <c r="F15" i="3"/>
  <c r="D4" i="3"/>
  <c r="D16" i="3"/>
  <c r="Z9" i="75"/>
  <c r="Y9" i="75"/>
  <c r="Z8" i="75"/>
  <c r="Y8" i="75"/>
  <c r="Z7" i="75"/>
  <c r="Y7" i="75"/>
  <c r="Z6" i="75"/>
  <c r="Y6" i="75"/>
  <c r="Z5" i="75"/>
  <c r="Y5" i="75"/>
  <c r="Z4" i="75"/>
  <c r="Y4" i="75"/>
  <c r="Z3" i="75"/>
  <c r="Y3" i="75"/>
  <c r="Z2" i="75"/>
  <c r="Y2" i="75"/>
  <c r="L16" i="3"/>
  <c r="K16" i="3"/>
  <c r="B5" i="75"/>
  <c r="B4" i="75"/>
  <c r="B3" i="75"/>
  <c r="A66" i="20"/>
  <c r="A55" i="20"/>
  <c r="A44" i="20"/>
  <c r="D41" i="20"/>
  <c r="D63" i="20"/>
  <c r="D7" i="20"/>
  <c r="B30" i="14"/>
  <c r="D56" i="3"/>
  <c r="T44" i="3"/>
  <c r="D42" i="3"/>
  <c r="O43" i="3"/>
  <c r="D52" i="3"/>
  <c r="O47" i="3"/>
  <c r="O48" i="3"/>
  <c r="S43" i="3"/>
  <c r="S47" i="3"/>
  <c r="C12" i="14"/>
  <c r="D54" i="3"/>
  <c r="D53" i="3"/>
  <c r="U47" i="3"/>
  <c r="P47" i="3"/>
  <c r="H11" i="75"/>
  <c r="K11" i="75"/>
  <c r="I11" i="75"/>
  <c r="J11" i="75"/>
  <c r="H18" i="75"/>
  <c r="K18" i="75"/>
  <c r="H22" i="75"/>
  <c r="K22" i="75"/>
  <c r="J22" i="75"/>
  <c r="H21" i="75"/>
  <c r="K21" i="75"/>
  <c r="J21" i="75"/>
  <c r="I21" i="75"/>
  <c r="H20" i="75"/>
  <c r="K20" i="75"/>
  <c r="J20" i="75"/>
  <c r="I20" i="75"/>
  <c r="H19" i="75"/>
  <c r="H23" i="75"/>
  <c r="K23" i="75"/>
  <c r="J23" i="75"/>
  <c r="I23" i="75"/>
  <c r="CA2" i="21"/>
  <c r="J9" i="75"/>
  <c r="I9" i="75"/>
  <c r="J8" i="75"/>
  <c r="I8" i="75"/>
  <c r="J7" i="75"/>
  <c r="I7" i="75"/>
  <c r="J6" i="75"/>
  <c r="I6" i="75"/>
  <c r="G184" i="3"/>
  <c r="B184" i="3"/>
  <c r="H184" i="3"/>
  <c r="D184" i="3"/>
  <c r="AC101" i="3"/>
  <c r="E98" i="3"/>
  <c r="F96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D86" i="3"/>
  <c r="AA104" i="3"/>
  <c r="Z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Z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Z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B101" i="3"/>
  <c r="Z101" i="3"/>
  <c r="M101" i="3"/>
  <c r="Q101" i="3"/>
  <c r="X101" i="3"/>
  <c r="W101" i="3"/>
  <c r="V101" i="3"/>
  <c r="N101" i="3"/>
  <c r="U101" i="3"/>
  <c r="T101" i="3"/>
  <c r="S101" i="3"/>
  <c r="R101" i="3"/>
  <c r="P101" i="3"/>
  <c r="O101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G64" i="3"/>
  <c r="K78" i="3"/>
  <c r="Z100" i="3"/>
  <c r="M100" i="3"/>
  <c r="Q100" i="3"/>
  <c r="X100" i="3"/>
  <c r="W100" i="3"/>
  <c r="V100" i="3"/>
  <c r="N100" i="3"/>
  <c r="U100" i="3"/>
  <c r="T100" i="3"/>
  <c r="S100" i="3"/>
  <c r="R100" i="3"/>
  <c r="P100" i="3"/>
  <c r="O100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B99" i="3"/>
  <c r="Z99" i="3"/>
  <c r="M99" i="3"/>
  <c r="Q99" i="3"/>
  <c r="X99" i="3"/>
  <c r="W99" i="3"/>
  <c r="V99" i="3"/>
  <c r="N99" i="3"/>
  <c r="U99" i="3"/>
  <c r="T99" i="3"/>
  <c r="S99" i="3"/>
  <c r="R99" i="3"/>
  <c r="P99" i="3"/>
  <c r="O99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Z98" i="3"/>
  <c r="X98" i="3"/>
  <c r="W98" i="3"/>
  <c r="V98" i="3"/>
  <c r="U98" i="3"/>
  <c r="T98" i="3"/>
  <c r="S98" i="3"/>
  <c r="R98" i="3"/>
  <c r="Q98" i="3"/>
  <c r="P98" i="3"/>
  <c r="O98" i="3"/>
  <c r="N98" i="3"/>
  <c r="M98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B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F98" i="3"/>
  <c r="D98" i="3"/>
  <c r="G63" i="3"/>
  <c r="K97" i="3"/>
  <c r="E102" i="3"/>
  <c r="E100" i="3"/>
  <c r="D99" i="3"/>
  <c r="A46" i="20"/>
  <c r="A68" i="20"/>
  <c r="A48" i="20"/>
  <c r="A70" i="20"/>
  <c r="A49" i="20"/>
  <c r="A71" i="20"/>
  <c r="A50" i="20"/>
  <c r="A72" i="20"/>
  <c r="A51" i="20"/>
  <c r="A73" i="20"/>
  <c r="A52" i="20"/>
  <c r="A74" i="20"/>
  <c r="A53" i="20"/>
  <c r="A75" i="20"/>
  <c r="M92" i="3"/>
  <c r="M91" i="3"/>
  <c r="M90" i="3"/>
  <c r="M89" i="3"/>
  <c r="M88" i="3"/>
  <c r="M87" i="3"/>
  <c r="M86" i="3"/>
  <c r="M85" i="3"/>
  <c r="M80" i="3"/>
  <c r="M79" i="3"/>
  <c r="M78" i="3"/>
  <c r="M77" i="3"/>
  <c r="M76" i="3"/>
  <c r="M75" i="3"/>
  <c r="M74" i="3"/>
  <c r="M73" i="3"/>
  <c r="M68" i="3"/>
  <c r="T68" i="3"/>
  <c r="M67" i="3"/>
  <c r="T67" i="3"/>
  <c r="M66" i="3"/>
  <c r="M65" i="3"/>
  <c r="T65" i="3"/>
  <c r="M64" i="3"/>
  <c r="T64" i="3"/>
  <c r="BR2" i="31"/>
  <c r="AC2" i="31"/>
  <c r="BQ2" i="31"/>
  <c r="C72" i="31"/>
  <c r="C71" i="31"/>
  <c r="C69" i="31"/>
  <c r="C68" i="31"/>
  <c r="C63" i="31"/>
  <c r="C61" i="31"/>
  <c r="C60" i="31"/>
  <c r="ES2" i="21"/>
  <c r="ER2" i="21"/>
  <c r="M6" i="3"/>
  <c r="AD60" i="3"/>
  <c r="H36" i="75"/>
  <c r="K36" i="75"/>
  <c r="H31" i="75"/>
  <c r="J79" i="75"/>
  <c r="J78" i="75"/>
  <c r="J77" i="75"/>
  <c r="J76" i="75"/>
  <c r="J75" i="75"/>
  <c r="J74" i="75"/>
  <c r="J73" i="75"/>
  <c r="J72" i="75"/>
  <c r="J36" i="75"/>
  <c r="H35" i="75"/>
  <c r="K35" i="75"/>
  <c r="H34" i="75"/>
  <c r="H33" i="75"/>
  <c r="K33" i="75"/>
  <c r="H32" i="75"/>
  <c r="H30" i="75"/>
  <c r="H29" i="75"/>
  <c r="H28" i="75"/>
  <c r="H27" i="75"/>
  <c r="K27" i="75"/>
  <c r="H26" i="75"/>
  <c r="K26" i="75"/>
  <c r="H25" i="75"/>
  <c r="H24" i="75"/>
  <c r="H17" i="75"/>
  <c r="H16" i="75"/>
  <c r="H15" i="75"/>
  <c r="H14" i="75"/>
  <c r="J14" i="75"/>
  <c r="H13" i="75"/>
  <c r="K13" i="75"/>
  <c r="H12" i="75"/>
  <c r="H10" i="75"/>
  <c r="I36" i="75"/>
  <c r="I35" i="75"/>
  <c r="I26" i="75"/>
  <c r="I12" i="75"/>
  <c r="H116" i="75"/>
  <c r="H115" i="75"/>
  <c r="H114" i="75"/>
  <c r="H113" i="75"/>
  <c r="H112" i="75"/>
  <c r="H111" i="75"/>
  <c r="H110" i="75"/>
  <c r="H109" i="75"/>
  <c r="H108" i="75"/>
  <c r="H107" i="75"/>
  <c r="H106" i="75"/>
  <c r="H105" i="75"/>
  <c r="H104" i="75"/>
  <c r="H103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8" i="75"/>
  <c r="H87" i="75"/>
  <c r="H86" i="75"/>
  <c r="H85" i="75"/>
  <c r="H84" i="75"/>
  <c r="H83" i="75"/>
  <c r="H82" i="75"/>
  <c r="H81" i="75"/>
  <c r="H80" i="75"/>
  <c r="H79" i="75"/>
  <c r="H78" i="75"/>
  <c r="H77" i="75"/>
  <c r="H76" i="75"/>
  <c r="H75" i="75"/>
  <c r="H74" i="75"/>
  <c r="H73" i="75"/>
  <c r="H72" i="75"/>
  <c r="C8" i="31"/>
  <c r="AM61" i="3"/>
  <c r="AK66" i="3"/>
  <c r="B12" i="78"/>
  <c r="E12" i="78"/>
  <c r="G12" i="78"/>
  <c r="K12" i="78"/>
  <c r="J12" i="78"/>
  <c r="D33" i="78"/>
  <c r="A38" i="78"/>
  <c r="A39" i="78"/>
  <c r="A40" i="78"/>
  <c r="C33" i="78"/>
  <c r="B40" i="78"/>
  <c r="B8" i="78"/>
  <c r="F34" i="78"/>
  <c r="B33" i="78"/>
  <c r="G5" i="78"/>
  <c r="J14" i="78"/>
  <c r="E13" i="78"/>
  <c r="G13" i="78"/>
  <c r="J13" i="78"/>
  <c r="D17" i="3"/>
  <c r="B11" i="78"/>
  <c r="E11" i="78"/>
  <c r="E14" i="78"/>
  <c r="G14" i="78"/>
  <c r="G19" i="78"/>
  <c r="H19" i="78"/>
  <c r="E20" i="78"/>
  <c r="B21" i="78"/>
  <c r="E21" i="78"/>
  <c r="E22" i="78"/>
  <c r="G22" i="78"/>
  <c r="H22" i="78"/>
  <c r="I22" i="78"/>
  <c r="E23" i="78"/>
  <c r="G23" i="78"/>
  <c r="H23" i="78"/>
  <c r="I23" i="78"/>
  <c r="B24" i="78"/>
  <c r="E24" i="78"/>
  <c r="G24" i="78"/>
  <c r="H24" i="78"/>
  <c r="K19" i="78"/>
  <c r="J19" i="78"/>
  <c r="K22" i="78"/>
  <c r="D24" i="78"/>
  <c r="J23" i="78"/>
  <c r="D23" i="78"/>
  <c r="J22" i="78"/>
  <c r="D22" i="78"/>
  <c r="D15" i="78"/>
  <c r="D35" i="3"/>
  <c r="D34" i="3"/>
  <c r="D30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AG61" i="3"/>
  <c r="AH61" i="3"/>
  <c r="AI61" i="3"/>
  <c r="AJ61" i="3"/>
  <c r="AK61" i="3"/>
  <c r="AL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G63" i="3"/>
  <c r="AH63" i="3"/>
  <c r="AI63" i="3"/>
  <c r="AJ63" i="3"/>
  <c r="AK63" i="3"/>
  <c r="AL63" i="3"/>
  <c r="AM63" i="3"/>
  <c r="AN63" i="3"/>
  <c r="AO63" i="3"/>
  <c r="AP63" i="3"/>
  <c r="AQ63" i="3"/>
  <c r="AS63" i="3"/>
  <c r="AT63" i="3"/>
  <c r="AU63" i="3"/>
  <c r="AV63" i="3"/>
  <c r="AW63" i="3"/>
  <c r="AX63" i="3"/>
  <c r="AY63" i="3"/>
  <c r="AZ63" i="3"/>
  <c r="AG64" i="3"/>
  <c r="AH64" i="3"/>
  <c r="AI64" i="3"/>
  <c r="AJ64" i="3"/>
  <c r="AK64" i="3"/>
  <c r="AL64" i="3"/>
  <c r="AM64" i="3"/>
  <c r="AN64" i="3"/>
  <c r="AO64" i="3"/>
  <c r="AP64" i="3"/>
  <c r="AQ64" i="3"/>
  <c r="AS64" i="3"/>
  <c r="AT64" i="3"/>
  <c r="AU64" i="3"/>
  <c r="AV64" i="3"/>
  <c r="AW64" i="3"/>
  <c r="AX64" i="3"/>
  <c r="AY64" i="3"/>
  <c r="AZ64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AG66" i="3"/>
  <c r="AH66" i="3"/>
  <c r="AI66" i="3"/>
  <c r="AJ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D8" i="3"/>
  <c r="M4" i="78"/>
  <c r="B41" i="14"/>
  <c r="M3" i="78"/>
  <c r="M5" i="78"/>
  <c r="AV2" i="21"/>
  <c r="AU2" i="21"/>
  <c r="D2" i="21"/>
  <c r="K17" i="3"/>
  <c r="E30" i="31"/>
  <c r="AZ91" i="3"/>
  <c r="AY91" i="3"/>
  <c r="AX91" i="3"/>
  <c r="AW91" i="3"/>
  <c r="AV91" i="3"/>
  <c r="AU91" i="3"/>
  <c r="AT91" i="3"/>
  <c r="AS91" i="3"/>
  <c r="AR91" i="3"/>
  <c r="AQ91" i="3"/>
  <c r="AZ90" i="3"/>
  <c r="AY90" i="3"/>
  <c r="AX90" i="3"/>
  <c r="AW90" i="3"/>
  <c r="AV90" i="3"/>
  <c r="AU90" i="3"/>
  <c r="AT90" i="3"/>
  <c r="AS90" i="3"/>
  <c r="AR90" i="3"/>
  <c r="AQ90" i="3"/>
  <c r="AZ89" i="3"/>
  <c r="AY89" i="3"/>
  <c r="AX89" i="3"/>
  <c r="AW89" i="3"/>
  <c r="AV89" i="3"/>
  <c r="AU89" i="3"/>
  <c r="AT89" i="3"/>
  <c r="AS89" i="3"/>
  <c r="AR89" i="3"/>
  <c r="AQ89" i="3"/>
  <c r="AZ88" i="3"/>
  <c r="AY88" i="3"/>
  <c r="AX88" i="3"/>
  <c r="AW88" i="3"/>
  <c r="AV88" i="3"/>
  <c r="AU88" i="3"/>
  <c r="AT88" i="3"/>
  <c r="AS88" i="3"/>
  <c r="AR88" i="3"/>
  <c r="AG88" i="3"/>
  <c r="AH88" i="3"/>
  <c r="AI88" i="3"/>
  <c r="AJ88" i="3"/>
  <c r="AK88" i="3"/>
  <c r="AL88" i="3"/>
  <c r="AM88" i="3"/>
  <c r="AN88" i="3"/>
  <c r="AO88" i="3"/>
  <c r="AP88" i="3"/>
  <c r="AQ88" i="3"/>
  <c r="AF88" i="3"/>
  <c r="AZ87" i="3"/>
  <c r="AY87" i="3"/>
  <c r="AX87" i="3"/>
  <c r="AW87" i="3"/>
  <c r="AV87" i="3"/>
  <c r="AU87" i="3"/>
  <c r="AT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F87" i="3"/>
  <c r="AZ86" i="3"/>
  <c r="AY86" i="3"/>
  <c r="AX86" i="3"/>
  <c r="AW86" i="3"/>
  <c r="AV86" i="3"/>
  <c r="AU86" i="3"/>
  <c r="AT86" i="3"/>
  <c r="AS86" i="3"/>
  <c r="AR86" i="3"/>
  <c r="AQ86" i="3"/>
  <c r="AZ85" i="3"/>
  <c r="AY85" i="3"/>
  <c r="AX85" i="3"/>
  <c r="AW85" i="3"/>
  <c r="AV85" i="3"/>
  <c r="AU85" i="3"/>
  <c r="AT85" i="3"/>
  <c r="AS85" i="3"/>
  <c r="AR85" i="3"/>
  <c r="AQ85" i="3"/>
  <c r="AP91" i="3"/>
  <c r="AO91" i="3"/>
  <c r="AN91" i="3"/>
  <c r="AM91" i="3"/>
  <c r="AL91" i="3"/>
  <c r="AK91" i="3"/>
  <c r="AJ91" i="3"/>
  <c r="AI91" i="3"/>
  <c r="AH91" i="3"/>
  <c r="AG91" i="3"/>
  <c r="AF91" i="3"/>
  <c r="AP90" i="3"/>
  <c r="AO90" i="3"/>
  <c r="AN90" i="3"/>
  <c r="AM90" i="3"/>
  <c r="AL90" i="3"/>
  <c r="AK90" i="3"/>
  <c r="AJ90" i="3"/>
  <c r="AI90" i="3"/>
  <c r="AH90" i="3"/>
  <c r="AG90" i="3"/>
  <c r="AP89" i="3"/>
  <c r="AO89" i="3"/>
  <c r="AN89" i="3"/>
  <c r="AM89" i="3"/>
  <c r="AL89" i="3"/>
  <c r="AK89" i="3"/>
  <c r="AJ89" i="3"/>
  <c r="AI89" i="3"/>
  <c r="AH89" i="3"/>
  <c r="AG89" i="3"/>
  <c r="AP86" i="3"/>
  <c r="AO86" i="3"/>
  <c r="AN86" i="3"/>
  <c r="AM86" i="3"/>
  <c r="AL86" i="3"/>
  <c r="AK86" i="3"/>
  <c r="AJ86" i="3"/>
  <c r="AI86" i="3"/>
  <c r="AH86" i="3"/>
  <c r="AG86" i="3"/>
  <c r="AP85" i="3"/>
  <c r="AO85" i="3"/>
  <c r="AN85" i="3"/>
  <c r="AM85" i="3"/>
  <c r="AL85" i="3"/>
  <c r="AK85" i="3"/>
  <c r="AJ85" i="3"/>
  <c r="AI85" i="3"/>
  <c r="AH85" i="3"/>
  <c r="AG85" i="3"/>
  <c r="AD63" i="3"/>
  <c r="AD64" i="3"/>
  <c r="AD65" i="3"/>
  <c r="AD66" i="3"/>
  <c r="AD67" i="3"/>
  <c r="AD68" i="3"/>
  <c r="AD73" i="3"/>
  <c r="AD74" i="3"/>
  <c r="AD75" i="3"/>
  <c r="AD76" i="3"/>
  <c r="AD77" i="3"/>
  <c r="AD78" i="3"/>
  <c r="AD79" i="3"/>
  <c r="AD80" i="3"/>
  <c r="AD85" i="3"/>
  <c r="AD86" i="3"/>
  <c r="AD87" i="3"/>
  <c r="AD88" i="3"/>
  <c r="AD89" i="3"/>
  <c r="AD90" i="3"/>
  <c r="AD91" i="3"/>
  <c r="EQ2" i="21"/>
  <c r="I7" i="77"/>
  <c r="H7" i="77"/>
  <c r="G7" i="77"/>
  <c r="F7" i="77"/>
  <c r="E7" i="77"/>
  <c r="D7" i="77"/>
  <c r="C7" i="77"/>
  <c r="G65" i="3"/>
  <c r="N6" i="3"/>
  <c r="C62" i="31"/>
  <c r="O6" i="3"/>
  <c r="C66" i="31"/>
  <c r="BI2" i="31"/>
  <c r="R2" i="21"/>
  <c r="F8" i="69"/>
  <c r="B166" i="3"/>
  <c r="B148" i="3"/>
  <c r="L31" i="3"/>
  <c r="K31" i="3"/>
  <c r="I16" i="3"/>
  <c r="J16" i="3"/>
  <c r="EO2" i="21"/>
  <c r="EO1" i="21"/>
  <c r="P8" i="3"/>
  <c r="P7" i="3"/>
  <c r="AX2" i="21"/>
  <c r="O8" i="3"/>
  <c r="M8" i="3"/>
  <c r="Q6" i="3"/>
  <c r="T92" i="3"/>
  <c r="T91" i="3"/>
  <c r="T90" i="3"/>
  <c r="T89" i="3"/>
  <c r="T88" i="3"/>
  <c r="T87" i="3"/>
  <c r="T86" i="3"/>
  <c r="T85" i="3"/>
  <c r="T80" i="3"/>
  <c r="T79" i="3"/>
  <c r="T78" i="3"/>
  <c r="T77" i="3"/>
  <c r="T76" i="3"/>
  <c r="T75" i="3"/>
  <c r="T74" i="3"/>
  <c r="N73" i="3"/>
  <c r="T73" i="3"/>
  <c r="P2" i="21"/>
  <c r="AE80" i="3"/>
  <c r="D74" i="3"/>
  <c r="AA80" i="3"/>
  <c r="Z80" i="3"/>
  <c r="X80" i="3"/>
  <c r="V80" i="3"/>
  <c r="U80" i="3"/>
  <c r="S92" i="3"/>
  <c r="R92" i="3"/>
  <c r="Q92" i="3"/>
  <c r="P92" i="3"/>
  <c r="O92" i="3"/>
  <c r="N92" i="3"/>
  <c r="R80" i="3"/>
  <c r="Q80" i="3"/>
  <c r="N74" i="3"/>
  <c r="AE68" i="3"/>
  <c r="D62" i="3"/>
  <c r="F62" i="3"/>
  <c r="Z61" i="3"/>
  <c r="Z68" i="3"/>
  <c r="X68" i="3"/>
  <c r="V68" i="3"/>
  <c r="U68" i="3"/>
  <c r="S68" i="3"/>
  <c r="R68" i="3"/>
  <c r="AJ2" i="21"/>
  <c r="F2" i="69"/>
  <c r="F1" i="69"/>
  <c r="CG2" i="21"/>
  <c r="BY2" i="21"/>
  <c r="Y2" i="21"/>
  <c r="V2" i="21"/>
  <c r="T2" i="21"/>
  <c r="AQ2" i="21"/>
  <c r="AP2" i="21"/>
  <c r="AO2" i="21"/>
  <c r="AN2" i="21"/>
  <c r="AM2" i="21"/>
  <c r="AL2" i="21"/>
  <c r="B129" i="3"/>
  <c r="BH3" i="21"/>
  <c r="BH2" i="21"/>
  <c r="L32" i="3"/>
  <c r="B2" i="69"/>
  <c r="A2" i="69"/>
  <c r="A3" i="69"/>
  <c r="F2" i="70"/>
  <c r="F1" i="70"/>
  <c r="E2" i="70"/>
  <c r="E1" i="70"/>
  <c r="BD2" i="21"/>
  <c r="B21" i="69"/>
  <c r="R64" i="3"/>
  <c r="R65" i="3"/>
  <c r="R66" i="3"/>
  <c r="R67" i="3"/>
  <c r="R69" i="3"/>
  <c r="R70" i="3"/>
  <c r="R73" i="3"/>
  <c r="R74" i="3"/>
  <c r="R75" i="3"/>
  <c r="R76" i="3"/>
  <c r="R77" i="3"/>
  <c r="R78" i="3"/>
  <c r="R79" i="3"/>
  <c r="R85" i="3"/>
  <c r="R86" i="3"/>
  <c r="R87" i="3"/>
  <c r="R88" i="3"/>
  <c r="R89" i="3"/>
  <c r="R90" i="3"/>
  <c r="R91" i="3"/>
  <c r="U64" i="3"/>
  <c r="U65" i="3"/>
  <c r="U66" i="3"/>
  <c r="U67" i="3"/>
  <c r="U73" i="3"/>
  <c r="U74" i="3"/>
  <c r="U75" i="3"/>
  <c r="U76" i="3"/>
  <c r="U77" i="3"/>
  <c r="U78" i="3"/>
  <c r="U79" i="3"/>
  <c r="U85" i="3"/>
  <c r="U86" i="3"/>
  <c r="U87" i="3"/>
  <c r="U88" i="3"/>
  <c r="U89" i="3"/>
  <c r="U90" i="3"/>
  <c r="U91" i="3"/>
  <c r="X64" i="3"/>
  <c r="X65" i="3"/>
  <c r="X66" i="3"/>
  <c r="X67" i="3"/>
  <c r="X73" i="3"/>
  <c r="X74" i="3"/>
  <c r="X75" i="3"/>
  <c r="X76" i="3"/>
  <c r="X77" i="3"/>
  <c r="X78" i="3"/>
  <c r="X79" i="3"/>
  <c r="X85" i="3"/>
  <c r="X86" i="3"/>
  <c r="X87" i="3"/>
  <c r="X88" i="3"/>
  <c r="X89" i="3"/>
  <c r="X90" i="3"/>
  <c r="X91" i="3"/>
  <c r="Q73" i="3"/>
  <c r="F74" i="3"/>
  <c r="Q74" i="3"/>
  <c r="Y64" i="3"/>
  <c r="Y65" i="3"/>
  <c r="Y73" i="3"/>
  <c r="Y74" i="3"/>
  <c r="Y75" i="3"/>
  <c r="Y77" i="3"/>
  <c r="Y78" i="3"/>
  <c r="Y79" i="3"/>
  <c r="Z64" i="3"/>
  <c r="Z65" i="3"/>
  <c r="Z66" i="3"/>
  <c r="Z67" i="3"/>
  <c r="Z73" i="3"/>
  <c r="Z74" i="3"/>
  <c r="Z75" i="3"/>
  <c r="Z76" i="3"/>
  <c r="Z77" i="3"/>
  <c r="Z78" i="3"/>
  <c r="Z79" i="3"/>
  <c r="Z85" i="3"/>
  <c r="Z86" i="3"/>
  <c r="Z87" i="3"/>
  <c r="Z88" i="3"/>
  <c r="Z89" i="3"/>
  <c r="Z90" i="3"/>
  <c r="Z91" i="3"/>
  <c r="AE64" i="3"/>
  <c r="AE65" i="3"/>
  <c r="AE66" i="3"/>
  <c r="AE67" i="3"/>
  <c r="AE73" i="3"/>
  <c r="AE74" i="3"/>
  <c r="AE75" i="3"/>
  <c r="AE76" i="3"/>
  <c r="AE77" i="3"/>
  <c r="AE78" i="3"/>
  <c r="AE79" i="3"/>
  <c r="AE85" i="3"/>
  <c r="AE86" i="3"/>
  <c r="AE87" i="3"/>
  <c r="AE88" i="3"/>
  <c r="AE89" i="3"/>
  <c r="AE90" i="3"/>
  <c r="AE91" i="3"/>
  <c r="AB61" i="3"/>
  <c r="AB73" i="3"/>
  <c r="AB85" i="3"/>
  <c r="AB59" i="3"/>
  <c r="AE2" i="31"/>
  <c r="AD7" i="31"/>
  <c r="C43" i="31"/>
  <c r="AL2" i="31"/>
  <c r="AF2" i="31"/>
  <c r="AE7" i="31"/>
  <c r="AI2" i="31"/>
  <c r="AJ2" i="31"/>
  <c r="P91" i="3"/>
  <c r="P90" i="3"/>
  <c r="P89" i="3"/>
  <c r="P88" i="3"/>
  <c r="P87" i="3"/>
  <c r="N86" i="3"/>
  <c r="P86" i="3"/>
  <c r="N85" i="3"/>
  <c r="P85" i="3"/>
  <c r="P79" i="3"/>
  <c r="P78" i="3"/>
  <c r="P77" i="3"/>
  <c r="P76" i="3"/>
  <c r="P75" i="3"/>
  <c r="P74" i="3"/>
  <c r="P73" i="3"/>
  <c r="P70" i="3"/>
  <c r="P69" i="3"/>
  <c r="P94" i="3"/>
  <c r="P93" i="3"/>
  <c r="P84" i="3"/>
  <c r="P83" i="3"/>
  <c r="P82" i="3"/>
  <c r="P81" i="3"/>
  <c r="P80" i="3"/>
  <c r="P72" i="3"/>
  <c r="P71" i="3"/>
  <c r="O91" i="3"/>
  <c r="O90" i="3"/>
  <c r="O89" i="3"/>
  <c r="O88" i="3"/>
  <c r="O87" i="3"/>
  <c r="O86" i="3"/>
  <c r="O85" i="3"/>
  <c r="O79" i="3"/>
  <c r="O78" i="3"/>
  <c r="O77" i="3"/>
  <c r="O76" i="3"/>
  <c r="O75" i="3"/>
  <c r="O74" i="3"/>
  <c r="O73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S5" i="21"/>
  <c r="M2" i="21"/>
  <c r="N2" i="21"/>
  <c r="B5" i="70"/>
  <c r="B7" i="69"/>
  <c r="E4" i="70"/>
  <c r="M11" i="3"/>
  <c r="E2" i="21"/>
  <c r="F2" i="21"/>
  <c r="H2" i="21"/>
  <c r="B5" i="69"/>
  <c r="B3" i="69"/>
  <c r="B1" i="70"/>
  <c r="B4" i="69"/>
  <c r="B24" i="69"/>
  <c r="F14" i="3"/>
  <c r="F13" i="3"/>
  <c r="F12" i="3"/>
  <c r="S91" i="3"/>
  <c r="S90" i="3"/>
  <c r="S89" i="3"/>
  <c r="S88" i="3"/>
  <c r="S87" i="3"/>
  <c r="S79" i="3"/>
  <c r="S78" i="3"/>
  <c r="S77" i="3"/>
  <c r="S76" i="3"/>
  <c r="S75" i="3"/>
  <c r="S67" i="3"/>
  <c r="S66" i="3"/>
  <c r="S65" i="3"/>
  <c r="S64" i="3"/>
  <c r="F86" i="3"/>
  <c r="N75" i="3"/>
  <c r="V67" i="3"/>
  <c r="V66" i="3"/>
  <c r="V65" i="3"/>
  <c r="V64" i="3"/>
  <c r="W87" i="3"/>
  <c r="W75" i="3"/>
  <c r="V91" i="3"/>
  <c r="V90" i="3"/>
  <c r="V89" i="3"/>
  <c r="V88" i="3"/>
  <c r="V87" i="3"/>
  <c r="V79" i="3"/>
  <c r="V78" i="3"/>
  <c r="V77" i="3"/>
  <c r="V76" i="3"/>
  <c r="V75" i="3"/>
  <c r="Q91" i="3"/>
  <c r="Q90" i="3"/>
  <c r="Q89" i="3"/>
  <c r="Q88" i="3"/>
  <c r="Q87" i="3"/>
  <c r="Q79" i="3"/>
  <c r="Q78" i="3"/>
  <c r="Q77" i="3"/>
  <c r="Q76" i="3"/>
  <c r="Q75" i="3"/>
  <c r="N91" i="3"/>
  <c r="N90" i="3"/>
  <c r="N89" i="3"/>
  <c r="N88" i="3"/>
  <c r="N87" i="3"/>
  <c r="N79" i="3"/>
  <c r="N78" i="3"/>
  <c r="N77" i="3"/>
  <c r="N76" i="3"/>
  <c r="S61" i="3"/>
  <c r="AA73" i="3"/>
  <c r="AA78" i="3"/>
  <c r="AA74" i="3"/>
  <c r="AA79" i="3"/>
  <c r="AA75" i="3"/>
  <c r="V62" i="3"/>
  <c r="O94" i="3"/>
  <c r="O93" i="3"/>
  <c r="O84" i="3"/>
  <c r="O83" i="3"/>
  <c r="O82" i="3"/>
  <c r="O81" i="3"/>
  <c r="O80" i="3"/>
  <c r="O72" i="3"/>
  <c r="O71" i="3"/>
  <c r="O70" i="3"/>
  <c r="O69" i="3"/>
  <c r="N94" i="3"/>
  <c r="N93" i="3"/>
  <c r="N84" i="3"/>
  <c r="N83" i="3"/>
  <c r="N82" i="3"/>
  <c r="N81" i="3"/>
  <c r="N80" i="3"/>
  <c r="N72" i="3"/>
  <c r="N71" i="3"/>
  <c r="N70" i="3"/>
  <c r="N69" i="3"/>
  <c r="M94" i="3"/>
  <c r="M93" i="3"/>
  <c r="M82" i="3"/>
  <c r="M81" i="3"/>
  <c r="M70" i="3"/>
  <c r="M69" i="3"/>
  <c r="Q94" i="3"/>
  <c r="Q93" i="3"/>
  <c r="Q82" i="3"/>
  <c r="Q81" i="3"/>
  <c r="Q70" i="3"/>
  <c r="Q69" i="3"/>
  <c r="D166" i="3"/>
  <c r="D148" i="3"/>
  <c r="D129" i="3"/>
  <c r="S73" i="3"/>
  <c r="S74" i="3"/>
  <c r="V73" i="3"/>
  <c r="W73" i="3"/>
  <c r="V74" i="3"/>
  <c r="E81" i="3"/>
  <c r="R171" i="3"/>
  <c r="R172" i="3"/>
  <c r="R173" i="3"/>
  <c r="R174" i="3"/>
  <c r="R175" i="3"/>
  <c r="R176" i="3"/>
  <c r="R177" i="3"/>
  <c r="E90" i="3"/>
  <c r="E88" i="3"/>
  <c r="A64" i="20"/>
  <c r="A63" i="20"/>
  <c r="A62" i="20"/>
  <c r="A61" i="20"/>
  <c r="A60" i="20"/>
  <c r="A59" i="20"/>
  <c r="A57" i="20"/>
  <c r="D52" i="20"/>
  <c r="E78" i="3"/>
  <c r="E76" i="3"/>
  <c r="E66" i="3"/>
  <c r="E64" i="3"/>
  <c r="C64" i="31"/>
  <c r="C56" i="31"/>
  <c r="C23" i="14"/>
  <c r="K32" i="3"/>
  <c r="C7" i="20"/>
  <c r="E34" i="31"/>
  <c r="E36" i="31"/>
  <c r="E2" i="31"/>
  <c r="E37" i="31"/>
  <c r="Q2" i="21"/>
  <c r="F6" i="69"/>
  <c r="C17" i="31"/>
  <c r="CE2" i="21"/>
  <c r="CD2" i="21"/>
  <c r="E43" i="31"/>
  <c r="D2" i="31"/>
  <c r="EK1" i="21"/>
  <c r="BD2" i="31"/>
  <c r="AS2" i="31"/>
  <c r="AR2" i="31"/>
  <c r="T2" i="31"/>
  <c r="DB2" i="21"/>
  <c r="I2" i="21"/>
  <c r="DC2" i="21"/>
  <c r="DT2" i="21"/>
  <c r="EM2" i="21"/>
  <c r="BL2" i="31"/>
  <c r="BJ2" i="31"/>
  <c r="BH2" i="31"/>
  <c r="BM2" i="31"/>
  <c r="AD2" i="31"/>
  <c r="BA2" i="31"/>
  <c r="AO2" i="31"/>
  <c r="AN2" i="31"/>
  <c r="L2" i="21"/>
  <c r="BN2" i="31"/>
  <c r="BB2" i="31"/>
  <c r="BG2" i="31"/>
  <c r="AZ2" i="31"/>
  <c r="AX2" i="31"/>
  <c r="AU2" i="31"/>
  <c r="AT2" i="31"/>
  <c r="AQ2" i="31"/>
  <c r="AP2" i="31"/>
  <c r="AM2" i="31"/>
  <c r="AH2" i="31"/>
  <c r="AG2" i="31"/>
  <c r="AB2" i="31"/>
  <c r="AA2" i="31"/>
  <c r="Y2" i="31"/>
  <c r="X2" i="31"/>
  <c r="W2" i="31"/>
  <c r="V2" i="31"/>
  <c r="U2" i="31"/>
  <c r="S2" i="31"/>
  <c r="R2" i="31"/>
  <c r="P2" i="31"/>
  <c r="O2" i="31"/>
  <c r="N2" i="31"/>
  <c r="M2" i="31"/>
  <c r="L2" i="31"/>
  <c r="K2" i="31"/>
  <c r="J2" i="31"/>
  <c r="I2" i="31"/>
  <c r="H2" i="31"/>
  <c r="G2" i="31"/>
  <c r="F2" i="31"/>
  <c r="A2" i="31"/>
  <c r="CN2" i="21"/>
  <c r="CM2" i="21"/>
  <c r="CL2" i="21"/>
  <c r="DX2" i="21"/>
  <c r="DV2" i="21"/>
  <c r="DO2" i="21"/>
  <c r="C2" i="21"/>
  <c r="DU2" i="21"/>
  <c r="BG2" i="21"/>
  <c r="DE2" i="21"/>
  <c r="K2" i="21"/>
  <c r="J2" i="21"/>
  <c r="A33" i="14"/>
  <c r="F20" i="14"/>
  <c r="D18" i="14"/>
  <c r="F18" i="14"/>
  <c r="A12" i="20"/>
  <c r="A5" i="20"/>
  <c r="A14" i="20"/>
  <c r="A16" i="20"/>
  <c r="A17" i="20"/>
  <c r="A18" i="20"/>
  <c r="A19" i="20"/>
  <c r="A20" i="20"/>
  <c r="C14" i="14"/>
  <c r="C25" i="14"/>
  <c r="D19" i="14"/>
  <c r="D25" i="14"/>
  <c r="D26" i="14"/>
  <c r="F19" i="14"/>
  <c r="F25" i="14"/>
  <c r="F26" i="14"/>
  <c r="BE2" i="31"/>
  <c r="D21" i="3"/>
  <c r="AK2" i="31"/>
  <c r="D63" i="3"/>
  <c r="D75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DW2" i="21"/>
  <c r="AK2" i="21"/>
  <c r="P12" i="3"/>
  <c r="Q85" i="3"/>
  <c r="Q86" i="3"/>
  <c r="S85" i="3"/>
  <c r="S86" i="3"/>
  <c r="V85" i="3"/>
  <c r="W85" i="3"/>
  <c r="V86" i="3"/>
  <c r="DF2" i="21"/>
  <c r="Y68" i="3"/>
  <c r="W61" i="3"/>
  <c r="S62" i="3"/>
  <c r="AC61" i="3"/>
  <c r="V61" i="3"/>
  <c r="AA85" i="3"/>
  <c r="Y85" i="3"/>
  <c r="I32" i="3"/>
  <c r="J32" i="3"/>
  <c r="C4" i="69"/>
  <c r="AA88" i="3"/>
  <c r="N12" i="3"/>
  <c r="N14" i="3"/>
  <c r="M13" i="3"/>
  <c r="N15" i="3"/>
  <c r="N13" i="3"/>
  <c r="M14" i="3"/>
  <c r="M12" i="3"/>
  <c r="AF86" i="3"/>
  <c r="AF74" i="3"/>
  <c r="AF61" i="3"/>
  <c r="AF90" i="3"/>
  <c r="M10" i="3"/>
  <c r="AT2" i="21"/>
  <c r="F20" i="69"/>
  <c r="K11" i="3"/>
  <c r="D19" i="3"/>
  <c r="AF78" i="3"/>
  <c r="M15" i="3"/>
  <c r="AF65" i="3"/>
  <c r="AF62" i="3"/>
  <c r="AF77" i="3"/>
  <c r="AF75" i="3"/>
  <c r="AF73" i="3"/>
  <c r="AF76" i="3"/>
  <c r="AF79" i="3"/>
  <c r="AF80" i="3"/>
  <c r="AF67" i="3"/>
  <c r="AF68" i="3"/>
  <c r="AF66" i="3"/>
  <c r="E41" i="78"/>
  <c r="E45" i="78"/>
  <c r="E51" i="78"/>
  <c r="E59" i="78"/>
  <c r="E67" i="78"/>
  <c r="E75" i="78"/>
  <c r="E83" i="78"/>
  <c r="E91" i="78"/>
  <c r="E48" i="78"/>
  <c r="E56" i="78"/>
  <c r="E64" i="78"/>
  <c r="E72" i="78"/>
  <c r="E80" i="78"/>
  <c r="E88" i="78"/>
  <c r="E96" i="78"/>
  <c r="E38" i="78"/>
  <c r="E42" i="78"/>
  <c r="E46" i="78"/>
  <c r="E53" i="78"/>
  <c r="E61" i="78"/>
  <c r="E69" i="78"/>
  <c r="E77" i="78"/>
  <c r="E85" i="78"/>
  <c r="E93" i="78"/>
  <c r="E50" i="78"/>
  <c r="E58" i="78"/>
  <c r="E66" i="78"/>
  <c r="E74" i="78"/>
  <c r="E82" i="78"/>
  <c r="E90" i="78"/>
  <c r="E37" i="78"/>
  <c r="E39" i="78"/>
  <c r="E43" i="78"/>
  <c r="E47" i="78"/>
  <c r="E55" i="78"/>
  <c r="E63" i="78"/>
  <c r="E71" i="78"/>
  <c r="E79" i="78"/>
  <c r="E87" i="78"/>
  <c r="E95" i="78"/>
  <c r="E52" i="78"/>
  <c r="E60" i="78"/>
  <c r="E68" i="78"/>
  <c r="E76" i="78"/>
  <c r="E84" i="78"/>
  <c r="E92" i="78"/>
  <c r="E40" i="78"/>
  <c r="E44" i="78"/>
  <c r="E49" i="78"/>
  <c r="E57" i="78"/>
  <c r="E65" i="78"/>
  <c r="E73" i="78"/>
  <c r="E81" i="78"/>
  <c r="E89" i="78"/>
  <c r="E97" i="78"/>
  <c r="E54" i="78"/>
  <c r="E62" i="78"/>
  <c r="E70" i="78"/>
  <c r="E78" i="78"/>
  <c r="E86" i="78"/>
  <c r="E94" i="78"/>
  <c r="AE60" i="3"/>
  <c r="K76" i="3"/>
  <c r="K75" i="3"/>
  <c r="AR63" i="3"/>
  <c r="AF63" i="3"/>
  <c r="AR64" i="3"/>
  <c r="AF64" i="3"/>
  <c r="AF70" i="3"/>
  <c r="AW2" i="21"/>
  <c r="N67" i="3"/>
  <c r="P67" i="3"/>
  <c r="Q67" i="3"/>
  <c r="AA67" i="3"/>
  <c r="N65" i="3"/>
  <c r="O65" i="3"/>
  <c r="K68" i="3"/>
  <c r="Q68" i="3"/>
  <c r="D68" i="3"/>
  <c r="D70" i="3"/>
  <c r="Q66" i="3"/>
  <c r="AA66" i="3"/>
  <c r="C26" i="14"/>
  <c r="DN2" i="21"/>
  <c r="DG2" i="21"/>
  <c r="DJ2" i="21"/>
  <c r="BC2" i="31"/>
  <c r="BF2" i="31"/>
  <c r="Y89" i="3"/>
  <c r="Y90" i="3"/>
  <c r="AA90" i="3"/>
  <c r="AA91" i="3"/>
  <c r="L29" i="3"/>
  <c r="K29" i="3"/>
  <c r="C58" i="31"/>
  <c r="C74" i="31"/>
  <c r="BO2" i="31"/>
  <c r="BK2" i="21"/>
  <c r="L26" i="3"/>
  <c r="A41" i="78"/>
  <c r="A42" i="78"/>
  <c r="K24" i="78"/>
  <c r="J24" i="78"/>
  <c r="AF85" i="3"/>
  <c r="D21" i="78"/>
  <c r="K13" i="78"/>
  <c r="M8" i="78"/>
  <c r="E69" i="3"/>
  <c r="AF89" i="3"/>
  <c r="G20" i="78"/>
  <c r="K14" i="78"/>
  <c r="D32" i="3"/>
  <c r="D15" i="3"/>
  <c r="J33" i="75"/>
  <c r="D20" i="3"/>
  <c r="D11" i="78"/>
  <c r="K23" i="78"/>
  <c r="I19" i="78"/>
  <c r="J29" i="75"/>
  <c r="J35" i="75"/>
  <c r="AA61" i="3"/>
  <c r="AA62" i="3"/>
  <c r="N68" i="3"/>
  <c r="P68" i="3"/>
  <c r="N66" i="3"/>
  <c r="O66" i="3"/>
  <c r="AA63" i="3"/>
  <c r="N64" i="3"/>
  <c r="Q64" i="3"/>
  <c r="AA64" i="3"/>
  <c r="Q65" i="3"/>
  <c r="AA65" i="3"/>
  <c r="P65" i="3"/>
  <c r="O67" i="3"/>
  <c r="K20" i="78"/>
  <c r="H20" i="78"/>
  <c r="I20" i="78"/>
  <c r="J20" i="78"/>
  <c r="A43" i="78"/>
  <c r="I28" i="3"/>
  <c r="K26" i="3"/>
  <c r="J28" i="3"/>
  <c r="L28" i="3"/>
  <c r="O68" i="3"/>
  <c r="O64" i="3"/>
  <c r="P64" i="3"/>
  <c r="T66" i="3"/>
  <c r="P66" i="3"/>
  <c r="L20" i="3"/>
  <c r="K20" i="3"/>
  <c r="I20" i="3"/>
  <c r="K28" i="3"/>
  <c r="A44" i="78"/>
  <c r="A45" i="78"/>
  <c r="A46" i="78"/>
  <c r="CH2" i="21"/>
  <c r="CF2" i="21"/>
  <c r="A47" i="78"/>
  <c r="A48" i="78"/>
  <c r="A49" i="78"/>
  <c r="A50" i="78"/>
  <c r="A51" i="78"/>
  <c r="A52" i="78"/>
  <c r="A53" i="78"/>
  <c r="A54" i="78"/>
  <c r="A55" i="78"/>
  <c r="A56" i="78"/>
  <c r="A57" i="78"/>
  <c r="A58" i="78"/>
  <c r="A59" i="78"/>
  <c r="A60" i="78"/>
  <c r="A61" i="78"/>
  <c r="A62" i="78"/>
  <c r="A63" i="78"/>
  <c r="A64" i="78"/>
  <c r="A65" i="78"/>
  <c r="A66" i="78"/>
  <c r="A67" i="78"/>
  <c r="A68" i="78"/>
  <c r="A69" i="78"/>
  <c r="A70" i="78"/>
  <c r="A71" i="78"/>
  <c r="A72" i="78"/>
  <c r="A73" i="78"/>
  <c r="A74" i="78"/>
  <c r="A75" i="78"/>
  <c r="A76" i="78"/>
  <c r="A77" i="78"/>
  <c r="A78" i="78"/>
  <c r="A79" i="78"/>
  <c r="A80" i="78"/>
  <c r="A81" i="78"/>
  <c r="A82" i="78"/>
  <c r="A83" i="78"/>
  <c r="A84" i="78"/>
  <c r="A85" i="78"/>
  <c r="A86" i="78"/>
  <c r="A87" i="78"/>
  <c r="A88" i="78"/>
  <c r="A89" i="78"/>
  <c r="A90" i="78"/>
  <c r="A91" i="78"/>
  <c r="A92" i="78"/>
  <c r="A93" i="78"/>
  <c r="A94" i="78"/>
  <c r="A95" i="78"/>
  <c r="A96" i="78"/>
  <c r="A97" i="78"/>
  <c r="D74" i="20"/>
  <c r="AF82" i="3"/>
  <c r="G73" i="3"/>
  <c r="G2" i="21"/>
  <c r="B6" i="69"/>
  <c r="B1" i="69"/>
  <c r="L35" i="3"/>
  <c r="AA97" i="3"/>
  <c r="Y100" i="3"/>
  <c r="AA100" i="3"/>
  <c r="Y104" i="3"/>
  <c r="Y91" i="3"/>
  <c r="AA87" i="3"/>
  <c r="AA89" i="3"/>
  <c r="Y63" i="3"/>
  <c r="Y80" i="3"/>
  <c r="Y98" i="3"/>
  <c r="Y99" i="3"/>
  <c r="AA99" i="3"/>
  <c r="Y102" i="3"/>
  <c r="J20" i="3"/>
  <c r="Y88" i="3"/>
  <c r="Y86" i="3"/>
  <c r="AA68" i="3"/>
  <c r="Y87" i="3"/>
  <c r="AA86" i="3"/>
  <c r="I29" i="3"/>
  <c r="J29" i="3"/>
  <c r="AA76" i="3"/>
  <c r="AA77" i="3"/>
  <c r="Y76" i="3"/>
  <c r="Y66" i="3"/>
  <c r="AA98" i="3"/>
  <c r="Y101" i="3"/>
  <c r="AA101" i="3"/>
  <c r="AA102" i="3"/>
  <c r="Y103" i="3"/>
  <c r="G116" i="3"/>
  <c r="B4" i="70"/>
  <c r="DH2" i="21"/>
  <c r="B3" i="70"/>
  <c r="B8" i="69"/>
  <c r="DI2" i="21"/>
  <c r="L33" i="3"/>
  <c r="K33" i="3"/>
  <c r="L34" i="3"/>
  <c r="K34" i="3"/>
  <c r="I34" i="3"/>
  <c r="J34" i="3"/>
  <c r="E26" i="78"/>
  <c r="G21" i="78"/>
  <c r="I24" i="78"/>
  <c r="AB103" i="3"/>
  <c r="AB102" i="3"/>
  <c r="J17" i="75"/>
  <c r="K17" i="75"/>
  <c r="I19" i="75"/>
  <c r="I18" i="75"/>
  <c r="I14" i="75"/>
  <c r="N19" i="3"/>
  <c r="K19" i="75"/>
  <c r="I27" i="75"/>
  <c r="I10" i="75"/>
  <c r="K10" i="75"/>
  <c r="K14" i="75"/>
  <c r="I25" i="75"/>
  <c r="K25" i="75"/>
  <c r="I28" i="75"/>
  <c r="K28" i="75"/>
  <c r="M19" i="3"/>
  <c r="O19" i="3"/>
  <c r="J24" i="75"/>
  <c r="K24" i="75"/>
  <c r="J12" i="75"/>
  <c r="K12" i="75"/>
  <c r="I15" i="75"/>
  <c r="K15" i="75"/>
  <c r="J26" i="75"/>
  <c r="I29" i="75"/>
  <c r="K29" i="75"/>
  <c r="J34" i="75"/>
  <c r="K34" i="75"/>
  <c r="I31" i="75"/>
  <c r="K31" i="75"/>
  <c r="J32" i="75"/>
  <c r="K32" i="75"/>
  <c r="J27" i="75"/>
  <c r="I24" i="75"/>
  <c r="I16" i="75"/>
  <c r="K16" i="75"/>
  <c r="J30" i="75"/>
  <c r="K30" i="75"/>
  <c r="J19" i="75"/>
  <c r="I22" i="75"/>
  <c r="J18" i="75"/>
  <c r="B78" i="78"/>
  <c r="B50" i="78"/>
  <c r="B94" i="78"/>
  <c r="B56" i="78"/>
  <c r="DR2" i="21"/>
  <c r="I33" i="75"/>
  <c r="I32" i="75"/>
  <c r="J16" i="75"/>
  <c r="J28" i="75"/>
  <c r="J25" i="75"/>
  <c r="I30" i="75"/>
  <c r="J13" i="75"/>
  <c r="J15" i="75"/>
  <c r="J10" i="75"/>
  <c r="I17" i="75"/>
  <c r="I34" i="75"/>
  <c r="J31" i="75"/>
  <c r="I13" i="75"/>
  <c r="B90" i="78"/>
  <c r="B74" i="78"/>
  <c r="B68" i="78"/>
  <c r="B52" i="78"/>
  <c r="B46" i="78"/>
  <c r="B45" i="78"/>
  <c r="B44" i="78"/>
  <c r="B42" i="78"/>
  <c r="B86" i="78"/>
  <c r="B64" i="78"/>
  <c r="B82" i="78"/>
  <c r="B71" i="78"/>
  <c r="B60" i="78"/>
  <c r="K74" i="3"/>
  <c r="E92" i="3"/>
  <c r="F93" i="3"/>
  <c r="G93" i="3"/>
  <c r="K66" i="3"/>
  <c r="K73" i="3"/>
  <c r="K86" i="3"/>
  <c r="D80" i="3"/>
  <c r="K98" i="3"/>
  <c r="E104" i="3"/>
  <c r="F105" i="3"/>
  <c r="G105" i="3"/>
  <c r="AA59" i="3"/>
  <c r="K62" i="3"/>
  <c r="M62" i="3"/>
  <c r="G141" i="3"/>
  <c r="AY2" i="31"/>
  <c r="G124" i="3"/>
  <c r="G137" i="3"/>
  <c r="G173" i="3"/>
  <c r="F94" i="3"/>
  <c r="K85" i="3"/>
  <c r="BJ2" i="21"/>
  <c r="C70" i="31"/>
  <c r="BK2" i="31"/>
  <c r="K67" i="3"/>
  <c r="G120" i="3"/>
  <c r="G181" i="3"/>
  <c r="E67" i="3"/>
  <c r="AE58" i="3"/>
  <c r="K65" i="3"/>
  <c r="AD58" i="3"/>
  <c r="E15" i="78"/>
  <c r="E28" i="78"/>
  <c r="G11" i="78"/>
  <c r="B88" i="78"/>
  <c r="B84" i="78"/>
  <c r="B80" i="78"/>
  <c r="B76" i="78"/>
  <c r="B69" i="78"/>
  <c r="B67" i="78"/>
  <c r="B65" i="78"/>
  <c r="B63" i="78"/>
  <c r="B61" i="78"/>
  <c r="B59" i="78"/>
  <c r="B57" i="78"/>
  <c r="B55" i="78"/>
  <c r="B53" i="78"/>
  <c r="B51" i="78"/>
  <c r="B48" i="78"/>
  <c r="B37" i="78"/>
  <c r="I33" i="78"/>
  <c r="B38" i="78"/>
  <c r="B96" i="78"/>
  <c r="B95" i="78"/>
  <c r="B93" i="78"/>
  <c r="B91" i="78"/>
  <c r="B89" i="78"/>
  <c r="B87" i="78"/>
  <c r="B85" i="78"/>
  <c r="B83" i="78"/>
  <c r="B81" i="78"/>
  <c r="B79" i="78"/>
  <c r="B77" i="78"/>
  <c r="B75" i="78"/>
  <c r="B49" i="78"/>
  <c r="B47" i="78"/>
  <c r="B43" i="78"/>
  <c r="B92" i="78"/>
  <c r="B97" i="78"/>
  <c r="B73" i="78"/>
  <c r="B72" i="78"/>
  <c r="B70" i="78"/>
  <c r="B66" i="78"/>
  <c r="B62" i="78"/>
  <c r="B58" i="78"/>
  <c r="B54" i="78"/>
  <c r="B41" i="78"/>
  <c r="B39" i="78"/>
  <c r="P48" i="3"/>
  <c r="P49" i="3"/>
  <c r="E37" i="3"/>
  <c r="I93" i="3"/>
  <c r="G85" i="3"/>
  <c r="I106" i="3"/>
  <c r="AF94" i="3"/>
  <c r="AF59" i="3"/>
  <c r="AC99" i="3"/>
  <c r="AC97" i="3"/>
  <c r="AC85" i="3"/>
  <c r="G152" i="3"/>
  <c r="G156" i="3"/>
  <c r="G160" i="3"/>
  <c r="D87" i="3"/>
  <c r="G153" i="3"/>
  <c r="G157" i="3"/>
  <c r="G161" i="3"/>
  <c r="G154" i="3"/>
  <c r="G158" i="3"/>
  <c r="G162" i="3"/>
  <c r="K15" i="3"/>
  <c r="K91" i="3"/>
  <c r="E80" i="3"/>
  <c r="F81" i="3"/>
  <c r="K79" i="3"/>
  <c r="I35" i="3"/>
  <c r="J35" i="3"/>
  <c r="K35" i="3"/>
  <c r="G163" i="3"/>
  <c r="I81" i="3"/>
  <c r="AC73" i="3"/>
  <c r="AC59" i="3"/>
  <c r="I82" i="3"/>
  <c r="G180" i="3"/>
  <c r="G176" i="3"/>
  <c r="G172" i="3"/>
  <c r="G134" i="3"/>
  <c r="G138" i="3"/>
  <c r="G142" i="3"/>
  <c r="G117" i="3"/>
  <c r="G121" i="3"/>
  <c r="G125" i="3"/>
  <c r="BF2" i="21"/>
  <c r="G179" i="3"/>
  <c r="G175" i="3"/>
  <c r="G171" i="3"/>
  <c r="G135" i="3"/>
  <c r="G139" i="3"/>
  <c r="G143" i="3"/>
  <c r="G118" i="3"/>
  <c r="G122" i="3"/>
  <c r="G126" i="3"/>
  <c r="G178" i="3"/>
  <c r="G174" i="3"/>
  <c r="G170" i="3"/>
  <c r="G136" i="3"/>
  <c r="G140" i="3"/>
  <c r="G144" i="3"/>
  <c r="G115" i="3"/>
  <c r="G119" i="3"/>
  <c r="G123" i="3"/>
  <c r="H13" i="78"/>
  <c r="I13" i="78"/>
  <c r="H14" i="78"/>
  <c r="I14" i="78"/>
  <c r="H12" i="78"/>
  <c r="I12" i="78"/>
  <c r="I33" i="3"/>
  <c r="J33" i="3"/>
  <c r="I31" i="3"/>
  <c r="J31" i="3"/>
  <c r="I26" i="3"/>
  <c r="DQ2" i="21"/>
  <c r="B2" i="70"/>
  <c r="G159" i="3"/>
  <c r="D6" i="3"/>
  <c r="I105" i="3"/>
  <c r="AC103" i="3"/>
  <c r="AF106" i="3"/>
  <c r="G97" i="3"/>
  <c r="G145" i="3"/>
  <c r="G177" i="3"/>
  <c r="D104" i="3"/>
  <c r="K102" i="3"/>
  <c r="K92" i="3"/>
  <c r="K104" i="3"/>
  <c r="K99" i="3"/>
  <c r="K63" i="3"/>
  <c r="M63" i="3"/>
  <c r="K61" i="3"/>
  <c r="K103" i="3"/>
  <c r="K101" i="3"/>
  <c r="K90" i="3"/>
  <c r="K77" i="3"/>
  <c r="K80" i="3"/>
  <c r="K64" i="3"/>
  <c r="K89" i="3"/>
  <c r="K87" i="3"/>
  <c r="K88" i="3"/>
  <c r="D92" i="3"/>
  <c r="D10" i="3"/>
  <c r="I94" i="3"/>
  <c r="G155" i="3"/>
  <c r="D7" i="3"/>
  <c r="D12" i="78"/>
  <c r="D11" i="3"/>
  <c r="D33" i="3"/>
  <c r="D31" i="3"/>
  <c r="D18" i="3"/>
  <c r="D14" i="78"/>
  <c r="D13" i="78"/>
  <c r="E68" i="3"/>
  <c r="K100" i="3"/>
  <c r="Y61" i="3"/>
  <c r="W63" i="3"/>
  <c r="W59" i="3"/>
  <c r="I69" i="3"/>
  <c r="Z62" i="3"/>
  <c r="I70" i="3"/>
  <c r="AD61" i="3"/>
  <c r="G61" i="3"/>
  <c r="Y62" i="3"/>
  <c r="AE63" i="3"/>
  <c r="V63" i="3"/>
  <c r="V59" i="3"/>
  <c r="X62" i="3"/>
  <c r="AE62" i="3"/>
  <c r="M61" i="3"/>
  <c r="AD62" i="3"/>
  <c r="X63" i="3"/>
  <c r="Z63" i="3"/>
  <c r="S63" i="3"/>
  <c r="S59" i="3"/>
  <c r="X61" i="3"/>
  <c r="AE61" i="3"/>
  <c r="Y67" i="3"/>
  <c r="AA103" i="3"/>
  <c r="D9" i="3"/>
  <c r="K18" i="3"/>
  <c r="DS2" i="21"/>
  <c r="AE59" i="3"/>
  <c r="G26" i="78"/>
  <c r="F26" i="78"/>
  <c r="H21" i="78"/>
  <c r="H26" i="78"/>
  <c r="K21" i="78"/>
  <c r="K26" i="78"/>
  <c r="J26" i="78"/>
  <c r="J21" i="78"/>
  <c r="AC102" i="3"/>
  <c r="F106" i="3"/>
  <c r="D82" i="3"/>
  <c r="E79" i="3"/>
  <c r="Z59" i="3"/>
  <c r="C75" i="31"/>
  <c r="BP2" i="31"/>
  <c r="K11" i="78"/>
  <c r="J11" i="78"/>
  <c r="H11" i="78"/>
  <c r="G15" i="78"/>
  <c r="D12" i="3"/>
  <c r="G146" i="3"/>
  <c r="G148" i="3"/>
  <c r="H148" i="3"/>
  <c r="X59" i="3"/>
  <c r="Y59" i="3"/>
  <c r="D94" i="3"/>
  <c r="E91" i="3"/>
  <c r="D84" i="3"/>
  <c r="D106" i="3"/>
  <c r="AC98" i="3"/>
  <c r="D96" i="3"/>
  <c r="AB98" i="3"/>
  <c r="E103" i="3"/>
  <c r="L11" i="3"/>
  <c r="I11" i="3"/>
  <c r="J11" i="3"/>
  <c r="G164" i="3"/>
  <c r="G166" i="3"/>
  <c r="H166" i="3"/>
  <c r="Q63" i="3"/>
  <c r="N63" i="3"/>
  <c r="P63" i="3"/>
  <c r="T63" i="3"/>
  <c r="AD59" i="3"/>
  <c r="N62" i="3"/>
  <c r="P62" i="3"/>
  <c r="Q62" i="3"/>
  <c r="T62" i="3"/>
  <c r="D60" i="3"/>
  <c r="F69" i="3"/>
  <c r="L19" i="3"/>
  <c r="K19" i="3"/>
  <c r="I19" i="3"/>
  <c r="J19" i="3"/>
  <c r="J26" i="3"/>
  <c r="G127" i="3"/>
  <c r="G129" i="3"/>
  <c r="G182" i="3"/>
  <c r="AC104" i="3"/>
  <c r="AB104" i="3"/>
  <c r="N61" i="3"/>
  <c r="Q61" i="3"/>
  <c r="T61" i="3"/>
  <c r="K117" i="3"/>
  <c r="DP2" i="21"/>
  <c r="C49" i="31"/>
  <c r="DP22" i="21"/>
  <c r="BE2" i="21"/>
  <c r="C11" i="69"/>
  <c r="S22" i="21"/>
  <c r="D13" i="3"/>
  <c r="G81" i="3"/>
  <c r="F82" i="3"/>
  <c r="D14" i="3"/>
  <c r="I30" i="3"/>
  <c r="I37" i="3"/>
  <c r="L30" i="3"/>
  <c r="L37" i="3"/>
  <c r="D72" i="3"/>
  <c r="K9" i="3"/>
  <c r="L18" i="3"/>
  <c r="I18" i="3"/>
  <c r="J18" i="3"/>
  <c r="J30" i="3"/>
  <c r="K30" i="3"/>
  <c r="I21" i="78"/>
  <c r="I26" i="78"/>
  <c r="I8" i="3"/>
  <c r="J8" i="3"/>
  <c r="L8" i="3"/>
  <c r="K8" i="3"/>
  <c r="K123" i="3"/>
  <c r="K125" i="3"/>
  <c r="T59" i="3"/>
  <c r="C4" i="3"/>
  <c r="K116" i="3"/>
  <c r="H125" i="3"/>
  <c r="E21" i="3"/>
  <c r="E39" i="3"/>
  <c r="F10" i="70"/>
  <c r="K118" i="3"/>
  <c r="K126" i="3"/>
  <c r="G28" i="78"/>
  <c r="F28" i="78"/>
  <c r="F15" i="78"/>
  <c r="H15" i="78"/>
  <c r="H28" i="78"/>
  <c r="I11" i="78"/>
  <c r="I15" i="78"/>
  <c r="I10" i="3"/>
  <c r="L10" i="3"/>
  <c r="K10" i="3"/>
  <c r="J10" i="3"/>
  <c r="K124" i="3"/>
  <c r="H116" i="3"/>
  <c r="K115" i="3"/>
  <c r="F70" i="3"/>
  <c r="G69" i="3"/>
  <c r="H126" i="3"/>
  <c r="H123" i="3"/>
  <c r="K37" i="3"/>
  <c r="H118" i="3"/>
  <c r="ET3" i="21"/>
  <c r="ET2" i="21"/>
  <c r="BL2" i="21"/>
  <c r="C10" i="69"/>
  <c r="A1" i="3"/>
  <c r="O61" i="3"/>
  <c r="U61" i="3"/>
  <c r="R61" i="3"/>
  <c r="H124" i="3"/>
  <c r="K122" i="3"/>
  <c r="H115" i="3"/>
  <c r="O62" i="3"/>
  <c r="R62" i="3"/>
  <c r="U62" i="3"/>
  <c r="O63" i="3"/>
  <c r="U63" i="3"/>
  <c r="R63" i="3"/>
  <c r="H117" i="3"/>
  <c r="H119" i="3"/>
  <c r="H121" i="3"/>
  <c r="I15" i="3"/>
  <c r="J15" i="3"/>
  <c r="L15" i="3"/>
  <c r="G37" i="3"/>
  <c r="EA2" i="21"/>
  <c r="K14" i="3"/>
  <c r="AV2" i="31"/>
  <c r="C50" i="31"/>
  <c r="AW2" i="31"/>
  <c r="L13" i="3"/>
  <c r="K13" i="3"/>
  <c r="I6" i="3"/>
  <c r="J6" i="3"/>
  <c r="L6" i="3"/>
  <c r="K6" i="3"/>
  <c r="I17" i="3"/>
  <c r="L17" i="3"/>
  <c r="J17" i="3"/>
  <c r="P61" i="3"/>
  <c r="H120" i="3"/>
  <c r="H122" i="3"/>
  <c r="H130" i="3"/>
  <c r="H129" i="3"/>
  <c r="J37" i="3"/>
  <c r="I7" i="3"/>
  <c r="J7" i="3"/>
  <c r="L7" i="3"/>
  <c r="K7" i="3"/>
  <c r="K120" i="3"/>
  <c r="K119" i="3"/>
  <c r="AC100" i="3"/>
  <c r="AB100" i="3"/>
  <c r="K121" i="3"/>
  <c r="L9" i="3"/>
  <c r="I9" i="3"/>
  <c r="DZ2" i="21"/>
  <c r="BO2" i="21"/>
  <c r="K15" i="78"/>
  <c r="I28" i="78"/>
  <c r="F30" i="31"/>
  <c r="R59" i="3"/>
  <c r="L14" i="3"/>
  <c r="I14" i="3"/>
  <c r="J14" i="3"/>
  <c r="H127" i="3"/>
  <c r="J115" i="3"/>
  <c r="U59" i="3"/>
  <c r="F38" i="31"/>
  <c r="I13" i="3"/>
  <c r="J13" i="3"/>
  <c r="I12" i="3"/>
  <c r="J12" i="3"/>
  <c r="L12" i="3"/>
  <c r="K12" i="3"/>
  <c r="J116" i="3"/>
  <c r="J9" i="3"/>
  <c r="G21" i="3"/>
  <c r="I21" i="3"/>
  <c r="I39" i="3"/>
  <c r="BP2" i="21"/>
  <c r="C24" i="69"/>
  <c r="B2" i="78"/>
  <c r="I36" i="78"/>
  <c r="J15" i="78"/>
  <c r="K28" i="78"/>
  <c r="J28" i="78"/>
  <c r="J21" i="3"/>
  <c r="J39" i="3"/>
  <c r="G39" i="3"/>
  <c r="F3" i="70"/>
  <c r="C23" i="69"/>
  <c r="C13" i="69"/>
  <c r="BQ2" i="21"/>
  <c r="F4" i="70"/>
  <c r="L21" i="3"/>
  <c r="K21" i="3"/>
  <c r="L39" i="3"/>
  <c r="K39" i="3"/>
  <c r="C25" i="69"/>
  <c r="F5" i="70"/>
  <c r="D3" i="3"/>
  <c r="G3" i="3"/>
  <c r="G2" i="3"/>
  <c r="H2" i="3"/>
  <c r="H3" i="3"/>
  <c r="S169" i="3"/>
  <c r="D43" i="3"/>
  <c r="AC169" i="3"/>
  <c r="AE169" i="3"/>
  <c r="U169" i="3"/>
  <c r="F7" i="70"/>
  <c r="F8" i="70"/>
  <c r="T50" i="3"/>
  <c r="CI2" i="21"/>
  <c r="EL2" i="21"/>
  <c r="CJ2" i="21"/>
  <c r="D28" i="14"/>
  <c r="B31" i="14"/>
  <c r="AC2" i="21"/>
  <c r="AD2" i="21"/>
  <c r="Z2" i="21"/>
  <c r="AA2" i="21"/>
  <c r="AF2" i="21"/>
  <c r="AG2" i="21"/>
  <c r="W2" i="21"/>
  <c r="X2" i="21"/>
  <c r="U2" i="21"/>
  <c r="CR2" i="21"/>
  <c r="CT2" i="21"/>
  <c r="CX2" i="21"/>
  <c r="CS2" i="21"/>
  <c r="CU2" i="21"/>
  <c r="BN2" i="21"/>
  <c r="CP2" i="21"/>
  <c r="G30" i="31"/>
  <c r="CZ2" i="21"/>
  <c r="CV2" i="21"/>
  <c r="X44" i="3"/>
  <c r="CQ2" i="21"/>
  <c r="B4" i="78"/>
  <c r="CO2" i="21"/>
  <c r="L3" i="3"/>
  <c r="CY2" i="21"/>
  <c r="CW2" i="21"/>
  <c r="L113" i="3"/>
  <c r="S44" i="3"/>
  <c r="D51" i="3"/>
  <c r="S45" i="3"/>
  <c r="S46" i="3"/>
  <c r="S48" i="3"/>
  <c r="U48" i="3"/>
  <c r="U49" i="3"/>
  <c r="W49" i="3"/>
  <c r="N122" i="3"/>
  <c r="L121" i="3"/>
  <c r="L122" i="3"/>
  <c r="N117" i="3"/>
  <c r="L115" i="3"/>
  <c r="L126" i="3"/>
  <c r="N121" i="3"/>
  <c r="N120" i="3"/>
  <c r="L118" i="3"/>
  <c r="L125" i="3"/>
  <c r="N118" i="3"/>
  <c r="L124" i="3"/>
  <c r="L117" i="3"/>
  <c r="N116" i="3"/>
  <c r="L116" i="3"/>
  <c r="N123" i="3"/>
  <c r="N119" i="3"/>
  <c r="L119" i="3"/>
  <c r="L120" i="3"/>
  <c r="N115" i="3"/>
  <c r="N125" i="3"/>
  <c r="N124" i="3"/>
  <c r="L123" i="3"/>
  <c r="N126" i="3"/>
  <c r="BZ2" i="21"/>
  <c r="C12" i="69"/>
  <c r="H5" i="78"/>
  <c r="J5" i="78"/>
  <c r="E34" i="78"/>
  <c r="CK2" i="21"/>
  <c r="C18" i="69"/>
  <c r="M3" i="3"/>
  <c r="Y44" i="3"/>
  <c r="X49" i="3"/>
  <c r="Y49" i="3"/>
  <c r="L129" i="3"/>
  <c r="M129" i="3"/>
  <c r="N127" i="3"/>
  <c r="AA45" i="3"/>
  <c r="ED2" i="21"/>
  <c r="T170" i="3"/>
  <c r="BM2" i="21"/>
  <c r="L2" i="3"/>
  <c r="AD170" i="3"/>
  <c r="BR2" i="21"/>
  <c r="I32" i="78"/>
  <c r="G6" i="78"/>
  <c r="I34" i="78"/>
  <c r="D34" i="78"/>
  <c r="I5" i="78"/>
  <c r="V44" i="3"/>
  <c r="W44" i="3"/>
  <c r="S50" i="3"/>
  <c r="H6" i="78"/>
  <c r="H7" i="78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C60" i="78"/>
  <c r="D60" i="78"/>
  <c r="F60" i="78"/>
  <c r="C92" i="78"/>
  <c r="D92" i="78"/>
  <c r="F92" i="78"/>
  <c r="C76" i="78"/>
  <c r="D76" i="78"/>
  <c r="F76" i="78"/>
  <c r="C57" i="78"/>
  <c r="D57" i="78"/>
  <c r="F57" i="78"/>
  <c r="C67" i="78"/>
  <c r="D67" i="78"/>
  <c r="F67" i="78"/>
  <c r="C82" i="78"/>
  <c r="D82" i="78"/>
  <c r="F82" i="78"/>
  <c r="C37" i="78"/>
  <c r="D37" i="78"/>
  <c r="F37" i="78"/>
  <c r="C89" i="78"/>
  <c r="D89" i="78"/>
  <c r="F89" i="78"/>
  <c r="C74" i="78"/>
  <c r="D74" i="78"/>
  <c r="F74" i="78"/>
  <c r="C88" i="78"/>
  <c r="D88" i="78"/>
  <c r="F88" i="78"/>
  <c r="C70" i="78"/>
  <c r="D70" i="78"/>
  <c r="F70" i="78"/>
  <c r="C81" i="78"/>
  <c r="D81" i="78"/>
  <c r="F81" i="78"/>
  <c r="C64" i="78"/>
  <c r="D64" i="78"/>
  <c r="F64" i="78"/>
  <c r="C56" i="78"/>
  <c r="D56" i="78"/>
  <c r="F56" i="78"/>
  <c r="C55" i="78"/>
  <c r="D55" i="78"/>
  <c r="F55" i="78"/>
  <c r="C79" i="78"/>
  <c r="D79" i="78"/>
  <c r="F79" i="78"/>
  <c r="C65" i="78"/>
  <c r="D65" i="78"/>
  <c r="F65" i="78"/>
  <c r="C38" i="78"/>
  <c r="D38" i="78"/>
  <c r="F38" i="78"/>
  <c r="C63" i="78"/>
  <c r="D63" i="78"/>
  <c r="F63" i="78"/>
  <c r="C80" i="78"/>
  <c r="D80" i="78"/>
  <c r="F80" i="78"/>
  <c r="C48" i="78"/>
  <c r="D48" i="78"/>
  <c r="F48" i="78"/>
  <c r="C44" i="78"/>
  <c r="D44" i="78"/>
  <c r="F44" i="78"/>
  <c r="C50" i="78"/>
  <c r="D50" i="78"/>
  <c r="F50" i="78"/>
  <c r="C66" i="78"/>
  <c r="D66" i="78"/>
  <c r="F66" i="78"/>
  <c r="C62" i="78"/>
  <c r="D62" i="78"/>
  <c r="F62" i="78"/>
  <c r="C45" i="78"/>
  <c r="D45" i="78"/>
  <c r="F45" i="78"/>
  <c r="C41" i="78"/>
  <c r="D41" i="78"/>
  <c r="F41" i="78"/>
  <c r="C42" i="78"/>
  <c r="D42" i="78"/>
  <c r="F42" i="78"/>
  <c r="C93" i="78"/>
  <c r="D93" i="78"/>
  <c r="F93" i="78"/>
  <c r="C72" i="78"/>
  <c r="D72" i="78"/>
  <c r="F72" i="78"/>
  <c r="C83" i="78"/>
  <c r="D83" i="78"/>
  <c r="F83" i="78"/>
  <c r="C68" i="78"/>
  <c r="D68" i="78"/>
  <c r="F68" i="78"/>
  <c r="C85" i="78"/>
  <c r="D85" i="78"/>
  <c r="F85" i="78"/>
  <c r="C71" i="78"/>
  <c r="D71" i="78"/>
  <c r="F71" i="78"/>
  <c r="C43" i="78"/>
  <c r="D43" i="78"/>
  <c r="F43" i="78"/>
  <c r="C91" i="78"/>
  <c r="D91" i="78"/>
  <c r="F91" i="78"/>
  <c r="C75" i="78"/>
  <c r="D75" i="78"/>
  <c r="F75" i="78"/>
  <c r="C87" i="78"/>
  <c r="D87" i="78"/>
  <c r="F87" i="78"/>
  <c r="C49" i="78"/>
  <c r="D49" i="78"/>
  <c r="F49" i="78"/>
  <c r="C47" i="78"/>
  <c r="D47" i="78"/>
  <c r="F47" i="78"/>
  <c r="C73" i="78"/>
  <c r="D73" i="78"/>
  <c r="F73" i="78"/>
  <c r="C94" i="78"/>
  <c r="D94" i="78"/>
  <c r="F94" i="78"/>
  <c r="C86" i="78"/>
  <c r="D86" i="78"/>
  <c r="F86" i="78"/>
  <c r="C39" i="78"/>
  <c r="D39" i="78"/>
  <c r="F39" i="78"/>
  <c r="C53" i="78"/>
  <c r="D53" i="78"/>
  <c r="F53" i="78"/>
  <c r="C69" i="78"/>
  <c r="D69" i="78"/>
  <c r="F69" i="78"/>
  <c r="C78" i="78"/>
  <c r="D78" i="78"/>
  <c r="F78" i="78"/>
  <c r="C40" i="78"/>
  <c r="D40" i="78"/>
  <c r="F40" i="78"/>
  <c r="C84" i="78"/>
  <c r="D84" i="78"/>
  <c r="F84" i="78"/>
  <c r="C54" i="78"/>
  <c r="D54" i="78"/>
  <c r="F54" i="78"/>
  <c r="C97" i="78"/>
  <c r="D97" i="78"/>
  <c r="F97" i="78"/>
  <c r="C96" i="78"/>
  <c r="D96" i="78"/>
  <c r="F96" i="78"/>
  <c r="C51" i="78"/>
  <c r="D51" i="78"/>
  <c r="F51" i="78"/>
  <c r="C77" i="78"/>
  <c r="D77" i="78"/>
  <c r="F77" i="78"/>
  <c r="C95" i="78"/>
  <c r="D95" i="78"/>
  <c r="F95" i="78"/>
  <c r="C58" i="78"/>
  <c r="D58" i="78"/>
  <c r="F58" i="78"/>
  <c r="C61" i="78"/>
  <c r="D61" i="78"/>
  <c r="F61" i="78"/>
  <c r="C46" i="78"/>
  <c r="D46" i="78"/>
  <c r="F46" i="78"/>
  <c r="C90" i="78"/>
  <c r="D90" i="78"/>
  <c r="F90" i="78"/>
  <c r="C59" i="78"/>
  <c r="D59" i="78"/>
  <c r="F59" i="78"/>
  <c r="C52" i="78"/>
  <c r="D52" i="78"/>
  <c r="F52" i="78"/>
  <c r="M2" i="3"/>
  <c r="EN2" i="21"/>
  <c r="V50" i="3"/>
  <c r="CB2" i="21"/>
  <c r="CC2" i="21"/>
  <c r="AA44" i="3"/>
  <c r="J6" i="78"/>
  <c r="I6" i="78"/>
  <c r="G58" i="78"/>
  <c r="I58" i="78"/>
  <c r="I39" i="78"/>
  <c r="G39" i="78"/>
  <c r="G68" i="78"/>
  <c r="I68" i="78"/>
  <c r="I80" i="78"/>
  <c r="G80" i="78"/>
  <c r="I90" i="78"/>
  <c r="G90" i="78"/>
  <c r="I95" i="78"/>
  <c r="G95" i="78"/>
  <c r="G97" i="78"/>
  <c r="I97" i="78"/>
  <c r="G78" i="78"/>
  <c r="I78" i="78"/>
  <c r="I86" i="78"/>
  <c r="G86" i="78"/>
  <c r="G49" i="78"/>
  <c r="I49" i="78"/>
  <c r="I43" i="78"/>
  <c r="G43" i="78"/>
  <c r="G83" i="78"/>
  <c r="I83" i="78"/>
  <c r="G41" i="78"/>
  <c r="I41" i="78"/>
  <c r="G50" i="78"/>
  <c r="I50" i="78"/>
  <c r="G63" i="78"/>
  <c r="I63" i="78"/>
  <c r="G55" i="78"/>
  <c r="I55" i="78"/>
  <c r="I70" i="78"/>
  <c r="G70" i="78"/>
  <c r="H37" i="78"/>
  <c r="G37" i="78"/>
  <c r="D2" i="78"/>
  <c r="C2" i="78"/>
  <c r="G76" i="78"/>
  <c r="I76" i="78"/>
  <c r="T191" i="3"/>
  <c r="I59" i="78"/>
  <c r="G59" i="78"/>
  <c r="G40" i="78"/>
  <c r="I40" i="78"/>
  <c r="I91" i="78"/>
  <c r="G91" i="78"/>
  <c r="I66" i="78"/>
  <c r="G66" i="78"/>
  <c r="I79" i="78"/>
  <c r="G79" i="78"/>
  <c r="G81" i="78"/>
  <c r="I81" i="78"/>
  <c r="G89" i="78"/>
  <c r="I89" i="78"/>
  <c r="G57" i="78"/>
  <c r="I57" i="78"/>
  <c r="G46" i="78"/>
  <c r="I46" i="78"/>
  <c r="I77" i="78"/>
  <c r="G77" i="78"/>
  <c r="I54" i="78"/>
  <c r="G54" i="78"/>
  <c r="I69" i="78"/>
  <c r="G69" i="78"/>
  <c r="G94" i="78"/>
  <c r="I94" i="78"/>
  <c r="G87" i="78"/>
  <c r="I87" i="78"/>
  <c r="G71" i="78"/>
  <c r="I71" i="78"/>
  <c r="I72" i="78"/>
  <c r="G72" i="78"/>
  <c r="I45" i="78"/>
  <c r="G45" i="78"/>
  <c r="G44" i="78"/>
  <c r="I44" i="78"/>
  <c r="G38" i="78"/>
  <c r="I38" i="78"/>
  <c r="G56" i="78"/>
  <c r="I56" i="78"/>
  <c r="I88" i="78"/>
  <c r="G88" i="78"/>
  <c r="G82" i="78"/>
  <c r="I82" i="78"/>
  <c r="I92" i="78"/>
  <c r="G92" i="78"/>
  <c r="AD191" i="3"/>
  <c r="BS2" i="21"/>
  <c r="W50" i="3"/>
  <c r="EE2" i="21"/>
  <c r="I96" i="78"/>
  <c r="G96" i="78"/>
  <c r="I47" i="78"/>
  <c r="G47" i="78"/>
  <c r="I42" i="78"/>
  <c r="G42" i="78"/>
  <c r="G52" i="78"/>
  <c r="I52" i="78"/>
  <c r="I61" i="78"/>
  <c r="G61" i="78"/>
  <c r="G51" i="78"/>
  <c r="I51" i="78"/>
  <c r="G84" i="78"/>
  <c r="I84" i="78"/>
  <c r="G53" i="78"/>
  <c r="I53" i="78"/>
  <c r="G73" i="78"/>
  <c r="I73" i="78"/>
  <c r="I75" i="78"/>
  <c r="G75" i="78"/>
  <c r="G85" i="78"/>
  <c r="I85" i="78"/>
  <c r="I93" i="78"/>
  <c r="G93" i="78"/>
  <c r="I62" i="78"/>
  <c r="G62" i="78"/>
  <c r="I48" i="78"/>
  <c r="G48" i="78"/>
  <c r="G65" i="78"/>
  <c r="I65" i="78"/>
  <c r="G64" i="78"/>
  <c r="I64" i="78"/>
  <c r="G74" i="78"/>
  <c r="I74" i="78"/>
  <c r="G67" i="78"/>
  <c r="I67" i="78"/>
  <c r="I60" i="78"/>
  <c r="G60" i="78"/>
  <c r="I37" i="78"/>
  <c r="H38" i="78"/>
  <c r="H39" i="78"/>
  <c r="H40" i="78"/>
  <c r="H41" i="78"/>
  <c r="H42" i="78"/>
  <c r="H43" i="78"/>
  <c r="H44" i="78"/>
  <c r="H45" i="78"/>
  <c r="H46" i="78"/>
  <c r="H47" i="78"/>
  <c r="H48" i="78"/>
  <c r="H49" i="78"/>
  <c r="H50" i="78"/>
  <c r="H51" i="78"/>
  <c r="H52" i="78"/>
  <c r="H53" i="78"/>
  <c r="H54" i="78"/>
  <c r="H55" i="78"/>
  <c r="H56" i="78"/>
  <c r="H57" i="78"/>
  <c r="H58" i="78"/>
  <c r="H59" i="78"/>
  <c r="H60" i="78"/>
  <c r="H61" i="78"/>
  <c r="H62" i="78"/>
  <c r="H63" i="78"/>
  <c r="H64" i="78"/>
  <c r="H65" i="78"/>
  <c r="H66" i="78"/>
  <c r="H67" i="78"/>
  <c r="H68" i="78"/>
  <c r="H69" i="78"/>
  <c r="H70" i="78"/>
  <c r="H71" i="78"/>
  <c r="H72" i="78"/>
  <c r="H73" i="78"/>
  <c r="H74" i="78"/>
  <c r="H75" i="78"/>
  <c r="H76" i="78"/>
  <c r="H77" i="78"/>
  <c r="H78" i="78"/>
  <c r="H79" i="78"/>
  <c r="H80" i="78"/>
  <c r="H81" i="78"/>
  <c r="H82" i="78"/>
  <c r="H83" i="78"/>
  <c r="H84" i="78"/>
  <c r="H85" i="78"/>
  <c r="H86" i="78"/>
  <c r="H87" i="78"/>
  <c r="H88" i="78"/>
  <c r="H89" i="78"/>
  <c r="H90" i="78"/>
  <c r="H91" i="78"/>
  <c r="H92" i="78"/>
  <c r="H93" i="78"/>
  <c r="H94" i="78"/>
  <c r="H95" i="78"/>
  <c r="H96" i="78"/>
  <c r="H97" i="78"/>
  <c r="Y50" i="3"/>
  <c r="AA46" i="3"/>
  <c r="S170" i="3"/>
  <c r="W52" i="3"/>
  <c r="E2" i="3"/>
  <c r="AA43" i="3"/>
  <c r="BT2" i="21"/>
  <c r="AC170" i="3"/>
  <c r="Y52" i="3"/>
  <c r="U170" i="3"/>
  <c r="S171" i="3"/>
  <c r="E2" i="78"/>
  <c r="F2" i="78"/>
  <c r="U171" i="3"/>
  <c r="S172" i="3"/>
  <c r="AE170" i="3"/>
  <c r="AC171" i="3"/>
  <c r="V170" i="3"/>
  <c r="BU2" i="21"/>
  <c r="C14" i="69"/>
  <c r="E3" i="3"/>
  <c r="F3" i="3"/>
  <c r="J3" i="3"/>
  <c r="EB2" i="21"/>
  <c r="EC2" i="21"/>
  <c r="F2" i="3"/>
  <c r="AF170" i="3"/>
  <c r="EF2" i="21"/>
  <c r="J2" i="3"/>
  <c r="DY2" i="21"/>
  <c r="S173" i="3"/>
  <c r="U172" i="3"/>
  <c r="V171" i="3"/>
  <c r="W170" i="3"/>
  <c r="X170" i="3"/>
  <c r="Y170" i="3"/>
  <c r="AE171" i="3"/>
  <c r="AC172" i="3"/>
  <c r="AE172" i="3"/>
  <c r="AC173" i="3"/>
  <c r="U173" i="3"/>
  <c r="S174" i="3"/>
  <c r="AF171" i="3"/>
  <c r="AG170" i="3"/>
  <c r="AH170" i="3"/>
  <c r="AI170" i="3"/>
  <c r="V172" i="3"/>
  <c r="W171" i="3"/>
  <c r="X171" i="3"/>
  <c r="Y171" i="3"/>
  <c r="Z170" i="3"/>
  <c r="AE173" i="3"/>
  <c r="AC174" i="3"/>
  <c r="S175" i="3"/>
  <c r="U174" i="3"/>
  <c r="AG171" i="3"/>
  <c r="AH171" i="3"/>
  <c r="AI171" i="3"/>
  <c r="AJ170" i="3"/>
  <c r="AF172" i="3"/>
  <c r="W172" i="3"/>
  <c r="X172" i="3"/>
  <c r="Y172" i="3"/>
  <c r="Z171" i="3"/>
  <c r="V173" i="3"/>
  <c r="AG172" i="3"/>
  <c r="AH172" i="3"/>
  <c r="AI172" i="3"/>
  <c r="AJ171" i="3"/>
  <c r="AF173" i="3"/>
  <c r="AE174" i="3"/>
  <c r="AC175" i="3"/>
  <c r="W173" i="3"/>
  <c r="X173" i="3"/>
  <c r="Y173" i="3"/>
  <c r="Z172" i="3"/>
  <c r="V174" i="3"/>
  <c r="U175" i="3"/>
  <c r="S176" i="3"/>
  <c r="W174" i="3"/>
  <c r="X174" i="3"/>
  <c r="Y174" i="3"/>
  <c r="Z173" i="3"/>
  <c r="V175" i="3"/>
  <c r="AE175" i="3"/>
  <c r="AC176" i="3"/>
  <c r="U176" i="3"/>
  <c r="S177" i="3"/>
  <c r="AG173" i="3"/>
  <c r="AH173" i="3"/>
  <c r="AI173" i="3"/>
  <c r="AJ172" i="3"/>
  <c r="AF174" i="3"/>
  <c r="AG174" i="3"/>
  <c r="AH174" i="3"/>
  <c r="AI174" i="3"/>
  <c r="AJ173" i="3"/>
  <c r="AF175" i="3"/>
  <c r="AE176" i="3"/>
  <c r="AC177" i="3"/>
  <c r="U177" i="3"/>
  <c r="S178" i="3"/>
  <c r="V176" i="3"/>
  <c r="W175" i="3"/>
  <c r="X175" i="3"/>
  <c r="Y175" i="3"/>
  <c r="Z174" i="3"/>
  <c r="U178" i="3"/>
  <c r="S179" i="3"/>
  <c r="AG175" i="3"/>
  <c r="AH175" i="3"/>
  <c r="AI175" i="3"/>
  <c r="AJ174" i="3"/>
  <c r="AF176" i="3"/>
  <c r="W176" i="3"/>
  <c r="X176" i="3"/>
  <c r="Y176" i="3"/>
  <c r="Z175" i="3"/>
  <c r="V177" i="3"/>
  <c r="AE177" i="3"/>
  <c r="AC178" i="3"/>
  <c r="S180" i="3"/>
  <c r="U179" i="3"/>
  <c r="V178" i="3"/>
  <c r="W177" i="3"/>
  <c r="X177" i="3"/>
  <c r="Y177" i="3"/>
  <c r="Z176" i="3"/>
  <c r="AE178" i="3"/>
  <c r="AC179" i="3"/>
  <c r="AG176" i="3"/>
  <c r="AH176" i="3"/>
  <c r="AI176" i="3"/>
  <c r="AJ175" i="3"/>
  <c r="AF177" i="3"/>
  <c r="AG177" i="3"/>
  <c r="AH177" i="3"/>
  <c r="AI177" i="3"/>
  <c r="AJ176" i="3"/>
  <c r="AF178" i="3"/>
  <c r="V179" i="3"/>
  <c r="W178" i="3"/>
  <c r="X178" i="3"/>
  <c r="Y178" i="3"/>
  <c r="Z177" i="3"/>
  <c r="AE179" i="3"/>
  <c r="AC180" i="3"/>
  <c r="S181" i="3"/>
  <c r="U180" i="3"/>
  <c r="AE180" i="3"/>
  <c r="AC181" i="3"/>
  <c r="AG178" i="3"/>
  <c r="AH178" i="3"/>
  <c r="AI178" i="3"/>
  <c r="AJ177" i="3"/>
  <c r="AF179" i="3"/>
  <c r="S182" i="3"/>
  <c r="U181" i="3"/>
  <c r="V180" i="3"/>
  <c r="W179" i="3"/>
  <c r="X179" i="3"/>
  <c r="Y179" i="3"/>
  <c r="Z178" i="3"/>
  <c r="AG179" i="3"/>
  <c r="AH179" i="3"/>
  <c r="AI179" i="3"/>
  <c r="AJ178" i="3"/>
  <c r="AF180" i="3"/>
  <c r="V181" i="3"/>
  <c r="W180" i="3"/>
  <c r="X180" i="3"/>
  <c r="Y180" i="3"/>
  <c r="Z179" i="3"/>
  <c r="AE181" i="3"/>
  <c r="AC182" i="3"/>
  <c r="S183" i="3"/>
  <c r="U182" i="3"/>
  <c r="S184" i="3"/>
  <c r="U183" i="3"/>
  <c r="W181" i="3"/>
  <c r="X181" i="3"/>
  <c r="Y181" i="3"/>
  <c r="Z180" i="3"/>
  <c r="V182" i="3"/>
  <c r="AE182" i="3"/>
  <c r="AC183" i="3"/>
  <c r="AG180" i="3"/>
  <c r="AH180" i="3"/>
  <c r="AI180" i="3"/>
  <c r="AJ179" i="3"/>
  <c r="AF181" i="3"/>
  <c r="V183" i="3"/>
  <c r="W182" i="3"/>
  <c r="X182" i="3"/>
  <c r="Y182" i="3"/>
  <c r="AE183" i="3"/>
  <c r="AC184" i="3"/>
  <c r="AG181" i="3"/>
  <c r="AH181" i="3"/>
  <c r="AI181" i="3"/>
  <c r="AJ180" i="3"/>
  <c r="AF182" i="3"/>
  <c r="U184" i="3"/>
  <c r="S185" i="3"/>
  <c r="AE184" i="3"/>
  <c r="AC185" i="3"/>
  <c r="AG182" i="3"/>
  <c r="AH182" i="3"/>
  <c r="AI182" i="3"/>
  <c r="AF183" i="3"/>
  <c r="U185" i="3"/>
  <c r="S186" i="3"/>
  <c r="V184" i="3"/>
  <c r="W183" i="3"/>
  <c r="X183" i="3"/>
  <c r="Y183" i="3"/>
  <c r="Z181" i="3"/>
  <c r="U186" i="3"/>
  <c r="S187" i="3"/>
  <c r="AE185" i="3"/>
  <c r="AC186" i="3"/>
  <c r="AG183" i="3"/>
  <c r="AH183" i="3"/>
  <c r="AI183" i="3"/>
  <c r="AJ181" i="3"/>
  <c r="AF184" i="3"/>
  <c r="V185" i="3"/>
  <c r="W184" i="3"/>
  <c r="X184" i="3"/>
  <c r="Y184" i="3"/>
  <c r="Z182" i="3"/>
  <c r="W185" i="3"/>
  <c r="X185" i="3"/>
  <c r="Y185" i="3"/>
  <c r="Z183" i="3"/>
  <c r="V186" i="3"/>
  <c r="AG184" i="3"/>
  <c r="AH184" i="3"/>
  <c r="AI184" i="3"/>
  <c r="AJ182" i="3"/>
  <c r="AF185" i="3"/>
  <c r="U187" i="3"/>
  <c r="S188" i="3"/>
  <c r="AE186" i="3"/>
  <c r="AC187" i="3"/>
  <c r="AF186" i="3"/>
  <c r="AG185" i="3"/>
  <c r="AH185" i="3"/>
  <c r="AI185" i="3"/>
  <c r="AJ183" i="3"/>
  <c r="U188" i="3"/>
  <c r="S189" i="3"/>
  <c r="V187" i="3"/>
  <c r="W186" i="3"/>
  <c r="X186" i="3"/>
  <c r="Y186" i="3"/>
  <c r="Z184" i="3"/>
  <c r="AE187" i="3"/>
  <c r="AC188" i="3"/>
  <c r="U189" i="3"/>
  <c r="S191" i="3"/>
  <c r="K2" i="3"/>
  <c r="EH2" i="21"/>
  <c r="AE188" i="3"/>
  <c r="AC189" i="3"/>
  <c r="V188" i="3"/>
  <c r="W187" i="3"/>
  <c r="X187" i="3"/>
  <c r="Y187" i="3"/>
  <c r="Z185" i="3"/>
  <c r="AG186" i="3"/>
  <c r="AH186" i="3"/>
  <c r="AI186" i="3"/>
  <c r="AJ184" i="3"/>
  <c r="AF187" i="3"/>
  <c r="V189" i="3"/>
  <c r="W188" i="3"/>
  <c r="X188" i="3"/>
  <c r="Y188" i="3"/>
  <c r="AF188" i="3"/>
  <c r="AG187" i="3"/>
  <c r="AH187" i="3"/>
  <c r="AI187" i="3"/>
  <c r="AJ185" i="3"/>
  <c r="AE189" i="3"/>
  <c r="K3" i="3"/>
  <c r="AC191" i="3"/>
  <c r="P2" i="3"/>
  <c r="EK2" i="21"/>
  <c r="U191" i="3"/>
  <c r="AG188" i="3"/>
  <c r="AH188" i="3"/>
  <c r="AI188" i="3"/>
  <c r="AF189" i="3"/>
  <c r="Z188" i="3"/>
  <c r="Z186" i="3"/>
  <c r="P3" i="3"/>
  <c r="AE191" i="3"/>
  <c r="W189" i="3"/>
  <c r="X189" i="3"/>
  <c r="Y189" i="3"/>
  <c r="I2" i="3"/>
  <c r="EG2" i="21"/>
  <c r="Z187" i="3"/>
  <c r="Z189" i="3"/>
  <c r="I3" i="3"/>
  <c r="AG189" i="3"/>
  <c r="AH189" i="3"/>
  <c r="AI189" i="3"/>
  <c r="AJ188" i="3"/>
  <c r="AJ186" i="3"/>
  <c r="O2" i="3"/>
  <c r="N2" i="3"/>
  <c r="EI2" i="21"/>
  <c r="AJ189" i="3"/>
  <c r="AJ187" i="3"/>
  <c r="BX2" i="21"/>
  <c r="C17" i="69"/>
  <c r="EJ2" i="21"/>
  <c r="O3" i="3"/>
  <c r="BV2" i="21"/>
  <c r="C15" i="69"/>
  <c r="N3" i="3"/>
  <c r="C16" i="69"/>
  <c r="BW2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Treadlighter Limited</author>
  </authors>
  <commentList>
    <comment ref="BV1" authorId="0" shapeId="0" xr:uid="{00000000-0006-0000-0000-000001000000}">
      <text>
        <r>
          <rPr>
            <sz val="9"/>
            <color indexed="81"/>
            <rFont val="Tahoma"/>
            <family val="2"/>
          </rPr>
          <t>Compatibility v6.1</t>
        </r>
      </text>
    </comment>
    <comment ref="BW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Compatibility v6.1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Compatibility v6.1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Treadlighter Limited</author>
    <author>Peter Cross</author>
  </authors>
  <commentList>
    <comment ref="I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Including panel degradation</t>
        </r>
      </text>
    </comment>
    <comment ref="K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Including panel degradation</t>
        </r>
      </text>
    </comment>
    <comment ref="M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Lopndon Plan saving (£60 per tonne over 30 years as at Nov. 2019)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Mounting cost per panel</t>
        </r>
      </text>
    </comment>
    <comment ref="M6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Frame Colour</t>
        </r>
      </text>
    </comment>
    <comment ref="N7" authorId="2" shapeId="0" xr:uid="{00000000-0006-0000-0600-000006000000}">
      <text>
        <r>
          <rPr>
            <sz val="8"/>
            <color indexed="81"/>
            <rFont val="Tahoma"/>
            <family val="2"/>
          </rPr>
          <t>If this value is &gt; 3,840 W the system needs permission from the DNO in advance of installation</t>
        </r>
      </text>
    </comment>
    <comment ref="N8" authorId="2" shapeId="0" xr:uid="{00000000-0006-0000-0600-000007000000}">
      <text>
        <r>
          <rPr>
            <sz val="8"/>
            <color indexed="81"/>
            <rFont val="Tahoma"/>
            <family val="2"/>
          </rPr>
          <t>If this value is &gt; 3,840 W the system needs permission from the DNO in advance of installation</t>
        </r>
      </text>
    </comment>
    <comment ref="N9" authorId="2" shapeId="0" xr:uid="{00000000-0006-0000-0600-000008000000}">
      <text>
        <r>
          <rPr>
            <sz val="8"/>
            <color indexed="81"/>
            <rFont val="Tahoma"/>
            <family val="2"/>
          </rPr>
          <t>If this value is &gt; 3,840 W the system needs permission from the DNO in advance of installation</t>
        </r>
      </text>
    </comment>
    <comment ref="M12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Angle of panels to roof</t>
        </r>
      </text>
    </comment>
    <comment ref="P12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The area of one panel</t>
        </r>
      </text>
    </comment>
    <comment ref="M13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Angle of panels to roof</t>
        </r>
      </text>
    </comment>
    <comment ref="M19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Total Current (A)
</t>
        </r>
      </text>
    </comment>
    <comment ref="N19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AC Inverter Cable size</t>
        </r>
      </text>
    </comment>
    <comment ref="O19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Main AC cable size (min)</t>
        </r>
      </text>
    </comment>
    <comment ref="C28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 xml:space="preserve">PC:
</t>
        </r>
        <r>
          <rPr>
            <sz val="9"/>
            <color indexed="81"/>
            <rFont val="Tahoma"/>
            <family val="2"/>
          </rPr>
          <t>Displays “Crew Transport” in the Commercial quote if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3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Shows measured span as a percentage of allowed span</t>
        </r>
      </text>
    </comment>
    <comment ref="E67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Inter row shade angle
</t>
        </r>
      </text>
    </comment>
    <comment ref="D70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For an FRF system the top of the array is this height above the roof surface for the panel angle , orientation and number of rows entered above.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E34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mV/A/m voltage drop in the selected cable size</t>
        </r>
      </text>
    </comment>
    <comment ref="E36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Resistance in ohms/m of the selectd cable size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Treadlighter Limited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Treadlighter Limited:</t>
        </r>
        <r>
          <rPr>
            <sz val="9"/>
            <color indexed="81"/>
            <rFont val="Tahoma"/>
            <family val="2"/>
          </rPr>
          <t xml:space="preserve">
Make sure the description ends with the type of device it is, or merge will not work properly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B32" authorId="0" shapeId="0" xr:uid="{00000000-0006-0000-1F00-000001000000}">
      <text>
        <r>
          <rPr>
            <b/>
            <sz val="9"/>
            <color indexed="81"/>
            <rFont val="Tahoma"/>
            <family val="2"/>
          </rPr>
          <t xml:space="preserve">PC:
</t>
        </r>
        <r>
          <rPr>
            <sz val="9"/>
            <color indexed="81"/>
            <rFont val="Tahoma"/>
            <family val="2"/>
          </rPr>
          <t xml:space="preserve">Overall round-trip efficiency of the storage system
</t>
        </r>
      </text>
    </comment>
    <comment ref="C32" authorId="0" shapeId="0" xr:uid="{00000000-0006-0000-1F00-000002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%ge decrease in depth of discharge per annum</t>
        </r>
      </text>
    </comment>
    <comment ref="D32" authorId="0" shapeId="0" xr:uid="{00000000-0006-0000-1F00-000003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Maximum (initial) depth of discharge from the battery</t>
        </r>
      </text>
    </comment>
  </commentList>
</comments>
</file>

<file path=xl/sharedStrings.xml><?xml version="1.0" encoding="utf-8"?>
<sst xmlns="http://schemas.openxmlformats.org/spreadsheetml/2006/main" count="2553" uniqueCount="1507">
  <si>
    <t>Template_Doc</t>
  </si>
  <si>
    <t>Project Ref</t>
  </si>
  <si>
    <t>Version</t>
  </si>
  <si>
    <t>ASC Net</t>
  </si>
  <si>
    <t>Formal Name</t>
  </si>
  <si>
    <t>Client Name</t>
  </si>
  <si>
    <t>Dear</t>
  </si>
  <si>
    <t>Company Name</t>
  </si>
  <si>
    <t>Phone</t>
  </si>
  <si>
    <t>Surveyor</t>
  </si>
  <si>
    <t>Engineer</t>
  </si>
  <si>
    <t>Installation Date</t>
  </si>
  <si>
    <t>Premise</t>
  </si>
  <si>
    <t>Survey Address</t>
  </si>
  <si>
    <t>Survey Date</t>
  </si>
  <si>
    <t>MPAN</t>
  </si>
  <si>
    <t>PV Planning</t>
  </si>
  <si>
    <t>PV Sunpower</t>
  </si>
  <si>
    <t>PV System Sales</t>
  </si>
  <si>
    <t>SF</t>
  </si>
  <si>
    <t>Kk</t>
  </si>
  <si>
    <t>SF 1</t>
  </si>
  <si>
    <t>Kk 1</t>
  </si>
  <si>
    <t>PV kWh/a 1</t>
  </si>
  <si>
    <t>SF 2</t>
  </si>
  <si>
    <t>Kk 2</t>
  </si>
  <si>
    <t>PV kWh/a 2</t>
  </si>
  <si>
    <t>SF 3</t>
  </si>
  <si>
    <t>Kk 3</t>
  </si>
  <si>
    <t>PV kWh/a 3</t>
  </si>
  <si>
    <t>Arrays</t>
  </si>
  <si>
    <t>Calc Narrative</t>
  </si>
  <si>
    <t>Orientation</t>
  </si>
  <si>
    <t>PC Region</t>
  </si>
  <si>
    <t>Inclination</t>
  </si>
  <si>
    <t>Azimuth</t>
  </si>
  <si>
    <t>Inclination 2</t>
  </si>
  <si>
    <t>Azimuth 2</t>
  </si>
  <si>
    <t>Inclination 3</t>
  </si>
  <si>
    <t>Azimuth 3</t>
  </si>
  <si>
    <t>Monitoring</t>
  </si>
  <si>
    <t>Panel Warranty</t>
  </si>
  <si>
    <t>Panel Output</t>
  </si>
  <si>
    <t>Inverter Years</t>
  </si>
  <si>
    <t>Inverter Guarantee</t>
  </si>
  <si>
    <t>Scaffold Sales</t>
  </si>
  <si>
    <t>Scaffold</t>
  </si>
  <si>
    <t>Scaffold TL</t>
  </si>
  <si>
    <t>Scaffold Client</t>
  </si>
  <si>
    <t>PV Days</t>
  </si>
  <si>
    <t>PV Panels</t>
  </si>
  <si>
    <t>PV Panels Watts</t>
  </si>
  <si>
    <t>PV Panel Desc</t>
  </si>
  <si>
    <t>PV Inverter</t>
  </si>
  <si>
    <t>G83 AC Power</t>
  </si>
  <si>
    <t>Isc</t>
  </si>
  <si>
    <t>Voc</t>
  </si>
  <si>
    <t>PV kWp</t>
  </si>
  <si>
    <t>PV kWh/a</t>
  </si>
  <si>
    <t>PV SAP kWh/a</t>
  </si>
  <si>
    <t>PV Cost Net</t>
  </si>
  <si>
    <t>PV VAT</t>
  </si>
  <si>
    <t>PV Cost</t>
  </si>
  <si>
    <t>PV SAP Saving</t>
  </si>
  <si>
    <t>PV SAP Saving 20</t>
  </si>
  <si>
    <t>PV SAP Export</t>
  </si>
  <si>
    <t>PV_PC_Used</t>
  </si>
  <si>
    <t>PV_PC_Used kWh</t>
  </si>
  <si>
    <t>RPI</t>
  </si>
  <si>
    <t>FI</t>
  </si>
  <si>
    <t>Import Tariff</t>
  </si>
  <si>
    <t>Import Tariff UK</t>
  </si>
  <si>
    <t>Import Tariff p</t>
  </si>
  <si>
    <t>Export Tariff p</t>
  </si>
  <si>
    <t>Combined FIT</t>
  </si>
  <si>
    <t>SAP Annual PV CO2</t>
  </si>
  <si>
    <t>Inverter Location</t>
  </si>
  <si>
    <t>TGM Location</t>
  </si>
  <si>
    <t>Breaker Location</t>
  </si>
  <si>
    <t>Jan Out</t>
  </si>
  <si>
    <t>Feb Out</t>
  </si>
  <si>
    <t>Mar Out</t>
  </si>
  <si>
    <t>Apr Out</t>
  </si>
  <si>
    <t>May Out</t>
  </si>
  <si>
    <t>Jun Out</t>
  </si>
  <si>
    <t>Jul Out</t>
  </si>
  <si>
    <t>Aug Out</t>
  </si>
  <si>
    <t>Sep Out</t>
  </si>
  <si>
    <t>Oct Out</t>
  </si>
  <si>
    <t>Nov Out</t>
  </si>
  <si>
    <t>Dec Out</t>
  </si>
  <si>
    <t>Install PV</t>
  </si>
  <si>
    <t>Email</t>
  </si>
  <si>
    <t>Units Electricity</t>
  </si>
  <si>
    <t>Units Gas</t>
  </si>
  <si>
    <t>Cost Electricity</t>
  </si>
  <si>
    <t>Cost Gas</t>
  </si>
  <si>
    <t>Avg Cost Electricity</t>
  </si>
  <si>
    <t>Avg Cost Gas</t>
  </si>
  <si>
    <t>Total Cost Fuel</t>
  </si>
  <si>
    <t>Electricity CO2</t>
  </si>
  <si>
    <t>CO2/kWh E</t>
  </si>
  <si>
    <t>Total CO2</t>
  </si>
  <si>
    <t>Switch Saving</t>
  </si>
  <si>
    <t>MPAN Profile</t>
  </si>
  <si>
    <t>PV System Components</t>
  </si>
  <si>
    <t>VAT Rate</t>
  </si>
  <si>
    <t>Inverter Efficiency</t>
  </si>
  <si>
    <t>Inverter Max Power</t>
  </si>
  <si>
    <t>Inverter Serial Number</t>
  </si>
  <si>
    <t>PV Display</t>
  </si>
  <si>
    <t>PV Mounting</t>
  </si>
  <si>
    <t>PV Mounting 2</t>
  </si>
  <si>
    <t>IP Enclosure</t>
  </si>
  <si>
    <t>Payback Years</t>
  </si>
  <si>
    <t>PV Equipment Cost</t>
  </si>
  <si>
    <t>PV Install Cost</t>
  </si>
  <si>
    <t>PV Benefit</t>
  </si>
  <si>
    <t>PV Income</t>
  </si>
  <si>
    <t>PV Saving</t>
  </si>
  <si>
    <t>PV Export</t>
  </si>
  <si>
    <t>PV ROI</t>
  </si>
  <si>
    <t>PV Total Return</t>
  </si>
  <si>
    <t>PV Total FIT</t>
  </si>
  <si>
    <t>PV RPI Yrs</t>
  </si>
  <si>
    <t>PV RPI ROI</t>
  </si>
  <si>
    <t>Export Tariff</t>
  </si>
  <si>
    <t>SSEG Serial</t>
  </si>
  <si>
    <t>Annual PV CO2</t>
  </si>
  <si>
    <t>DNO App</t>
  </si>
  <si>
    <t>Crew Accom</t>
  </si>
  <si>
    <t>ü</t>
  </si>
  <si>
    <t>NB this is really FIT tariff!</t>
  </si>
  <si>
    <t>kWh/kWp:</t>
  </si>
  <si>
    <t>X</t>
  </si>
  <si>
    <t>Template PV Construction Method Statement</t>
  </si>
  <si>
    <t>Template PV Maintenance Single Phase</t>
  </si>
  <si>
    <t>Template PV Commissioning</t>
  </si>
  <si>
    <t>Template_PV_Install 2015</t>
  </si>
  <si>
    <t>Template_PV_Risk_Assessment</t>
  </si>
  <si>
    <t>Template_G83_2_Commissioning_notification_***</t>
  </si>
  <si>
    <t>Template_OM_Manual_Commerical_PV v1.1</t>
  </si>
  <si>
    <t>Template_PV_Operating_Instructions - ***</t>
  </si>
  <si>
    <t>Template_PV_Handoverpack_Coveringletter</t>
  </si>
  <si>
    <t>Last change…</t>
  </si>
  <si>
    <t>Ground</t>
  </si>
  <si>
    <t>Display_Lookup</t>
  </si>
  <si>
    <t>Mounting Lookup / Cost / Angle / Weight per panel</t>
  </si>
  <si>
    <t>Switches Lookup</t>
  </si>
  <si>
    <t>Post Code Lookup</t>
  </si>
  <si>
    <t>Flat Roof - FRF</t>
  </si>
  <si>
    <t>Ground Mounted - Console</t>
  </si>
  <si>
    <t>Inclined_Roof</t>
  </si>
  <si>
    <t>AB</t>
  </si>
  <si>
    <t>Flat Roof - Console</t>
  </si>
  <si>
    <t>Ground Mounted - FRF</t>
  </si>
  <si>
    <t>Flat_Roof</t>
  </si>
  <si>
    <t>AL</t>
  </si>
  <si>
    <t>Flat Roof - Solion</t>
  </si>
  <si>
    <t>B</t>
  </si>
  <si>
    <t>Flat Roof - Solar Steel</t>
  </si>
  <si>
    <t>BA</t>
  </si>
  <si>
    <t>5E</t>
  </si>
  <si>
    <t>BB</t>
  </si>
  <si>
    <t>7E</t>
  </si>
  <si>
    <t>BD23</t>
  </si>
  <si>
    <t>BD24</t>
  </si>
  <si>
    <t>BD</t>
  </si>
  <si>
    <t>BH</t>
  </si>
  <si>
    <t>BL</t>
  </si>
  <si>
    <t>BN</t>
  </si>
  <si>
    <t>BR</t>
  </si>
  <si>
    <t>BS</t>
  </si>
  <si>
    <t>BT</t>
  </si>
  <si>
    <t>CA</t>
  </si>
  <si>
    <t>8E</t>
  </si>
  <si>
    <t>CB</t>
  </si>
  <si>
    <t>CF</t>
  </si>
  <si>
    <t>5W</t>
  </si>
  <si>
    <t>CH5</t>
  </si>
  <si>
    <t>7W</t>
  </si>
  <si>
    <t>CH6</t>
  </si>
  <si>
    <t>CH7</t>
  </si>
  <si>
    <t>CH8</t>
  </si>
  <si>
    <t>CH</t>
  </si>
  <si>
    <t>CM21</t>
  </si>
  <si>
    <t>CM22</t>
  </si>
  <si>
    <t>CM23</t>
  </si>
  <si>
    <t>CM</t>
  </si>
  <si>
    <t>CO</t>
  </si>
  <si>
    <t>CR</t>
  </si>
  <si>
    <t>CT</t>
  </si>
  <si>
    <t>CV</t>
  </si>
  <si>
    <t>CW</t>
  </si>
  <si>
    <t>DA</t>
  </si>
  <si>
    <t>DD</t>
  </si>
  <si>
    <t>DE</t>
  </si>
  <si>
    <t>DG</t>
  </si>
  <si>
    <t>8S</t>
  </si>
  <si>
    <t>DH4</t>
  </si>
  <si>
    <t>9E</t>
  </si>
  <si>
    <t>E</t>
  </si>
  <si>
    <t>EH44</t>
  </si>
  <si>
    <t>9S</t>
  </si>
  <si>
    <t>EN</t>
  </si>
  <si>
    <t>EN9</t>
  </si>
  <si>
    <t>EX</t>
  </si>
  <si>
    <t>FK</t>
  </si>
  <si>
    <t>FY</t>
  </si>
  <si>
    <t>G</t>
  </si>
  <si>
    <t>GL</t>
  </si>
  <si>
    <t>GU</t>
  </si>
  <si>
    <t>GU11</t>
  </si>
  <si>
    <t>GU12</t>
  </si>
  <si>
    <t>GU14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</si>
  <si>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</si>
  <si>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</si>
  <si>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</si>
  <si>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</si>
  <si>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</si>
  <si>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</si>
  <si>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</si>
  <si>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</si>
  <si>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</si>
  <si>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GU51</t>
  </si>
  <si>
    <t>GU52</t>
  </si>
  <si>
    <t>HA</t>
  </si>
  <si>
    <t>HD</t>
  </si>
  <si>
    <t>HG</t>
  </si>
  <si>
    <t>HP</t>
  </si>
  <si>
    <t>HR</t>
  </si>
  <si>
    <t>HS</t>
  </si>
  <si>
    <t>HU</t>
  </si>
  <si>
    <t>HX</t>
  </si>
  <si>
    <t>IG</t>
  </si>
  <si>
    <t>IP</t>
  </si>
  <si>
    <t>IV</t>
  </si>
  <si>
    <t>IV30</t>
  </si>
  <si>
    <t>IV31</t>
  </si>
  <si>
    <t>IV32</t>
  </si>
  <si>
    <t>IV36</t>
  </si>
  <si>
    <t>KA</t>
  </si>
  <si>
    <t>KT</t>
  </si>
  <si>
    <t>KW</t>
  </si>
  <si>
    <t>KW15</t>
  </si>
  <si>
    <t>KW16</t>
  </si>
  <si>
    <t>KW17</t>
  </si>
  <si>
    <t>KY</t>
  </si>
  <si>
    <t>L</t>
  </si>
  <si>
    <t>LA</t>
  </si>
  <si>
    <t>LA7</t>
  </si>
  <si>
    <t>LA8</t>
  </si>
  <si>
    <t>LA9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</si>
  <si>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</si>
  <si>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</si>
  <si>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</si>
  <si>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</si>
  <si>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</si>
  <si>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</si>
  <si>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</si>
  <si>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</si>
  <si>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</si>
  <si>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</si>
  <si>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</si>
  <si>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</si>
  <si>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</si>
  <si>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</si>
  <si>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</t>
  </si>
  <si>
    <t>LE</t>
  </si>
  <si>
    <t>LL</t>
  </si>
  <si>
    <t>LL23</t>
  </si>
  <si>
    <t>LL24</t>
  </si>
  <si>
    <t>LL25</t>
  </si>
  <si>
    <t>LL26</t>
  </si>
  <si>
    <t>LL27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</si>
  <si>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</si>
  <si>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</si>
  <si>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</si>
  <si>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</si>
  <si>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</si>
  <si>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</si>
  <si>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</si>
  <si>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</si>
  <si>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</si>
  <si>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</si>
  <si>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</si>
  <si>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</si>
  <si>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</si>
  <si>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</si>
  <si>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</si>
  <si>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</si>
  <si>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</si>
  <si>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</si>
  <si>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</si>
  <si>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</si>
  <si>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LL50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</si>
  <si>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</si>
  <si>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</si>
  <si>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</si>
  <si>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</si>
  <si>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</si>
  <si>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</si>
  <si>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</si>
  <si>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</si>
  <si>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</si>
  <si>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</si>
  <si>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</si>
  <si>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</si>
  <si>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</si>
  <si>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</si>
  <si>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</si>
  <si>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</si>
  <si>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</si>
  <si>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</si>
  <si>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</si>
  <si>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</si>
  <si>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</si>
  <si>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</si>
  <si>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</si>
  <si>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</si>
  <si>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</si>
  <si>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</si>
  <si>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</si>
  <si>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</si>
  <si>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</t>
  </si>
  <si>
    <t>LS</t>
  </si>
  <si>
    <t>LS24</t>
  </si>
  <si>
    <t>LU</t>
  </si>
  <si>
    <t>M</t>
  </si>
  <si>
    <t>ME</t>
  </si>
  <si>
    <t>MK</t>
  </si>
  <si>
    <t>ML</t>
  </si>
  <si>
    <t>N</t>
  </si>
  <si>
    <t>NE</t>
  </si>
  <si>
    <t>NG</t>
  </si>
  <si>
    <t>NN</t>
  </si>
  <si>
    <t>NP</t>
  </si>
  <si>
    <t>NPS</t>
  </si>
  <si>
    <t>NR</t>
  </si>
  <si>
    <t>NW</t>
  </si>
  <si>
    <t>OL</t>
  </si>
  <si>
    <t>OX</t>
  </si>
  <si>
    <t>PA</t>
  </si>
  <si>
    <t>PE</t>
  </si>
  <si>
    <t>PE9</t>
  </si>
  <si>
    <t>PE10</t>
  </si>
  <si>
    <t>PE11</t>
  </si>
  <si>
    <t>PE12</t>
  </si>
  <si>
    <t>PE20</t>
  </si>
  <si>
    <t>PE21</t>
  </si>
  <si>
    <t>PE22</t>
  </si>
  <si>
    <t>PE23</t>
  </si>
  <si>
    <t>PE24</t>
  </si>
  <si>
    <t>PE25</t>
  </si>
  <si>
    <t>PH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</si>
  <si>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</si>
  <si>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</si>
  <si>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</si>
  <si>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</si>
  <si>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</si>
  <si>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</si>
  <si>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</si>
  <si>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</si>
  <si>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</si>
  <si>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</si>
  <si>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</si>
  <si>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</si>
  <si>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</si>
  <si>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</si>
  <si>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</si>
  <si>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</si>
  <si>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</si>
  <si>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</si>
  <si>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</si>
  <si>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</si>
  <si>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</si>
  <si>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</si>
  <si>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</si>
  <si>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</si>
  <si>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</si>
  <si>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</t>
  </si>
  <si>
    <t>PO</t>
  </si>
  <si>
    <t>PO18</t>
  </si>
  <si>
    <t>PO19</t>
  </si>
  <si>
    <t>PO20</t>
  </si>
  <si>
    <t>PO21</t>
  </si>
  <si>
    <t>PO22</t>
  </si>
  <si>
    <t>PR</t>
  </si>
  <si>
    <t>RG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</si>
  <si>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</si>
  <si>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</si>
  <si>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</si>
  <si>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</si>
  <si>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</si>
  <si>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</si>
  <si>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</si>
  <si>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</si>
  <si>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</si>
  <si>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RH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</si>
  <si>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</si>
  <si>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</si>
  <si>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</si>
  <si>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</si>
  <si>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</si>
  <si>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</si>
  <si>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</si>
  <si>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</si>
  <si>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</si>
  <si>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</si>
  <si>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</si>
  <si>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RH77</t>
  </si>
  <si>
    <t>RM</t>
  </si>
  <si>
    <t>S</t>
  </si>
  <si>
    <t>S18</t>
  </si>
  <si>
    <t>S32</t>
  </si>
  <si>
    <t>S33</t>
  </si>
  <si>
    <t>S40</t>
  </si>
  <si>
    <t>S41</t>
  </si>
  <si>
    <t>S42</t>
  </si>
  <si>
    <t>S43</t>
  </si>
  <si>
    <t>S44</t>
  </si>
  <si>
    <t>S45</t>
  </si>
  <si>
    <t>S49</t>
  </si>
  <si>
    <t>SA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</si>
  <si>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</si>
  <si>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</si>
  <si>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</si>
  <si>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</si>
  <si>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</si>
  <si>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</si>
  <si>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</si>
  <si>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</si>
  <si>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</si>
  <si>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</si>
  <si>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</si>
  <si>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</si>
  <si>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</si>
  <si>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</si>
  <si>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</si>
  <si>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</si>
  <si>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</si>
  <si>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</si>
  <si>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</si>
  <si>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</si>
  <si>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</si>
  <si>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</si>
  <si>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</si>
  <si>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</si>
  <si>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</si>
  <si>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</si>
  <si>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</si>
  <si>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</si>
  <si>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</si>
  <si>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</si>
  <si>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</si>
  <si>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</si>
  <si>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</si>
  <si>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</si>
  <si>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</si>
  <si>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</si>
  <si>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</si>
  <si>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</si>
  <si>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SE</t>
  </si>
  <si>
    <t>SG</t>
  </si>
  <si>
    <t>SK</t>
  </si>
  <si>
    <t>SK13</t>
  </si>
  <si>
    <t>SK17</t>
  </si>
  <si>
    <t>SK22</t>
  </si>
  <si>
    <t>SK23</t>
  </si>
  <si>
    <t>SL</t>
  </si>
  <si>
    <t>SM</t>
  </si>
  <si>
    <t>SN</t>
  </si>
  <si>
    <t>SN7</t>
  </si>
  <si>
    <t>SO</t>
  </si>
  <si>
    <t>SP</t>
  </si>
  <si>
    <t>SP6</t>
  </si>
  <si>
    <t>SP7</t>
  </si>
  <si>
    <t>SP8</t>
  </si>
  <si>
    <t>SP9</t>
  </si>
  <si>
    <t>SP10</t>
  </si>
  <si>
    <t>SP11</t>
  </si>
  <si>
    <t>SR</t>
  </si>
  <si>
    <t>SR7</t>
  </si>
  <si>
    <t>SR8</t>
  </si>
  <si>
    <t>SS</t>
  </si>
  <si>
    <t>ST</t>
  </si>
  <si>
    <t>SW</t>
  </si>
  <si>
    <t>SY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</si>
  <si>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</si>
  <si>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</si>
  <si>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</si>
  <si>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</si>
  <si>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</si>
  <si>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</si>
  <si>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</si>
  <si>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</si>
  <si>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</si>
  <si>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</si>
  <si>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</si>
  <si>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</si>
  <si>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</t>
  </si>
  <si>
    <t>TD</t>
  </si>
  <si>
    <t>TD12</t>
  </si>
  <si>
    <t>TD15</t>
  </si>
  <si>
    <t>TF</t>
  </si>
  <si>
    <t>TN</t>
  </si>
  <si>
    <t>TQ</t>
  </si>
  <si>
    <t>TR</t>
  </si>
  <si>
    <t>TS</t>
  </si>
  <si>
    <t>TW</t>
  </si>
  <si>
    <t>UB</t>
  </si>
  <si>
    <t>W</t>
  </si>
  <si>
    <t>WA</t>
  </si>
  <si>
    <t>WC</t>
  </si>
  <si>
    <t>WD</t>
  </si>
  <si>
    <t>WF</t>
  </si>
  <si>
    <t>WN</t>
  </si>
  <si>
    <t>WR</t>
  </si>
  <si>
    <t>WS</t>
  </si>
  <si>
    <t>WV</t>
  </si>
  <si>
    <t>YO</t>
  </si>
  <si>
    <t>YO15</t>
  </si>
  <si>
    <t>YO16</t>
  </si>
  <si>
    <t>YO25</t>
  </si>
  <si>
    <t>ZE</t>
  </si>
  <si>
    <t>Job</t>
  </si>
  <si>
    <t>VAT</t>
  </si>
  <si>
    <t>Company</t>
  </si>
  <si>
    <t>Sub Total</t>
  </si>
  <si>
    <t>Client</t>
  </si>
  <si>
    <t>Address</t>
  </si>
  <si>
    <t>Total Payable</t>
  </si>
  <si>
    <t>Deposit %</t>
  </si>
  <si>
    <t xml:space="preserve">Enter a Deposit % value to reflect the actual deposit paid or due  --&gt;  </t>
  </si>
  <si>
    <t>Deposit</t>
  </si>
  <si>
    <t>Balance</t>
  </si>
  <si>
    <t>Job Cost</t>
  </si>
  <si>
    <t>Copy this to the Sage Invoice</t>
  </si>
  <si>
    <t>Survey</t>
  </si>
  <si>
    <t>Annual Electricity</t>
  </si>
  <si>
    <t>Planning</t>
  </si>
  <si>
    <t>System:</t>
  </si>
  <si>
    <t>System Size</t>
  </si>
  <si>
    <t>kWp</t>
  </si>
  <si>
    <t>Solar Panels &amp; wattage</t>
  </si>
  <si>
    <t>Estimated Annual System Output</t>
  </si>
  <si>
    <t>kWh/a</t>
  </si>
  <si>
    <t>Fully Installed System Cost</t>
  </si>
  <si>
    <t>Annual Tax-Free Benefit Year 1</t>
  </si>
  <si>
    <t>Annual Tax-Free Return On Investment (ROI) *</t>
  </si>
  <si>
    <t>%</t>
  </si>
  <si>
    <t>Payback Period *</t>
  </si>
  <si>
    <t>yrs</t>
  </si>
  <si>
    <t>Annual CO2 saving</t>
  </si>
  <si>
    <t>t</t>
  </si>
  <si>
    <t>You must complete all of these coloured cells in this worksheet</t>
  </si>
  <si>
    <t>Project Information</t>
  </si>
  <si>
    <t>Complete these coloured cells in this worksheet.  They are used in the quotation and other documents.</t>
  </si>
  <si>
    <t>Context</t>
  </si>
  <si>
    <t>Potential Installation Date</t>
  </si>
  <si>
    <t>Client Type</t>
  </si>
  <si>
    <t>Commercial</t>
  </si>
  <si>
    <t>Domestic or Commercial</t>
  </si>
  <si>
    <t>Domestic</t>
  </si>
  <si>
    <t>Property Type</t>
  </si>
  <si>
    <t>Standard Rate</t>
  </si>
  <si>
    <t>VAT rate applicable.</t>
  </si>
  <si>
    <t>Renewable Rate</t>
  </si>
  <si>
    <t>Zero Rated</t>
  </si>
  <si>
    <t>VAT Status</t>
  </si>
  <si>
    <t>VAT Registered</t>
  </si>
  <si>
    <t>Not VAT Registered</t>
  </si>
  <si>
    <t>Client Formal Title &amp; Name</t>
  </si>
  <si>
    <t>Client 'Dear'</t>
  </si>
  <si>
    <t>Guy Hewitt</t>
  </si>
  <si>
    <t>Peter Cross</t>
  </si>
  <si>
    <t>Post Code</t>
  </si>
  <si>
    <t>The panels will be within 1 meter of the flat roof surface of a commercial building and so can be installed under permitted development rights.</t>
  </si>
  <si>
    <t>Select one from the list</t>
  </si>
  <si>
    <t>The panels will be within 200mm of a sloping roof surface and so can be installed under permitted development rights.</t>
  </si>
  <si>
    <t>As the panels will be higher than the ridge height of the property, planning permission will need to be applied for.  We will be happy to assist you with your application.</t>
  </si>
  <si>
    <t>The property is in a conservation area and so planning consent is required.  We will be happy to assist you with your application.</t>
  </si>
  <si>
    <t>The panels are on a flat roof but are not as high as the existing building 'ridge' height and so can be installed under permitted development rights.</t>
  </si>
  <si>
    <t>As panels are mounted on a vertical wall planning permission will need to be applied for.  We will be happy to assist you with your application.</t>
  </si>
  <si>
    <t>Planning has already been granted</t>
  </si>
  <si>
    <t>The array is ground mounted and more than 9 square meters in area and so requires planning permission</t>
  </si>
  <si>
    <t>The array is ground mounted but less than 9 square meters in area and so can be installed under permitted development</t>
  </si>
  <si>
    <t>Roof Access</t>
  </si>
  <si>
    <t>Scaffolding, Edge Protection &amp; Lifting Gear (as required) provided by the client</t>
  </si>
  <si>
    <t>Treadlighter will use our own tower and/or ladders to access the roof</t>
  </si>
  <si>
    <t>Yes</t>
  </si>
  <si>
    <t>Annual kWh electric used</t>
  </si>
  <si>
    <t>Monthly Service Cost (net)</t>
  </si>
  <si>
    <t>No</t>
  </si>
  <si>
    <t>Phases</t>
  </si>
  <si>
    <t>3 Phase</t>
  </si>
  <si>
    <t>Single Phase</t>
  </si>
  <si>
    <t>Array 1</t>
  </si>
  <si>
    <t>Mounting System</t>
  </si>
  <si>
    <t>Roof Covering</t>
  </si>
  <si>
    <t>Membrane</t>
  </si>
  <si>
    <t>The type of surface (and hence load/sq m) of the existing roof</t>
  </si>
  <si>
    <t>Boarded?</t>
  </si>
  <si>
    <t>For older plain tiles the roof can sometimes be boarded above the rafters if so select Yes here.</t>
  </si>
  <si>
    <t>Landscape</t>
  </si>
  <si>
    <t>Portrait</t>
  </si>
  <si>
    <t>Panel Inclination</t>
  </si>
  <si>
    <t>Enter roof slope in degrees for first part of array (or panel angle on flat roof)</t>
  </si>
  <si>
    <t>Enter direction from south in degrees (East = -ve West = +ve)</t>
  </si>
  <si>
    <t>MCS-2013 Irradiance</t>
  </si>
  <si>
    <t>Looked up with a well trixy algorithm from the relevant (based on post code) location worksheet</t>
  </si>
  <si>
    <t>Shading Factor</t>
  </si>
  <si>
    <t>Use the MCS shading chart to calculate as per the SEM</t>
  </si>
  <si>
    <t>Up to 20%</t>
  </si>
  <si>
    <t>Between 20 and 60%</t>
  </si>
  <si>
    <t>MCS-2013 kWh/Kwp</t>
  </si>
  <si>
    <t>Product of the two previous colums</t>
  </si>
  <si>
    <t>Panels</t>
  </si>
  <si>
    <t>Array 2</t>
  </si>
  <si>
    <t>Felt</t>
  </si>
  <si>
    <t>Concrete Pantile</t>
  </si>
  <si>
    <t>Plain Tile</t>
  </si>
  <si>
    <t>Slate</t>
  </si>
  <si>
    <t>Array 3</t>
  </si>
  <si>
    <t>Array Height (m)</t>
  </si>
  <si>
    <t>Assumptions &amp; Data</t>
  </si>
  <si>
    <t>Enter data into the highlighted fields.
For the fuel consuption try to obtain units and tariff</t>
  </si>
  <si>
    <t>Enter other tariff data from uSwitch / EnergyLinx based on the client's usage data</t>
  </si>
  <si>
    <t>Energy Use</t>
  </si>
  <si>
    <t>Existing</t>
  </si>
  <si>
    <t>Best Current Available</t>
  </si>
  <si>
    <t>http://energylinx.co.uk/energycalc.html?db=dual</t>
  </si>
  <si>
    <t>London prices 2012</t>
  </si>
  <si>
    <t>Annual cost (entered - for cross checking)</t>
  </si>
  <si>
    <t>Tariff</t>
  </si>
  <si>
    <t>Existing Annual Usage (kWh)</t>
  </si>
  <si>
    <t>From client</t>
  </si>
  <si>
    <t>Fixed Cost</t>
  </si>
  <si>
    <t>Tariff 1 kWh</t>
  </si>
  <si>
    <t>Tariff 1</t>
  </si>
  <si>
    <t>http://www.energysavingtrust.org.uk/about-us/our-calculations</t>
  </si>
  <si>
    <t>Tariff 2</t>
  </si>
  <si>
    <t>Discounts</t>
  </si>
  <si>
    <t>Gas</t>
  </si>
  <si>
    <t>kWh</t>
  </si>
  <si>
    <t>Existing Annual Gas Usage (kWh)</t>
  </si>
  <si>
    <t>Annual Cost</t>
  </si>
  <si>
    <t>Incentives</t>
  </si>
  <si>
    <t>Period (years)</t>
  </si>
  <si>
    <t>Export tariff</t>
  </si>
  <si>
    <t>CHP Eletricity &lt; 2Kw</t>
  </si>
  <si>
    <t>http://www.energysavingtrust.org.uk/Using-this-site/Our-calculations</t>
  </si>
  <si>
    <t>Standard VAT</t>
  </si>
  <si>
    <t>Renewable VAT</t>
  </si>
  <si>
    <t>RPI (PWC recommendation 07/2015)</t>
  </si>
  <si>
    <t xml:space="preserve">Assumed Electricity fuel price inflation </t>
  </si>
  <si>
    <t>(Jojusolar - 12/2/2016)</t>
  </si>
  <si>
    <t xml:space="preserve">Assumed Gas fuel price inflation </t>
  </si>
  <si>
    <t>TN-S</t>
  </si>
  <si>
    <t>N/A</t>
  </si>
  <si>
    <t>Installation</t>
  </si>
  <si>
    <t>£</t>
  </si>
  <si>
    <t>Income £/a</t>
  </si>
  <si>
    <t>ROI</t>
  </si>
  <si>
    <t>£/kWp</t>
  </si>
  <si>
    <t>CPPI</t>
  </si>
  <si>
    <t>Payback yrs</t>
  </si>
  <si>
    <r>
      <t>Kg CO</t>
    </r>
    <r>
      <rPr>
        <b/>
        <vertAlign val="superscript"/>
        <sz val="11"/>
        <rFont val="Trebuchet MS"/>
        <family val="2"/>
      </rPr>
      <t>2</t>
    </r>
    <r>
      <rPr>
        <b/>
        <sz val="11"/>
        <rFont val="Trebuchet MS"/>
        <family val="2"/>
      </rPr>
      <t>/a</t>
    </r>
  </si>
  <si>
    <t>RPI yrs</t>
  </si>
  <si>
    <t>RPI ROI</t>
  </si>
  <si>
    <t>IRR</t>
  </si>
  <si>
    <t>SEM</t>
  </si>
  <si>
    <t>Panel Output Wp</t>
  </si>
  <si>
    <t>Item</t>
  </si>
  <si>
    <t>Unit Cost</t>
  </si>
  <si>
    <t>Quantity</t>
  </si>
  <si>
    <t>Cost</t>
  </si>
  <si>
    <t>Markup</t>
  </si>
  <si>
    <t>Retail ex VAT</t>
  </si>
  <si>
    <t>Retail inc VAT</t>
  </si>
  <si>
    <t>Margin</t>
  </si>
  <si>
    <t>GP</t>
  </si>
  <si>
    <t>Efficiency</t>
  </si>
  <si>
    <t>Max W</t>
  </si>
  <si>
    <t>Deg'n</t>
  </si>
  <si>
    <t>enPhase Envoy</t>
  </si>
  <si>
    <t>G59 Relay</t>
  </si>
  <si>
    <t>Enter Additional Components…</t>
  </si>
  <si>
    <t>3 Phase multiple inverters</t>
  </si>
  <si>
    <t>Delivery</t>
  </si>
  <si>
    <t>Materials Total</t>
  </si>
  <si>
    <t>Rate</t>
  </si>
  <si>
    <t>Days on site</t>
  </si>
  <si>
    <t>TL Oversee</t>
  </si>
  <si>
    <t>Transport and Overnight Accommodation</t>
  </si>
  <si>
    <t>Scaffolding</t>
  </si>
  <si>
    <t>Electric Installation Luke Commercial</t>
  </si>
  <si>
    <t>Van Hire (Zipvan per day £76.80)</t>
  </si>
  <si>
    <t>Mileage</t>
  </si>
  <si>
    <t>Commercial (Lads)</t>
  </si>
  <si>
    <t xml:space="preserve">Roof Installation Gen x 1 </t>
  </si>
  <si>
    <t>MCS Certification &amp; Client Pack</t>
  </si>
  <si>
    <t>Installation Total</t>
  </si>
  <si>
    <t>Project Total</t>
  </si>
  <si>
    <t>ROI Calculation</t>
  </si>
  <si>
    <t>Parameters</t>
  </si>
  <si>
    <t>Value</t>
  </si>
  <si>
    <t>Notes</t>
  </si>
  <si>
    <t>Current Use</t>
  </si>
  <si>
    <t>With Solar PV</t>
  </si>
  <si>
    <t>Annual Difference</t>
  </si>
  <si>
    <t>Taken from supplier's bills total Units (kWh) for a year</t>
  </si>
  <si>
    <t>kWh / yr</t>
  </si>
  <si>
    <t>FIT(p)/ kWh</t>
  </si>
  <si>
    <t>Income</t>
  </si>
  <si>
    <t>Total Net Install Cost £</t>
  </si>
  <si>
    <t>Installation price</t>
  </si>
  <si>
    <t>Annual Use</t>
  </si>
  <si>
    <t>Rated kWp</t>
  </si>
  <si>
    <t>From the panel manufacturer's specification</t>
  </si>
  <si>
    <t>Generated</t>
  </si>
  <si>
    <t>FIT Payment</t>
  </si>
  <si>
    <t>Operating W/kwP/a</t>
  </si>
  <si>
    <t>Projected W per kWp per annum derived from projected total generation</t>
  </si>
  <si>
    <t>Used on site</t>
  </si>
  <si>
    <t>Electricity Saved</t>
  </si>
  <si>
    <t>Panel Efficiency Adjustment</t>
  </si>
  <si>
    <t>To take account of Sanyo HIT &amp; Sunpower panels better performance</t>
  </si>
  <si>
    <t>Net Annual Use</t>
  </si>
  <si>
    <t>Deemed Export</t>
  </si>
  <si>
    <t>Percentage Inverter Efficiency</t>
  </si>
  <si>
    <t>Taking 93% as an average inverter efficiency, enter the actual efficiency to changes the output</t>
  </si>
  <si>
    <t>Used at tariff 1 (kWh)</t>
  </si>
  <si>
    <t>Projected W/kwP/a</t>
  </si>
  <si>
    <t>Net projected W per kWp per annum derived from projected total generation</t>
  </si>
  <si>
    <t>Used at tariff 2 (kWh)</t>
  </si>
  <si>
    <t>Generation kWh</t>
  </si>
  <si>
    <t>Entered: Annualised Production kWh/a (http://re.jrc.ec.europa.eu/pvgis/apps4/pvest.php)</t>
  </si>
  <si>
    <t>Cost of Electricity</t>
  </si>
  <si>
    <t>Saved cost of Electricity</t>
  </si>
  <si>
    <t>Percentage used on site</t>
  </si>
  <si>
    <t>Percentage based on usage patterns from survey</t>
  </si>
  <si>
    <t>kWh Used on Site</t>
  </si>
  <si>
    <t>Estimated power used on site</t>
  </si>
  <si>
    <t>The number of units at the initial tariff</t>
  </si>
  <si>
    <t xml:space="preserve">TOTAL </t>
  </si>
  <si>
    <t>The initial tariff / kWh (units)</t>
  </si>
  <si>
    <t>The tariff / kWh (units) for subsequent units</t>
  </si>
  <si>
    <t>FIT</t>
  </si>
  <si>
    <t>The export tariff in £ / Unit (kWh) paid by your energy provider</t>
  </si>
  <si>
    <t>K2 - Light Rail 3.43m</t>
  </si>
  <si>
    <t>3.00 x 21 x 41 Slotted Hot Dip Galvanised Rail</t>
  </si>
  <si>
    <t>3.00 x 41 x 41 Slotted Hot Dip Galvanised Rail</t>
  </si>
  <si>
    <t>K2 - Light Rail Connector Set</t>
  </si>
  <si>
    <t>21 x 41 Rail Connectors</t>
  </si>
  <si>
    <t>41 x 41 Rail Connectors</t>
  </si>
  <si>
    <t>K2 Pantile 2 variable roof fastener stainless steel</t>
  </si>
  <si>
    <t>K2 Shingle roof fastener stainless steel - 150 mm</t>
  </si>
  <si>
    <t>K2 Slate roof fastener stainless steel - 40mm</t>
  </si>
  <si>
    <t>Custom hook for slate / boarded Pantile 150mm (3 weeks lead time)</t>
  </si>
  <si>
    <t>Renusol Console+ - 15°</t>
  </si>
  <si>
    <t>Renusol Console 4.2 - 25°</t>
  </si>
  <si>
    <t>Sales - Don't edit below this line (Use Project tab)</t>
  </si>
  <si>
    <t xml:space="preserve">Use this area to enter the number of separate sections of panels. Select the panel orientation for each section and the number of panels in that section </t>
  </si>
  <si>
    <t>Array 1:</t>
  </si>
  <si>
    <r>
      <t>m</t>
    </r>
    <r>
      <rPr>
        <vertAlign val="superscript"/>
        <sz val="10"/>
        <color theme="0" tint="-0.34998626667073579"/>
        <rFont val="Trebuchet MS"/>
        <family val="2"/>
      </rPr>
      <t>2</t>
    </r>
  </si>
  <si>
    <t>Panel Orientation</t>
  </si>
  <si>
    <t>Width</t>
  </si>
  <si>
    <t>Number of panels</t>
  </si>
  <si>
    <t>Rail Length</t>
  </si>
  <si>
    <t>Rails</t>
  </si>
  <si>
    <t>Rail Offcut</t>
  </si>
  <si>
    <t>Part Rail</t>
  </si>
  <si>
    <t>Hooks</t>
  </si>
  <si>
    <t>K2 Rails 3.43</t>
  </si>
  <si>
    <t xml:space="preserve">FRF Mounting Rails 3.00 </t>
  </si>
  <si>
    <t>FRF/SS Ballast Rails 3.00 / 3.15</t>
  </si>
  <si>
    <t>K2 Connectors</t>
  </si>
  <si>
    <t>FRF 21x41 Connectors</t>
  </si>
  <si>
    <t>FRF 41x41 Connectors</t>
  </si>
  <si>
    <t>Pantile Hook (2-way)</t>
  </si>
  <si>
    <t>Shingle Hook 150mm</t>
  </si>
  <si>
    <t>Slate Hook 40mm</t>
  </si>
  <si>
    <t>Custom Hook 150mm</t>
  </si>
  <si>
    <t>Renusol Console+</t>
  </si>
  <si>
    <t>Renusol Console 4.2</t>
  </si>
  <si>
    <t>Solar Steel</t>
  </si>
  <si>
    <t>Flat Roof (Self shading) Only</t>
  </si>
  <si>
    <t>Calc</t>
  </si>
  <si>
    <t>Roof Loading</t>
  </si>
  <si>
    <t>Section 1</t>
  </si>
  <si>
    <t>Boarded / Type</t>
  </si>
  <si>
    <t>Section 2</t>
  </si>
  <si>
    <t>Unshaded in string</t>
  </si>
  <si>
    <t>Section 3</t>
  </si>
  <si>
    <t>Shaded in string</t>
  </si>
  <si>
    <t>Section 4</t>
  </si>
  <si>
    <t>Row Gap (m)</t>
  </si>
  <si>
    <t>Section 5</t>
  </si>
  <si>
    <t>Portrait / Landscape</t>
  </si>
  <si>
    <t>Section 6</t>
  </si>
  <si>
    <t>Panel Angle</t>
  </si>
  <si>
    <t>Section 7</t>
  </si>
  <si>
    <t>Panel Length &amp; Width</t>
  </si>
  <si>
    <t>Section 8</t>
  </si>
  <si>
    <t>Rows &amp; Columns &amp; Width</t>
  </si>
  <si>
    <t>FRF Rails</t>
  </si>
  <si>
    <t>FRF Frames</t>
  </si>
  <si>
    <t>Array 2:</t>
  </si>
  <si>
    <t>Array 3:</t>
  </si>
  <si>
    <t>Mounting Summary for merge</t>
  </si>
  <si>
    <t>Fixed system: inclination=35°, orientation=-3°</t>
  </si>
  <si>
    <t xml:space="preserve">Ratio: </t>
  </si>
  <si>
    <t>Month</t>
  </si>
  <si>
    <r>
      <t>E</t>
    </r>
    <r>
      <rPr>
        <b/>
        <i/>
        <vertAlign val="subscript"/>
        <sz val="7"/>
        <rFont val="Times New Roman"/>
        <family val="1"/>
      </rPr>
      <t>d</t>
    </r>
  </si>
  <si>
    <r>
      <t>E</t>
    </r>
    <r>
      <rPr>
        <b/>
        <i/>
        <vertAlign val="subscript"/>
        <sz val="7"/>
        <rFont val="Times New Roman"/>
        <family val="1"/>
      </rPr>
      <t>m</t>
    </r>
  </si>
  <si>
    <r>
      <t>H</t>
    </r>
    <r>
      <rPr>
        <b/>
        <i/>
        <vertAlign val="subscript"/>
        <sz val="7"/>
        <rFont val="Times New Roman"/>
        <family val="1"/>
      </rPr>
      <t>d</t>
    </r>
  </si>
  <si>
    <r>
      <t>H</t>
    </r>
    <r>
      <rPr>
        <b/>
        <i/>
        <vertAlign val="subscript"/>
        <sz val="7"/>
        <rFont val="Times New Roman"/>
        <family val="1"/>
      </rPr>
      <t>m</t>
    </r>
  </si>
  <si>
    <t>Month Output</t>
  </si>
  <si>
    <t>Annual Percentage</t>
  </si>
  <si>
    <t>Net Irradiance</t>
  </si>
  <si>
    <t>Jan</t>
  </si>
  <si>
    <t>Winter</t>
  </si>
  <si>
    <t>Feb</t>
  </si>
  <si>
    <t>Summer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</si>
  <si>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</si>
  <si>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</si>
  <si>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</si>
  <si>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</si>
  <si>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</si>
  <si>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</si>
  <si>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</si>
  <si>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</si>
  <si>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</si>
  <si>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</si>
  <si>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average</t>
  </si>
  <si>
    <t>Total for year</t>
  </si>
  <si>
    <t>Fixed system: inclination=12°, orientation=-90°</t>
  </si>
  <si>
    <t>Fixed system: inclination=12°, orientation=-3°</t>
  </si>
  <si>
    <t>Year</t>
  </si>
  <si>
    <t>Income (RPI)</t>
  </si>
  <si>
    <t>Saving (FI)</t>
  </si>
  <si>
    <t>Annual Benefit</t>
  </si>
  <si>
    <t>Cumulative</t>
  </si>
  <si>
    <t>Part Year</t>
  </si>
  <si>
    <t>Calc RPI</t>
  </si>
  <si>
    <t>RPI Return %</t>
  </si>
  <si>
    <t xml:space="preserve"> SAP Year</t>
  </si>
  <si>
    <t>Battery Storage</t>
  </si>
  <si>
    <t>Saving £/a</t>
  </si>
  <si>
    <t>Initial ROI</t>
  </si>
  <si>
    <t>10 Year IRR</t>
  </si>
  <si>
    <t>20 Year IRR</t>
  </si>
  <si>
    <t>Protected sw15_2pa</t>
  </si>
  <si>
    <t>Fuel Inflation</t>
  </si>
  <si>
    <t>Generation per annum (kWh)</t>
  </si>
  <si>
    <t>Grid Usage</t>
  </si>
  <si>
    <t>Self Usage</t>
  </si>
  <si>
    <t>Total Usage</t>
  </si>
  <si>
    <t>Export</t>
  </si>
  <si>
    <t>RPI Inflation</t>
  </si>
  <si>
    <t>Self Use %</t>
  </si>
  <si>
    <t>Before</t>
  </si>
  <si>
    <t>Marginal Electricity cost £</t>
  </si>
  <si>
    <t>Time of Use tariff?</t>
  </si>
  <si>
    <t>After</t>
  </si>
  <si>
    <t>Economy 7 Day Rate £</t>
  </si>
  <si>
    <t>Install at same time as PV</t>
  </si>
  <si>
    <t>Uplift in Self-Usage %</t>
  </si>
  <si>
    <t>Economy 7 Rate £</t>
  </si>
  <si>
    <t>Battery System Size (kWh)</t>
  </si>
  <si>
    <t>Associated additional items</t>
  </si>
  <si>
    <t>Additional Items</t>
  </si>
  <si>
    <t>ROI (IRR) Calculation</t>
  </si>
  <si>
    <t>Round Trip</t>
  </si>
  <si>
    <t>Annual -DoD</t>
  </si>
  <si>
    <t>Overall DoD</t>
  </si>
  <si>
    <t>kWh Std</t>
  </si>
  <si>
    <t>kWh Eco. 7</t>
  </si>
  <si>
    <t>Additional self use kWh</t>
  </si>
  <si>
    <t>Assume 1 full cycle per day for generated and/or shifted (TOU) energy and apply round trip efficiency and decreasing DoD to calculate actual energy stored and re-used</t>
  </si>
  <si>
    <t>Time of Use saving kWh</t>
  </si>
  <si>
    <t>Daily (kWh)</t>
  </si>
  <si>
    <t>Annual DoD</t>
  </si>
  <si>
    <t>Daily Capacity</t>
  </si>
  <si>
    <t>Annual ROI</t>
  </si>
  <si>
    <t>Total Benefit</t>
  </si>
  <si>
    <t>Panel</t>
  </si>
  <si>
    <t>Cost £</t>
  </si>
  <si>
    <t>Supplier</t>
  </si>
  <si>
    <t>Length</t>
  </si>
  <si>
    <t>Frame mm</t>
  </si>
  <si>
    <t>Frame Colour</t>
  </si>
  <si>
    <t>20yr Deg'n</t>
  </si>
  <si>
    <t>End Clamp</t>
  </si>
  <si>
    <t>Mid Clamp</t>
  </si>
  <si>
    <t>γ Pmpp</t>
  </si>
  <si>
    <t>Workmanship Warranty</t>
  </si>
  <si>
    <t>Output Warranty</t>
  </si>
  <si>
    <t>Silver</t>
  </si>
  <si>
    <t>Black</t>
  </si>
  <si>
    <t>Alternergy</t>
  </si>
  <si>
    <t>STS</t>
  </si>
  <si>
    <t>Gigabiz</t>
  </si>
  <si>
    <t>Segen</t>
  </si>
  <si>
    <t>Solar Trade Sales</t>
  </si>
  <si>
    <t>Westech</t>
  </si>
  <si>
    <t>Perlight PLM-300MB-60 (Black Plus Mono - Tigo)</t>
  </si>
  <si>
    <t>Metgen</t>
  </si>
  <si>
    <t>Sunpower</t>
  </si>
  <si>
    <t>Inverter</t>
  </si>
  <si>
    <t>Cost (£)</t>
  </si>
  <si>
    <t>AC Power (W)</t>
  </si>
  <si>
    <t>Warranty (Years)</t>
  </si>
  <si>
    <t>Solar Edge SE16K Inverter</t>
  </si>
  <si>
    <t>Solar Edge SE2200-ER-01 Inverter</t>
  </si>
  <si>
    <t>Solar Edge SE3000-ER-01 Inverter</t>
  </si>
  <si>
    <t>Solar Edge SE3500 Inverter</t>
  </si>
  <si>
    <t>Solar Edge SE3680 Inverter</t>
  </si>
  <si>
    <t>Solar Edge SE4000 Inverter</t>
  </si>
  <si>
    <t>Solar Edge SE5000 Inverter</t>
  </si>
  <si>
    <t>Tigo Retrofit Optimiser</t>
  </si>
  <si>
    <t>Earthing</t>
  </si>
  <si>
    <t>Earth Size</t>
  </si>
  <si>
    <t>Bonding Size Water</t>
  </si>
  <si>
    <t>Bonding Size Gas</t>
  </si>
  <si>
    <t>Bonding Size Other</t>
  </si>
  <si>
    <t>Main Switch</t>
  </si>
  <si>
    <t>Main Switch Rating</t>
  </si>
  <si>
    <t>Main Switch RCD Time</t>
  </si>
  <si>
    <t>Supply Protective Device</t>
  </si>
  <si>
    <t>Supply Rating</t>
  </si>
  <si>
    <t>Voltage (Uo)</t>
  </si>
  <si>
    <t>Ze</t>
  </si>
  <si>
    <t>Pfc</t>
  </si>
  <si>
    <t>NICEIC</t>
  </si>
  <si>
    <t>EIC Notes</t>
  </si>
  <si>
    <t>Connection Order</t>
  </si>
  <si>
    <t>Location of Inverter</t>
  </si>
  <si>
    <t>Location of TGM</t>
  </si>
  <si>
    <t xml:space="preserve">Location of Solar Breaker </t>
  </si>
  <si>
    <t>DC Cable size</t>
  </si>
  <si>
    <t>DC Cable length</t>
  </si>
  <si>
    <t>AC Cable Type</t>
  </si>
  <si>
    <t>AC Cable Installed</t>
  </si>
  <si>
    <t>AC Cable size</t>
  </si>
  <si>
    <t>AC Calbe CPC</t>
  </si>
  <si>
    <t>AC Cable length</t>
  </si>
  <si>
    <t>Zs</t>
  </si>
  <si>
    <t>R1</t>
  </si>
  <si>
    <t>Rn</t>
  </si>
  <si>
    <t>R2</t>
  </si>
  <si>
    <t>R1+R2</t>
  </si>
  <si>
    <t>I/R</t>
  </si>
  <si>
    <t>RCD At 1x</t>
  </si>
  <si>
    <t>RCD At 5x</t>
  </si>
  <si>
    <t>Time</t>
  </si>
  <si>
    <t>Irradiance</t>
  </si>
  <si>
    <t>Irradiance 2</t>
  </si>
  <si>
    <t>Irradiance 3</t>
  </si>
  <si>
    <t>Weather</t>
  </si>
  <si>
    <t>Panel Temperature</t>
  </si>
  <si>
    <t>String 1 Modules</t>
  </si>
  <si>
    <t>String 1 Voc @ STC</t>
  </si>
  <si>
    <t>String 1 Voc Measured</t>
  </si>
  <si>
    <t>String 1 Isc @ STC</t>
  </si>
  <si>
    <t>String 1 Isc Measured</t>
  </si>
  <si>
    <t>String 1 normalised to STC</t>
  </si>
  <si>
    <t>String 2 Modules</t>
  </si>
  <si>
    <t>String 2 Voc @ STC</t>
  </si>
  <si>
    <t>String 2 Voc Measured</t>
  </si>
  <si>
    <t>String 2 Isc @ STC</t>
  </si>
  <si>
    <t>String 2 Isc Measured</t>
  </si>
  <si>
    <t>String 2 normalised to STC</t>
  </si>
  <si>
    <t>String 3 Modules</t>
  </si>
  <si>
    <t>String 3 Voc @ STC</t>
  </si>
  <si>
    <t>String 3 Voc Measured</t>
  </si>
  <si>
    <t>String 3 Isc @ STC</t>
  </si>
  <si>
    <t>String 3 Isc Measured</t>
  </si>
  <si>
    <t>String 3 normalised to STC</t>
  </si>
  <si>
    <t>Comment on Voc and Isc</t>
  </si>
  <si>
    <t>VOC</t>
  </si>
  <si>
    <t>ISC</t>
  </si>
  <si>
    <t>Armoured</t>
  </si>
  <si>
    <t>Site Specific</t>
  </si>
  <si>
    <t>Ö</t>
  </si>
  <si>
    <t>Client Sign-off</t>
  </si>
  <si>
    <t>TN-C-S</t>
  </si>
  <si>
    <t>TN-C</t>
  </si>
  <si>
    <t>TT</t>
  </si>
  <si>
    <r>
      <t>mm</t>
    </r>
    <r>
      <rPr>
        <vertAlign val="superscript"/>
        <sz val="10"/>
        <rFont val="Trebuchet MS"/>
        <family val="2"/>
      </rPr>
      <t>2</t>
    </r>
  </si>
  <si>
    <t>60439-3</t>
  </si>
  <si>
    <t>A</t>
  </si>
  <si>
    <t>Main Switch RCD Time (at IΔn)</t>
  </si>
  <si>
    <t>mS</t>
  </si>
  <si>
    <t>Enter only if appropriate</t>
  </si>
  <si>
    <t>BS 1361 IIb</t>
  </si>
  <si>
    <t>BS 88</t>
  </si>
  <si>
    <t>TGM Serial Number</t>
  </si>
  <si>
    <t>A5000000000</t>
  </si>
  <si>
    <t>Ω</t>
  </si>
  <si>
    <t>kA</t>
  </si>
  <si>
    <t>PV System</t>
  </si>
  <si>
    <t>Inverter(s) -&gt; Lockable AC Iso -&gt; TGM -&gt; New 2 Way CCU - Henley Block</t>
  </si>
  <si>
    <t>within the existing consumer unit</t>
  </si>
  <si>
    <t>in the new 2 way consumer unit</t>
  </si>
  <si>
    <t>m</t>
  </si>
  <si>
    <t>PVC</t>
  </si>
  <si>
    <t>SWA</t>
  </si>
  <si>
    <t>AC Cable CPC</t>
  </si>
  <si>
    <t>Length (m) for 1% loss:</t>
  </si>
  <si>
    <t>Calculated</t>
  </si>
  <si>
    <t>MΩ</t>
  </si>
  <si>
    <t>RCD Operating At IΔn</t>
  </si>
  <si>
    <t>ms</t>
  </si>
  <si>
    <t>RCD Operating At 5IΔn</t>
  </si>
  <si>
    <t>Array</t>
  </si>
  <si>
    <t>16:00</t>
  </si>
  <si>
    <t>Sunny</t>
  </si>
  <si>
    <t>String 1</t>
  </si>
  <si>
    <t>V</t>
  </si>
  <si>
    <r>
      <t>W/m</t>
    </r>
    <r>
      <rPr>
        <vertAlign val="superscript"/>
        <sz val="10"/>
        <rFont val="Trebuchet MS"/>
        <family val="2"/>
      </rPr>
      <t>2</t>
    </r>
  </si>
  <si>
    <t>String 2</t>
  </si>
  <si>
    <t>String 3</t>
  </si>
  <si>
    <t>Voltage and current measurements within expected tolerance</t>
  </si>
  <si>
    <t>Voltage and current measurements within expected tolerance given the low lighting conditions</t>
  </si>
  <si>
    <t>Insufficient light to conduct reliable test at installation.  Subsequently verified system output under operating conditions.</t>
  </si>
  <si>
    <t>MPAN:</t>
  </si>
  <si>
    <t>12  0001  9999  000</t>
  </si>
  <si>
    <t>01  801  100</t>
  </si>
  <si>
    <t>Inclination (variation from horizontal)</t>
  </si>
  <si>
    <t>Orientation (variation from south)</t>
  </si>
  <si>
    <t>Slope</t>
  </si>
  <si>
    <t>Supplier Name</t>
  </si>
  <si>
    <t>Order Type</t>
  </si>
  <si>
    <t>email</t>
  </si>
  <si>
    <t>phone</t>
  </si>
  <si>
    <t>main contact</t>
  </si>
  <si>
    <t>WWW</t>
  </si>
  <si>
    <t>Alternergy Limited</t>
  </si>
  <si>
    <t>Online Order</t>
  </si>
  <si>
    <t>Unit 10, 
Turnham Green Terrace Mews, 
Chiswick, 
London W4 1QU</t>
  </si>
  <si>
    <t>Ivan.Campoy@alternergy.co.uk</t>
  </si>
  <si>
    <t>020 3763 7006</t>
  </si>
  <si>
    <t>Ivan Campoy</t>
  </si>
  <si>
    <t>http://www.alternergy.co.uk/</t>
  </si>
  <si>
    <t>Owned Rajiv Bhatia - long term supplier, very approachable</t>
  </si>
  <si>
    <t xml:space="preserve">Unit 2, Dell Buildings
Milford Road
Lymington
Hants
SO41 0JD
</t>
  </si>
  <si>
    <t>sales@metgen.co.uk</t>
  </si>
  <si>
    <t>01590 678600</t>
  </si>
  <si>
    <t>http://trade.metgen.co.uk/</t>
  </si>
  <si>
    <t>USS</t>
  </si>
  <si>
    <t>USS Solutions</t>
  </si>
  <si>
    <t>Purchase Order</t>
  </si>
  <si>
    <t>Unit 1 Fryers Road
Leamore Business Park
Walsall
WS2 7NA</t>
  </si>
  <si>
    <t>david@roofrunner.co.uk</t>
  </si>
  <si>
    <t>David McElroy</t>
  </si>
  <si>
    <t>Gigabiz Ltd</t>
  </si>
  <si>
    <t xml:space="preserve">Unit 23-24 Denholme Business Centre
Halifax Road, Denholme Gate 
Bradford, West Yorkshire
BD13 4EN
</t>
  </si>
  <si>
    <t>julia@gigabiz.co.uk</t>
  </si>
  <si>
    <t xml:space="preserve">M:  +44 (0)7712 877209
T:  +44 (0)8444 930099
</t>
  </si>
  <si>
    <t>Julia
Becky Brett (maternaty leave)</t>
  </si>
  <si>
    <t>http://www.gigabiz.co.uk</t>
  </si>
  <si>
    <t>Jake findlay and Mick Gaughan are technical / do everything!</t>
  </si>
  <si>
    <t>Infinity Innovations</t>
  </si>
  <si>
    <t>Westech Solar (UK) Ltd</t>
  </si>
  <si>
    <t>Unit 1, Bobby Fryer Close
Garsington Road
Oxford
OX4 6ZN</t>
  </si>
  <si>
    <t>jenny.chen@westech-solar.co.uk</t>
  </si>
  <si>
    <t>All Eco Energy</t>
  </si>
  <si>
    <t>Segen Limited</t>
  </si>
  <si>
    <t>Wesley Hall
Barrack Road
Aldershot
Hants
GU11 3NP</t>
  </si>
  <si>
    <t>Edison House
Edison Close
Ransomes Europark
Ipswich, Suffolk
IP3 9GU</t>
  </si>
  <si>
    <t>liam.styles@solartradesales.co.uk</t>
  </si>
  <si>
    <t>01473 276685</t>
  </si>
  <si>
    <t>Liam Styles</t>
  </si>
  <si>
    <t>https://www.solartradesales.co.uk/</t>
  </si>
  <si>
    <t>PBM</t>
  </si>
  <si>
    <t>Putney Builders Merchants</t>
  </si>
  <si>
    <t>Purchase Order (+Phone)</t>
  </si>
  <si>
    <t xml:space="preserve">90-92 Upper Richmond Road
Putney
London
SW15 2SU
</t>
  </si>
  <si>
    <t xml:space="preserve">Sunpower Corp </t>
  </si>
  <si>
    <t>CPH Solar</t>
  </si>
  <si>
    <t>carsten@cphsolar.com</t>
  </si>
  <si>
    <t>01243 263322</t>
  </si>
  <si>
    <t>Carsten Pump</t>
  </si>
  <si>
    <t>Initially for the Amman, Jordan project</t>
  </si>
  <si>
    <t>Barilla</t>
  </si>
  <si>
    <t>Rexel Energy</t>
  </si>
  <si>
    <t>http://www.rexelenergysolutions.co.uk/</t>
  </si>
  <si>
    <t>Roof install costs</t>
  </si>
  <si>
    <t>Electric install costs</t>
  </si>
  <si>
    <t>Labour costs</t>
  </si>
  <si>
    <t>Roof Installation TL</t>
  </si>
  <si>
    <t>Electric Installation TL</t>
  </si>
  <si>
    <t>Domestic (Lads)</t>
  </si>
  <si>
    <t>Roof Installation TL Commercial</t>
  </si>
  <si>
    <t>Electric Installation SP</t>
  </si>
  <si>
    <t>Roof Installation RH x 2</t>
  </si>
  <si>
    <t>Electric Installation AH</t>
  </si>
  <si>
    <t>Agency</t>
  </si>
  <si>
    <t>Roof Installation RH x 2 + Labourer</t>
  </si>
  <si>
    <t>Electric Installation SP &amp; JB</t>
  </si>
  <si>
    <t>Electric Installation Luke Inverter</t>
  </si>
  <si>
    <t>Electric Installation Luke Inverter + EV</t>
  </si>
  <si>
    <t>Electric Installation Luke EV</t>
  </si>
  <si>
    <t>Electric Installation LC 1 man</t>
  </si>
  <si>
    <t>Roof Installation Gen x 2</t>
  </si>
  <si>
    <t>Electric Installation LC 2 man</t>
  </si>
  <si>
    <t>Electric Installation LC 3 man</t>
  </si>
  <si>
    <t>Panasonic HIT/VBH-N330 SJ47</t>
  </si>
  <si>
    <t>DNC</t>
  </si>
  <si>
    <t>TIC</t>
  </si>
  <si>
    <t>Annual Generation</t>
  </si>
  <si>
    <t>AC Amps</t>
  </si>
  <si>
    <t>Flex</t>
  </si>
  <si>
    <t>H07RN</t>
  </si>
  <si>
    <t>1 Phase A</t>
  </si>
  <si>
    <t>3 Phase A</t>
  </si>
  <si>
    <t>Singles</t>
  </si>
  <si>
    <t>AC SWA &lt;30m</t>
  </si>
  <si>
    <t>AC SWA &lt;60m</t>
  </si>
  <si>
    <t>AC SWA &lt;90m</t>
  </si>
  <si>
    <t>AC SWA &lt;120m</t>
  </si>
  <si>
    <t>AC SWA &lt;5m</t>
  </si>
  <si>
    <t>JA Solar JAP60S-01-275-SC</t>
  </si>
  <si>
    <t>MCS Ref</t>
  </si>
  <si>
    <t>BBA 0005/1202</t>
  </si>
  <si>
    <t>BABT 8515-120-R1</t>
  </si>
  <si>
    <t>Individual Metal Portrait</t>
  </si>
  <si>
    <t>LUX 4.8</t>
  </si>
  <si>
    <t>Enter value in yellow fields only</t>
  </si>
  <si>
    <t>Individual Portrait Plain Tile</t>
  </si>
  <si>
    <t>PV0183/1323</t>
  </si>
  <si>
    <t>FIT Text</t>
  </si>
  <si>
    <t>Export Text</t>
  </si>
  <si>
    <t xml:space="preserve">Investing in a Solar PV system for this property will make good use of the Government’s FIT (Feed-in-Tariff) incentive producing an annual, index-linked income (RPI), which is guaranteed for 20 years. </t>
  </si>
  <si>
    <t>FIT Text 2</t>
  </si>
  <si>
    <t>In addition, the owners will benefit from a saving off their annual electricity bill and help the environment by reducing their annual CO2 emissions. Together these represent a return on investment with highlight figures as follows:</t>
  </si>
  <si>
    <t xml:space="preserve">Investing in a Solar PV system for this property will allow the owners to benefit from a saving off their annual electricity bill and help the environment by reducing their annual CO2 emissions. </t>
  </si>
  <si>
    <t>BABT 8515-112</t>
  </si>
  <si>
    <t>Trina solar Honey Plus 300W Black</t>
  </si>
  <si>
    <t>Sharp NU-AK300B</t>
  </si>
  <si>
    <t>Edmundson</t>
  </si>
  <si>
    <t>Edmundson Electrical</t>
  </si>
  <si>
    <t>scott.grant@eel.co.uk</t>
  </si>
  <si>
    <t>020 8963 6800</t>
  </si>
  <si>
    <t>Scott Grant</t>
  </si>
  <si>
    <t>http://www.edmundson-electrical.co.uk</t>
  </si>
  <si>
    <t>Recent addition based on much improved pricing 20/2/2019</t>
  </si>
  <si>
    <t>TGM Make / Model</t>
  </si>
  <si>
    <t>Elster A1100</t>
  </si>
  <si>
    <t>ISKRA MT174</t>
  </si>
  <si>
    <t>Emlite ECA2,v</t>
  </si>
  <si>
    <t>L&amp;G 5235B</t>
  </si>
  <si>
    <t>H07RN-F</t>
  </si>
  <si>
    <t>AC Installation Ref Method</t>
  </si>
  <si>
    <t>B - Surface Conduit or trunking on a wall</t>
  </si>
  <si>
    <t>C - Clipped or Fixed Direct</t>
  </si>
  <si>
    <t>D - Buried</t>
  </si>
  <si>
    <t>E - Cable Tray (Multi Core)</t>
  </si>
  <si>
    <t>F - Cable Tray (Single Core)</t>
  </si>
  <si>
    <t>Instantaneous Generation at commissioning</t>
  </si>
  <si>
    <t>Generation</t>
  </si>
  <si>
    <t>&gt;500</t>
  </si>
  <si>
    <t>&gt;500 / &gt;500 / &gt;500</t>
  </si>
  <si>
    <t>Perlight PLM-320MB-60 (All Black)</t>
  </si>
  <si>
    <t>BBA 0005/2266</t>
  </si>
  <si>
    <t>Roof Installation EJR Per day (London)</t>
  </si>
  <si>
    <t>Roof Installation SH</t>
  </si>
  <si>
    <t>Panasonic HIT/VBH-N325 KJ01</t>
  </si>
  <si>
    <t>Array 4</t>
  </si>
  <si>
    <t>Array 4:</t>
  </si>
  <si>
    <t>JA Solar JAM60S-02-305/PR</t>
  </si>
  <si>
    <t>Total Benefit over 20 year term *</t>
  </si>
  <si>
    <t>Solar Edge SE6000 Inverter</t>
  </si>
  <si>
    <t>BABT 8515-R22</t>
  </si>
  <si>
    <t>This represents a return on investment with highlight figures as follows:</t>
  </si>
  <si>
    <t>SEG Export</t>
  </si>
  <si>
    <t>PV_SEG</t>
  </si>
  <si>
    <t>PV_SEG_Saving</t>
  </si>
  <si>
    <t>PV_SEG_Used</t>
  </si>
  <si>
    <t>JA Solar JAM60S-02-300-PR-AB</t>
  </si>
  <si>
    <t>JA Solar JAM60S03-325-PR-SF</t>
  </si>
  <si>
    <t>Perlight PLM-310MB-60 (All Black)</t>
  </si>
  <si>
    <t>Q Cells 335W Mono Q Peak Duo G6 All Black Frame</t>
  </si>
  <si>
    <t>Q Cells 325W Mono Q Peak Duo G5 Black Frame</t>
  </si>
  <si>
    <t>Q Cells 345W Mono Q Peak Duo G6 Black Frame/ White Backsheet</t>
  </si>
  <si>
    <t>SolarEdge Compact 1.0kW Extended With M2640 Optimiser</t>
  </si>
  <si>
    <t>SolarEdge Compact 1.5kW Basic With M2640 Optimiser</t>
  </si>
  <si>
    <t>SolarEdge Compact 1.5kW Extended With M2640 Optimiser</t>
  </si>
  <si>
    <t>SolarEdge Compact 2.0kW Basic With M2640 Optimiser</t>
  </si>
  <si>
    <t>SolarEdge Compact 2.0kW Extended With M2640 Optimiser</t>
  </si>
  <si>
    <t>Solar Edge WIFI Comm</t>
  </si>
  <si>
    <t>Flat Roof - K2</t>
  </si>
  <si>
    <t>London Plan £ per Tonne</t>
  </si>
  <si>
    <t>London Plan Duration (years)</t>
  </si>
  <si>
    <t>LP Saving</t>
  </si>
  <si>
    <t>MCS BBA 0198</t>
  </si>
  <si>
    <t>Sunpower Max2 360W COMM</t>
  </si>
  <si>
    <t>Sunpower Max3 400W COMM</t>
  </si>
  <si>
    <t>Sunpower Max2 390W COMM</t>
  </si>
  <si>
    <t>Building Control (NICEIC) Ref:</t>
  </si>
  <si>
    <t>Document Ref.: 019 Rev.: 14.0</t>
  </si>
  <si>
    <t>Efergy Elete Classic (Wireless)</t>
  </si>
  <si>
    <t>Wireless</t>
  </si>
  <si>
    <t>Amazon</t>
  </si>
  <si>
    <t>Internet</t>
  </si>
  <si>
    <t>Wired</t>
  </si>
  <si>
    <t>Owl CM160 Display &amp; USB</t>
  </si>
  <si>
    <t>Owl Intuition PV Internet Monitoring</t>
  </si>
  <si>
    <t>Rbee Monitoring Meter Single Phase</t>
  </si>
  <si>
    <t>Rbee Monitoring Meter Three Phase</t>
  </si>
  <si>
    <t>SolaX Pocket LAN</t>
  </si>
  <si>
    <t>SolaX WIFI Dongle</t>
  </si>
  <si>
    <t>Solis Data Logging stick -WIFI</t>
  </si>
  <si>
    <t>Sunny Boy wireless interface</t>
  </si>
  <si>
    <t>Sunny Web Box</t>
  </si>
  <si>
    <t>Sunny Web Box (RS 485 Ethernet)</t>
  </si>
  <si>
    <t>Individual Portrait Concrete Tile</t>
  </si>
  <si>
    <t>Individual Landscape Concrete Tile</t>
  </si>
  <si>
    <t>2 rows x 4 portrait Concrete Tile</t>
  </si>
  <si>
    <t>2 rows x 4 landscape Concrete Tile</t>
  </si>
  <si>
    <t>2 rows x 8 portrait Concrete Tile</t>
  </si>
  <si>
    <t>2 rows x 8 landscape Concrete Tile</t>
  </si>
  <si>
    <t>Individual Landscape Plain Tile</t>
  </si>
  <si>
    <t>2 rows x 4 portrait Plain Tile</t>
  </si>
  <si>
    <t>2 rows x 4 landscape Plain Tile</t>
  </si>
  <si>
    <t>2 rows x 8 portrait Plain Tile</t>
  </si>
  <si>
    <t>2 rows x 8 landscape Plain Tile</t>
  </si>
  <si>
    <t>Individual Portrait Slate</t>
  </si>
  <si>
    <t>Individual Landscape Slate</t>
  </si>
  <si>
    <t>2 rows x 4 portrait Slate</t>
  </si>
  <si>
    <t>2 rows x 4 landscape Slate</t>
  </si>
  <si>
    <t>2 rows x 8 portrait Slate</t>
  </si>
  <si>
    <t>2 rows x 8 landscape Slate</t>
  </si>
  <si>
    <t>Individual Portrait Interlocking Tile</t>
  </si>
  <si>
    <t>2 rows x 4 portrait Interlocking Tile</t>
  </si>
  <si>
    <t>2 rows x 4 landscape Interlocking Tile</t>
  </si>
  <si>
    <t>2 rows x 8 portrait Interlocking Tile</t>
  </si>
  <si>
    <t>2 rows x 8 landscape Interlocking Tile</t>
  </si>
  <si>
    <t>Metal Seamed (Kalzip) Portrait Row x 10</t>
  </si>
  <si>
    <t>Metal Seamed (Kalzip) Landscape Row x 10</t>
  </si>
  <si>
    <t>Mini Rail Trapezoidal roofs</t>
  </si>
  <si>
    <t>GSE In Roof Mounting System</t>
  </si>
  <si>
    <t>Rafter Bolt Portrait Row x 10</t>
  </si>
  <si>
    <t>Renusol Console Plus incl. ballast (landscape)</t>
  </si>
  <si>
    <t>Renusol Console Plus incl. ballast &amp; Streamline+ (landscape)</t>
  </si>
  <si>
    <t>Bisol Landscape flat roof system</t>
  </si>
  <si>
    <t>Bisol</t>
  </si>
  <si>
    <t>Bisol Portrait flat roof system</t>
  </si>
  <si>
    <t>FRF 1 row landscape</t>
  </si>
  <si>
    <t>FRF 1 row portrait</t>
  </si>
  <si>
    <t>FRF 1 row portrait &amp; 1 landscape</t>
  </si>
  <si>
    <t>FRF 2 row landscape</t>
  </si>
  <si>
    <t>FRF 2 row portrait</t>
  </si>
  <si>
    <t>FRF 3 row landscape</t>
  </si>
  <si>
    <t>FRF 4 row landscape</t>
  </si>
  <si>
    <t>FRF 2 row portrait &amp; 1 landscape</t>
  </si>
  <si>
    <t>SolarSteel Green Roof (10 degrees)</t>
  </si>
  <si>
    <t>SolarSteel Landscape (10 degrees)</t>
  </si>
  <si>
    <t>SolarSteel Portrait (10 degrees)</t>
  </si>
  <si>
    <t>SolarSteel Landscape 3PS (2018)</t>
  </si>
  <si>
    <t>SolarSteel Portrait 3PS (2018)</t>
  </si>
  <si>
    <t>SolarSteel Wind deflectors per panel</t>
  </si>
  <si>
    <t>Solion mounting - per panel</t>
  </si>
  <si>
    <t>Solion</t>
  </si>
  <si>
    <t>1 String - Loft Inverter - SWA to existing CU</t>
  </si>
  <si>
    <t>1 String - Loft Inverter - T&amp;E to existing CU</t>
  </si>
  <si>
    <t>2 String - Loft Inverter - SWA to existing CU</t>
  </si>
  <si>
    <t>2 String - Loft Inverter - T&amp;E to existing CU</t>
  </si>
  <si>
    <t>1 String - Loft Inverter - SWA to new CU</t>
  </si>
  <si>
    <t>1 String - Loft Inverter - T&amp;E to new CU</t>
  </si>
  <si>
    <t>2 String - Loft Inverter - SWA to new CU</t>
  </si>
  <si>
    <t>2 String - Loft Inverter - T&amp;E to new CU</t>
  </si>
  <si>
    <t>1 String - Cellar Inverter to existing CU</t>
  </si>
  <si>
    <t>1 String - Cellar Inverter to new CU</t>
  </si>
  <si>
    <t>2 String - Cellar Inverter to existing CU</t>
  </si>
  <si>
    <t>2 String - Cellar Inverter to new CU</t>
  </si>
  <si>
    <t>3 String - Loft Inverter to existing CU</t>
  </si>
  <si>
    <t>3 String - Loft Inverter to new CU</t>
  </si>
  <si>
    <t>3 Phase 1 string single inverter</t>
  </si>
  <si>
    <t>3 Phase 4-8 string single inverter</t>
  </si>
  <si>
    <t>Micro-inverter AC only SWA - Existing CU</t>
  </si>
  <si>
    <t>Micro-inverter AC only SWA - New CU</t>
  </si>
  <si>
    <t>Micro-inverter AC only T&amp;E - Existing CU</t>
  </si>
  <si>
    <t>Micro-inverter AC only T&amp;E - New CU</t>
  </si>
  <si>
    <t>Roof Type</t>
  </si>
  <si>
    <t>Inclined Mounting Types</t>
  </si>
  <si>
    <t>Flat Mounting Types</t>
  </si>
  <si>
    <t>Ground Mounting Types</t>
  </si>
  <si>
    <t>Inclined In-Roof</t>
  </si>
  <si>
    <t>Metal Seam</t>
  </si>
  <si>
    <t>Metal Profile</t>
  </si>
  <si>
    <t>Slate Real/Artificial</t>
  </si>
  <si>
    <t>Pantile</t>
  </si>
  <si>
    <t>Other</t>
  </si>
  <si>
    <t>Concrete</t>
  </si>
  <si>
    <t>GRP</t>
  </si>
  <si>
    <t>Fiber Cement</t>
  </si>
  <si>
    <t>Inclined K2 Hanger &amp; Rail</t>
  </si>
  <si>
    <t>Inclined Clamp &amp; Rail</t>
  </si>
  <si>
    <t>Inclined Hooks &amp; Rail</t>
  </si>
  <si>
    <t>Enter number of panels</t>
  </si>
  <si>
    <t>Gound</t>
  </si>
  <si>
    <t>SW18 1EP</t>
  </si>
  <si>
    <t>Post 31/3/2019 = zero</t>
  </si>
  <si>
    <t>20 Yrs</t>
  </si>
  <si>
    <t>Manufacturer</t>
  </si>
  <si>
    <t>Capacity kWh</t>
  </si>
  <si>
    <t>Misc</t>
  </si>
  <si>
    <t>Install</t>
  </si>
  <si>
    <t>Enphase x 1</t>
  </si>
  <si>
    <t>Enphase x 2</t>
  </si>
  <si>
    <t>Enphase x 3</t>
  </si>
  <si>
    <t>Enphase x 4</t>
  </si>
  <si>
    <t>Enphase x 5</t>
  </si>
  <si>
    <t>Enphase x 6</t>
  </si>
  <si>
    <t>Enphase x 7</t>
  </si>
  <si>
    <t>Enphase x 8</t>
  </si>
  <si>
    <t>Growatt SP2000</t>
  </si>
  <si>
    <t>LUX 12.0</t>
  </si>
  <si>
    <t>LUX 2.4</t>
  </si>
  <si>
    <t>LUX 9.6</t>
  </si>
  <si>
    <t>Mercedes Benz</t>
  </si>
  <si>
    <t>SMA 3600 Smart Energy</t>
  </si>
  <si>
    <t>SMA 5000 Smart Energy</t>
  </si>
  <si>
    <t>Tesla Powerwall</t>
  </si>
  <si>
    <t>Suntech STP 305S-20/Wfb Mono Black</t>
  </si>
  <si>
    <t>LUX 7.2</t>
  </si>
  <si>
    <t>SolaX TP63 6.3 &amp; BMU</t>
  </si>
  <si>
    <t>SF 4</t>
  </si>
  <si>
    <t>Kk 4</t>
  </si>
  <si>
    <t>PV kWh/a 4</t>
  </si>
  <si>
    <t>Inclination 4</t>
  </si>
  <si>
    <t>Azimuth 4</t>
  </si>
  <si>
    <t>PV SAP Benefit</t>
  </si>
  <si>
    <t>Template_PV_Quote_Domestic v6.0</t>
  </si>
  <si>
    <t>Template_PV_Quote Commercial v3.1</t>
  </si>
  <si>
    <t>K2 DDome (E-W) on flatrail - Landscape Only Small</t>
  </si>
  <si>
    <t>K2 SDome on flatrail - Landscape Only Small</t>
  </si>
  <si>
    <t>K2 DDome (E-W) on flatrail - Landscape Only Large</t>
  </si>
  <si>
    <t>K2 SDome on flatrail - Landscape Only Large</t>
  </si>
  <si>
    <t>JA Solar JAM60S10-340-MR-BF</t>
  </si>
  <si>
    <t>35mm End Clamps - Black</t>
  </si>
  <si>
    <t>35mm Mid Clamps - Black</t>
  </si>
  <si>
    <t>JA Solar JAM60S10-330-SC-BF</t>
  </si>
  <si>
    <t xml:space="preserve"> - No Battery</t>
  </si>
  <si>
    <t>PV SAP ROI</t>
  </si>
  <si>
    <t>Payback SAP Years</t>
  </si>
  <si>
    <t>PV SAP Total Return</t>
  </si>
  <si>
    <t>60898-1</t>
  </si>
  <si>
    <t>MCB</t>
  </si>
  <si>
    <t>RCBO</t>
  </si>
  <si>
    <t>RCD</t>
  </si>
  <si>
    <t>W/m2</t>
  </si>
  <si>
    <t>Scaffold Cost</t>
  </si>
  <si>
    <t>TL Electrician</t>
  </si>
  <si>
    <t>JA Solar JAM60S-12-310/PR</t>
  </si>
  <si>
    <t>System Owner</t>
  </si>
  <si>
    <t>1 or 2 Locations</t>
  </si>
  <si>
    <t>Inverter(s)</t>
  </si>
  <si>
    <t>MPAN/DNO</t>
  </si>
  <si>
    <t>Full EIC or DC &amp; AC Only</t>
  </si>
  <si>
    <t>DNO Pre-application</t>
  </si>
  <si>
    <t>G98/G99 Parameters</t>
  </si>
  <si>
    <t>Connected</t>
  </si>
  <si>
    <t>Location of CU</t>
  </si>
  <si>
    <t>DNO</t>
  </si>
  <si>
    <t>UKPN</t>
  </si>
  <si>
    <t>Western Power</t>
  </si>
  <si>
    <t>SSE</t>
  </si>
  <si>
    <t>ESPE</t>
  </si>
  <si>
    <t>UKPN (IDNO)</t>
  </si>
  <si>
    <t>in the main distribution panel</t>
  </si>
  <si>
    <t>Inverter -&gt; AC Iso -&gt; AC Iso -&gt; TGM -&gt; new 2 way CCU -&gt; Henley Block</t>
  </si>
  <si>
    <t>Inverter -&gt; AC Iso -&gt; TGM -&gt; AC Iso -&gt; new 2 way CCU -&gt; Henley Block</t>
  </si>
  <si>
    <t>Inverter -&gt; AC Iso -&gt; AC Iso -&gt; TGM -&gt; Existing CCU / Main Panel</t>
  </si>
  <si>
    <t>Inverter -&gt; AC Iso -&gt; TGM -&gt; AC Iso -&gt; Existing CCU / Main Panel</t>
  </si>
  <si>
    <t>Inverter(s) -&gt; Lockable AC Iso -&gt; TGM -&gt; Existing CCU / Main Panel</t>
  </si>
  <si>
    <t>AC Cable Protection Type</t>
  </si>
  <si>
    <t>Max Zs</t>
  </si>
  <si>
    <t>AC Cable Protection Rating (A)</t>
  </si>
  <si>
    <t>Max Zs (Ohm)</t>
  </si>
  <si>
    <t>Display Only</t>
  </si>
  <si>
    <t>Enter Data</t>
  </si>
  <si>
    <t>AC Protection Type</t>
  </si>
  <si>
    <t>AC Protection Rating</t>
  </si>
  <si>
    <t>Suntech STP 330S-20/A60/Wfhb Mono Black PERC</t>
  </si>
  <si>
    <t>Solis Data Logging stick -LAN</t>
  </si>
  <si>
    <t>Solar Edge SE-17000 Inverter</t>
  </si>
  <si>
    <t>Solis  1.00 kW 4G Single Inverter</t>
  </si>
  <si>
    <t>Solis  1.50 kW 4G Single Inverter</t>
  </si>
  <si>
    <t>Solis  2.00 kW 4G Single Inverter</t>
  </si>
  <si>
    <t>Solis  2.50 kW 4G Single Inverter</t>
  </si>
  <si>
    <t>Solis  3.00 kW 4G Single Inverter</t>
  </si>
  <si>
    <t>Solis  3.60 kW 4G Single Inverter</t>
  </si>
  <si>
    <t>Solis  3.00 kW 4G Dual Inverter</t>
  </si>
  <si>
    <t>Solis  3.60 kW 4G Dual Inverter</t>
  </si>
  <si>
    <t>Solis  5.00 kW 4G Dual Inverter</t>
  </si>
  <si>
    <t>Solis  6.00 kW 4G Dual Inverter</t>
  </si>
  <si>
    <t>Solis 10.00 kW 3 Phase Dual Inverter</t>
  </si>
  <si>
    <t>Solis 12.00 kW 3 Phase Dual Inverter</t>
  </si>
  <si>
    <t>Solis 15.00 kW 3 Phase Dual Inverter</t>
  </si>
  <si>
    <t>Solis 20.00 kW 3 Phase Dual Inverter</t>
  </si>
  <si>
    <t>Solis  6.00 kW 3 Phase Dual Inverter</t>
  </si>
  <si>
    <t>Solis  6.00 kW 4G Triple Inverter</t>
  </si>
  <si>
    <t>Solis 25.00 kW 3 Phase 5G Triple Inverter</t>
  </si>
  <si>
    <t>Solis 30.00 kW 3 Phase 5G Triple Inverter</t>
  </si>
  <si>
    <t>Solis 36.00 kW 3 Phase 5G Quad Inverter</t>
  </si>
  <si>
    <t>Solis 40.00 kW 3 Phase Quad Inverter</t>
  </si>
  <si>
    <t>Sunny TRIPOWER 10000TL 20 Inverter</t>
  </si>
  <si>
    <t>Sunny TRIPOWER 12000TL 20 Inverter</t>
  </si>
  <si>
    <t>Sunny TRIPOWER 5000TL 20 Inverter</t>
  </si>
  <si>
    <t>Sunny TRIPOWER 6000TL 20 Inverter</t>
  </si>
  <si>
    <t>Sunny TRIPOWER 7000TL 20 Inverter</t>
  </si>
  <si>
    <t>Sunny TRIPOWER 8000TL 20 Inverter</t>
  </si>
  <si>
    <t>Sunny TRIPOWER 9000TL 20 Inverter</t>
  </si>
  <si>
    <t>Sunny TRIPOWER 12000TL 10 Inverter</t>
  </si>
  <si>
    <t>Sunny TRIPOWER 15000TL 10 Inverter</t>
  </si>
  <si>
    <t>Sunny TRIPOWER 20 Inverter000TL 30 Inverter</t>
  </si>
  <si>
    <t>Sunny TRIPOWER 25000TL 30 Inverter</t>
  </si>
  <si>
    <t>SunnyBoy SB 3600SE-10 (+ Home Manager) Inverter</t>
  </si>
  <si>
    <t>SunnyBoy SB 5000SE-10 (+ Home Manager) Inverter</t>
  </si>
  <si>
    <t>SunnyBoy SB1.5-1VL40 Inverter</t>
  </si>
  <si>
    <t>SunnyBoy SB1600TL-10 Inverter</t>
  </si>
  <si>
    <t>SunnyBoy SB2.5-1VL40 Inverter</t>
  </si>
  <si>
    <t>SunnyBoy SB2000HF-30 Inverter</t>
  </si>
  <si>
    <t>SunnyBoy SB2100TL Inverter</t>
  </si>
  <si>
    <t>SunnyBoy SB2500TLST-21 Inverter</t>
  </si>
  <si>
    <t>SunnyBoy SB3000HF-30 Inverter</t>
  </si>
  <si>
    <t>SunnyBoy SB3000TLST-21 Inverter</t>
  </si>
  <si>
    <t>SunnyBoy SB3000TL-21 Dual Inverter</t>
  </si>
  <si>
    <t>SunnyBoy SB3600TL-21 Dual Inverter</t>
  </si>
  <si>
    <t>SunnyBoy SB4000TL-21 Dual Inverter</t>
  </si>
  <si>
    <t>SunnyBoy SB5000TL-20 Dual Inverter</t>
  </si>
  <si>
    <t>Tigo Cover (Perlight) Optimiser</t>
  </si>
  <si>
    <t>Tigo Retrofit Duo Optimiser</t>
  </si>
  <si>
    <t>Enphase IQ7 60 Cell (cable landscape) micro-inverter</t>
  </si>
  <si>
    <t>Enphase IQ7 60 Cell (cable portrait) micro-inverter</t>
  </si>
  <si>
    <t>Enphase IQ7+ 60 Cell (cable landscape) micro-inverter</t>
  </si>
  <si>
    <t>Enphase IQ7+ 60 Cell (cable portrait) micro-inverter</t>
  </si>
  <si>
    <t>Solar Edge Power P370 (Standard 60 Cell) Optimiser</t>
  </si>
  <si>
    <t>Solar Edge Power P404 (Panasonic 72 Cell) Optimiser</t>
  </si>
  <si>
    <t>Solar Edge Power P405 (Sunpower 96 Cell) Optimiser</t>
  </si>
  <si>
    <t>Solar Edge Power P500 (Sunpower 96 Cell) Optimiser</t>
  </si>
  <si>
    <t>Included in our quote</t>
  </si>
  <si>
    <t>A scaffold is not required</t>
  </si>
  <si>
    <t>Scaffold Incl</t>
  </si>
  <si>
    <t>Works with Domestic Quote Template v6.1 or later / Commercial Quote Template v3.0 or later
Works with EIC template v1.6 or later</t>
  </si>
  <si>
    <t>K2 Inclined</t>
  </si>
  <si>
    <t>Renusol Ground</t>
  </si>
  <si>
    <t>Mounting Type</t>
  </si>
  <si>
    <t xml:space="preserve">K2  </t>
  </si>
  <si>
    <t xml:space="preserve">  </t>
  </si>
  <si>
    <t>K2 flat roof, self-ballasted</t>
  </si>
  <si>
    <t>Bisol flat roof, self-ballasted</t>
  </si>
  <si>
    <t>Solar Steel flat roof, self-ballasted</t>
  </si>
  <si>
    <t>Solion flat roof, self-ballasted</t>
  </si>
  <si>
    <t>GSE in-roof</t>
  </si>
  <si>
    <t>4a</t>
  </si>
  <si>
    <t>4b</t>
  </si>
  <si>
    <t>Copy</t>
  </si>
  <si>
    <t>Doc No.</t>
  </si>
  <si>
    <t>Action</t>
  </si>
  <si>
    <t>08 PV Customer Warranty v1.1.150723-2020.pdf</t>
  </si>
  <si>
    <t>Module</t>
  </si>
  <si>
    <t>Merge</t>
  </si>
  <si>
    <t>Folder</t>
  </si>
  <si>
    <t>01</t>
  </si>
  <si>
    <t>02</t>
  </si>
  <si>
    <t>03</t>
  </si>
  <si>
    <t>04</t>
  </si>
  <si>
    <t>05</t>
  </si>
  <si>
    <t>06</t>
  </si>
  <si>
    <t>07</t>
  </si>
  <si>
    <t>08</t>
  </si>
  <si>
    <t>Document</t>
  </si>
  <si>
    <t>Inv 1</t>
  </si>
  <si>
    <t>Inv 2</t>
  </si>
  <si>
    <t>Edit</t>
  </si>
  <si>
    <t>02 Template_PV_Handoverpack_Coveringletter.docx</t>
  </si>
  <si>
    <t>02 Template_PV_Handoverpack_Coveringletter_No_Customer.docx</t>
  </si>
  <si>
    <t>04 Template_PV_Operating_Instructions - 1 Location.docx</t>
  </si>
  <si>
    <t>04 Template_PV_Operating_Instructions - 2 Locatione.docx</t>
  </si>
  <si>
    <t>04b Template_OM_Manual_Commerical_PV v1.1.docx</t>
  </si>
  <si>
    <t>06 Template GTC (27) G99 Form A3-1 issue 1 amd 3.docx</t>
  </si>
  <si>
    <t>06 Template SSEG G98 Form B Installation Document (ESPE (25)).docx</t>
  </si>
  <si>
    <t>06 Template SSEG G98 Form B Installation Document (SSE (20)).docx</t>
  </si>
  <si>
    <t>06 Template SSEG G98 Form B Installation Document (UKPN (10_12_19_28)).docx</t>
  </si>
  <si>
    <t>06 Template SSEG G98 Form B Installation Document for connection.docx</t>
  </si>
  <si>
    <t>06 Template SSEG G99 Form A3-1 issue 1 amd 3 (ESPE (25)).docx</t>
  </si>
  <si>
    <t>06 Template SSEG G99 Form A3-1 issue 1 amd 3 (SSE (20)).docx</t>
  </si>
  <si>
    <t>06 Template SSEG G99 Form A3-1 issue 1 amd 3 (UKPN (10_12_19_28)).docx</t>
  </si>
  <si>
    <t>07 Template PV Array &amp; AC Circuit Test Only.docx</t>
  </si>
  <si>
    <t>07 Template PV Array Test Only.docx</t>
  </si>
  <si>
    <t>07 Template_EIC(2020-1).docx</t>
  </si>
  <si>
    <t>Doc</t>
  </si>
  <si>
    <t>JAM60S10 320-340 PR 1000mm-EN.pdf</t>
  </si>
  <si>
    <t>perlight_320w_plus_60_cell_series_2019_datasheet_web_version.pdf</t>
  </si>
  <si>
    <t>SolarEdge SE3500H (SOETC00159V2).pdf</t>
  </si>
  <si>
    <t>Inv 3</t>
  </si>
  <si>
    <t>01 Coversheet for handover pack.pdf</t>
  </si>
  <si>
    <t>../templates/</t>
  </si>
  <si>
    <t>../templates/Panels/</t>
  </si>
  <si>
    <t>../templates/G98-G99/</t>
  </si>
  <si>
    <t>../templates</t>
  </si>
  <si>
    <t>TL3366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</si>
</sst>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£&quot;#,##0_);[Red]\(&quot;£&quot;#,##0\)"/>
    <numFmt numFmtId="44" formatCode="_(&quot;£&quot;* #,##0.00_);_(&quot;£&quot;* \(#,##0.00\);_(&quot;£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#,##0_ ;[Red]\-#,##0\ "/>
    <numFmt numFmtId="166" formatCode="&quot;£&quot;#,##0.00"/>
    <numFmt numFmtId="167" formatCode="&quot;£&quot;#,##0.00000"/>
    <numFmt numFmtId="168" formatCode="#,##0.00_ ;[Red]\-#,##0.00\ "/>
    <numFmt numFmtId="169" formatCode="&quot;£&quot;#,##0"/>
    <numFmt numFmtId="170" formatCode="[$-F800]dddd\,\ mmmm\ dd\,\ yyyy"/>
    <numFmt numFmtId="171" formatCode="#,##0.0"/>
    <numFmt numFmtId="172" formatCode="&quot;£&quot;#,##0;[Red]&quot;£&quot;#,##0"/>
    <numFmt numFmtId="173" formatCode="&quot;£&quot;#,##0.0000"/>
    <numFmt numFmtId="174" formatCode="0.0000"/>
    <numFmt numFmtId="175" formatCode="0.000"/>
    <numFmt numFmtId="176" formatCode="_-* #,##0_-;\-* #,##0_-;_-* &quot;-&quot;??_-;_-@_-"/>
    <numFmt numFmtId="177" formatCode="_-&quot;£&quot;* #,##0_-;\-&quot;£&quot;* #,##0_-;_-&quot;£&quot;* &quot;-&quot;??_-;_-@_-"/>
    <numFmt numFmtId="178" formatCode="0.0%"/>
    <numFmt numFmtId="179" formatCode="_(* #,##0_);_(* \(#,##0\);_(* &quot;-&quot;??_);_(@_)"/>
    <numFmt numFmtId="180" formatCode="0.000%"/>
    <numFmt numFmtId="181" formatCode="#,##0.00_ ;\-#,##0.00\ "/>
    <numFmt numFmtId="182" formatCode="0.0"/>
    <numFmt numFmtId="183" formatCode="dd/mm/yyyy;@"/>
    <numFmt numFmtId="184" formatCode="#,##0.0000_ ;\-#,##0.0000\ "/>
    <numFmt numFmtId="185" formatCode="#,##0.00000_ ;\-#,##0.00000\ "/>
    <numFmt numFmtId="186" formatCode="[$-409]d/mmm/yyyy;@"/>
    <numFmt numFmtId="187" formatCode="dd/mmm/yyyy"/>
    <numFmt numFmtId="188" formatCode="_-[$£-809]* #,##0.00_-;\-[$£-809]* #,##0.00_-;_-[$£-809]* &quot;-&quot;??_-;_-@_-"/>
    <numFmt numFmtId="189" formatCode="_-* #,##0.00\ &quot;€&quot;_-;\-* #,##0.00\ &quot;€&quot;_-;_-* &quot;-&quot;??\ &quot;€&quot;_-;_-@_-"/>
    <numFmt numFmtId="190" formatCode="_-[$£-809]* #,##0_-;\-[$£-809]* #,##0_-;_-[$£-809]* &quot;-&quot;??_-;_-@_-"/>
  </numFmts>
  <fonts count="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55"/>
      <name val="Trebuchet MS"/>
      <family val="2"/>
    </font>
    <font>
      <b/>
      <sz val="14"/>
      <name val="Trebuchet MS"/>
      <family val="2"/>
    </font>
    <font>
      <b/>
      <sz val="11"/>
      <name val="Trebuchet MS"/>
      <family val="2"/>
    </font>
    <font>
      <sz val="14"/>
      <name val="Trebuchet MS"/>
      <family val="2"/>
    </font>
    <font>
      <sz val="10"/>
      <color indexed="10"/>
      <name val="Trebuchet MS"/>
      <family val="2"/>
    </font>
    <font>
      <sz val="10"/>
      <color indexed="55"/>
      <name val="Trebuchet MS"/>
      <family val="2"/>
    </font>
    <font>
      <sz val="10"/>
      <color theme="0" tint="-0.34998626667073579"/>
      <name val="Trebuchet MS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10"/>
      <color theme="0" tint="-0.249977111117893"/>
      <name val="Trebuchet MS"/>
      <family val="2"/>
    </font>
    <font>
      <sz val="10"/>
      <name val="Arial"/>
      <family val="2"/>
    </font>
    <font>
      <b/>
      <sz val="10"/>
      <color indexed="10"/>
      <name val="Trebuchet MS"/>
      <family val="2"/>
    </font>
    <font>
      <vertAlign val="superscript"/>
      <sz val="10"/>
      <name val="Trebuchet MS"/>
      <family val="2"/>
    </font>
    <font>
      <sz val="10"/>
      <name val="Arial"/>
      <family val="2"/>
    </font>
    <font>
      <sz val="10"/>
      <color theme="0" tint="-0.499984740745262"/>
      <name val="Trebuchet MS"/>
      <family val="2"/>
    </font>
    <font>
      <sz val="8"/>
      <color indexed="81"/>
      <name val="Tahoma"/>
      <family val="2"/>
    </font>
    <font>
      <b/>
      <vertAlign val="superscript"/>
      <sz val="11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14999847407452621"/>
      <name val="Arial"/>
      <family val="2"/>
    </font>
    <font>
      <sz val="26"/>
      <name val="Trebuchet MS"/>
      <family val="2"/>
    </font>
    <font>
      <sz val="26"/>
      <name val="Arial"/>
      <family val="2"/>
    </font>
    <font>
      <b/>
      <sz val="10"/>
      <color theme="5" tint="-0.249977111117893"/>
      <name val="Arial"/>
      <family val="2"/>
    </font>
    <font>
      <sz val="10"/>
      <color theme="0" tint="-0.14999847407452621"/>
      <name val="Trebuchet MS"/>
      <family val="2"/>
    </font>
    <font>
      <sz val="10"/>
      <color theme="0" tint="-0.249977111117893"/>
      <name val="Arial"/>
      <family val="2"/>
    </font>
    <font>
      <b/>
      <sz val="11"/>
      <color theme="1"/>
      <name val="Calibri"/>
      <family val="2"/>
      <scheme val="minor"/>
    </font>
    <font>
      <sz val="16"/>
      <name val="Wingdings"/>
      <charset val="2"/>
    </font>
    <font>
      <sz val="10"/>
      <color rgb="FFC00000"/>
      <name val="Trebuchet MS"/>
      <family val="2"/>
    </font>
    <font>
      <b/>
      <sz val="16"/>
      <name val="Symbol"/>
      <family val="1"/>
      <charset val="2"/>
    </font>
    <font>
      <sz val="12"/>
      <name val="Symbol"/>
      <family val="1"/>
      <charset val="2"/>
    </font>
    <font>
      <vertAlign val="superscript"/>
      <sz val="10"/>
      <color theme="0" tint="-0.34998626667073579"/>
      <name val="Trebuchet MS"/>
      <family val="2"/>
    </font>
    <font>
      <sz val="12"/>
      <color theme="0" tint="-0.14999847407452621"/>
      <name val="Trebuchet MS"/>
      <family val="2"/>
    </font>
    <font>
      <sz val="12"/>
      <color theme="1" tint="0.499984740745262"/>
      <name val="Trebuchet MS"/>
      <family val="2"/>
    </font>
    <font>
      <b/>
      <sz val="10"/>
      <name val="Times New Roman"/>
      <family val="1"/>
    </font>
    <font>
      <b/>
      <i/>
      <sz val="9"/>
      <name val="Times New Roman"/>
      <family val="1"/>
    </font>
    <font>
      <b/>
      <i/>
      <vertAlign val="subscript"/>
      <sz val="7"/>
      <name val="Times New Roman"/>
      <family val="1"/>
    </font>
    <font>
      <sz val="10"/>
      <name val="Times New Roman"/>
      <family val="1"/>
    </font>
    <font>
      <b/>
      <sz val="10"/>
      <color theme="0" tint="-0.249977111117893"/>
      <name val="Trebuchet MS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8"/>
      <name val="Trebuchet MS"/>
      <family val="2"/>
    </font>
    <font>
      <u/>
      <sz val="10"/>
      <color theme="11"/>
      <name val="Arial"/>
      <family val="2"/>
    </font>
    <font>
      <sz val="11"/>
      <color indexed="8"/>
      <name val="Trebuchet MS"/>
      <family val="2"/>
    </font>
    <font>
      <u/>
      <sz val="11"/>
      <color indexed="12"/>
      <name val="Trebuchet MS"/>
      <family val="2"/>
    </font>
    <font>
      <u/>
      <sz val="10"/>
      <color indexed="12"/>
      <name val="Trebuchet MS"/>
      <family val="2"/>
    </font>
    <font>
      <sz val="10"/>
      <color indexed="8"/>
      <name val="Arial"/>
      <family val="2"/>
    </font>
    <font>
      <sz val="10"/>
      <color theme="1"/>
      <name val="Trebuchet MS"/>
      <family val="2"/>
    </font>
    <font>
      <sz val="10"/>
      <color theme="1" tint="0.34998626667073579"/>
      <name val="Trebuchet MS"/>
      <family val="2"/>
    </font>
    <font>
      <sz val="8"/>
      <color theme="1" tint="0.34998626667073579"/>
      <name val="Trebuchet MS"/>
      <family val="2"/>
    </font>
    <font>
      <sz val="8"/>
      <color theme="1" tint="0.34998626667073579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974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EE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8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rgb="FF808080"/>
      </left>
      <right style="thin">
        <color rgb="FF000000"/>
      </right>
      <top style="thin">
        <color rgb="FF000000"/>
      </top>
      <bottom style="thick">
        <color rgb="FF808080"/>
      </bottom>
      <diagonal/>
    </border>
    <border>
      <left style="thin">
        <color rgb="FF000000"/>
      </left>
      <right/>
      <top style="thin">
        <color rgb="FF000000"/>
      </top>
      <bottom style="thick">
        <color rgb="FF808080"/>
      </bottom>
      <diagonal/>
    </border>
    <border>
      <left/>
      <right style="thin">
        <color rgb="FF000000"/>
      </right>
      <top style="thin">
        <color rgb="FF000000"/>
      </top>
      <bottom style="thick">
        <color rgb="FF80808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6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6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43" fontId="40" fillId="0" borderId="0" applyFont="0" applyFill="0" applyBorder="0" applyAlignment="0" applyProtection="0"/>
    <xf numFmtId="44" fontId="40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72" fillId="0" borderId="0" applyNumberFormat="0" applyFill="0" applyBorder="0" applyAlignment="0" applyProtection="0"/>
    <xf numFmtId="0" fontId="73" fillId="0" borderId="0"/>
    <xf numFmtId="0" fontId="74" fillId="0" borderId="0" applyNumberFormat="0" applyFill="0" applyBorder="0" applyAlignment="0" applyProtection="0">
      <alignment vertical="top"/>
      <protection locked="0"/>
    </xf>
    <xf numFmtId="189" fontId="6" fillId="0" borderId="0" applyFont="0" applyFill="0" applyBorder="0" applyAlignment="0" applyProtection="0"/>
    <xf numFmtId="0" fontId="1" fillId="0" borderId="0"/>
    <xf numFmtId="0" fontId="76" fillId="0" borderId="0"/>
    <xf numFmtId="0" fontId="72" fillId="0" borderId="0" applyNumberFormat="0" applyFill="0" applyBorder="0" applyAlignment="0" applyProtection="0"/>
  </cellStyleXfs>
  <cellXfs count="948">
    <xf numFmtId="0" fontId="0" fillId="0" borderId="0" xfId="0"/>
    <xf numFmtId="166" fontId="0" fillId="0" borderId="0" xfId="0" applyNumberFormat="1"/>
    <xf numFmtId="10" fontId="0" fillId="0" borderId="0" xfId="0" applyNumberFormat="1"/>
    <xf numFmtId="0" fontId="29" fillId="0" borderId="21" xfId="0" applyFont="1" applyBorder="1"/>
    <xf numFmtId="0" fontId="28" fillId="0" borderId="22" xfId="0" applyFont="1" applyBorder="1"/>
    <xf numFmtId="0" fontId="29" fillId="0" borderId="23" xfId="0" applyFont="1" applyBorder="1"/>
    <xf numFmtId="0" fontId="29" fillId="0" borderId="22" xfId="0" applyFont="1" applyBorder="1"/>
    <xf numFmtId="0" fontId="28" fillId="0" borderId="21" xfId="0" applyFont="1" applyBorder="1"/>
    <xf numFmtId="0" fontId="29" fillId="0" borderId="24" xfId="0" applyFont="1" applyBorder="1"/>
    <xf numFmtId="0" fontId="28" fillId="0" borderId="0" xfId="0" applyFont="1"/>
    <xf numFmtId="166" fontId="29" fillId="0" borderId="10" xfId="0" applyNumberFormat="1" applyFont="1" applyBorder="1" applyAlignment="1">
      <alignment horizontal="right"/>
    </xf>
    <xf numFmtId="3" fontId="29" fillId="0" borderId="10" xfId="0" applyNumberFormat="1" applyFont="1" applyBorder="1" applyAlignment="1">
      <alignment horizontal="center"/>
    </xf>
    <xf numFmtId="4" fontId="30" fillId="0" borderId="10" xfId="0" applyNumberFormat="1" applyFont="1" applyBorder="1" applyAlignment="1">
      <alignment horizontal="right"/>
    </xf>
    <xf numFmtId="4" fontId="29" fillId="0" borderId="17" xfId="0" applyNumberFormat="1" applyFont="1" applyBorder="1" applyAlignment="1">
      <alignment horizontal="right"/>
    </xf>
    <xf numFmtId="10" fontId="29" fillId="0" borderId="10" xfId="0" applyNumberFormat="1" applyFont="1" applyBorder="1" applyAlignment="1">
      <alignment horizontal="right"/>
    </xf>
    <xf numFmtId="4" fontId="29" fillId="0" borderId="10" xfId="0" applyNumberFormat="1" applyFont="1" applyBorder="1" applyAlignment="1">
      <alignment horizontal="right"/>
    </xf>
    <xf numFmtId="3" fontId="28" fillId="0" borderId="0" xfId="0" applyNumberFormat="1" applyFont="1"/>
    <xf numFmtId="3" fontId="32" fillId="0" borderId="25" xfId="0" applyNumberFormat="1" applyFont="1" applyBorder="1" applyAlignment="1">
      <alignment horizontal="center"/>
    </xf>
    <xf numFmtId="0" fontId="32" fillId="0" borderId="25" xfId="0" applyFont="1" applyBorder="1" applyAlignment="1">
      <alignment horizontal="center"/>
    </xf>
    <xf numFmtId="0" fontId="32" fillId="0" borderId="25" xfId="0" applyFont="1" applyBorder="1" applyAlignment="1">
      <alignment horizontal="center" wrapText="1"/>
    </xf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0" fontId="29" fillId="0" borderId="29" xfId="0" applyFont="1" applyBorder="1"/>
    <xf numFmtId="0" fontId="29" fillId="0" borderId="30" xfId="0" applyFont="1" applyBorder="1"/>
    <xf numFmtId="0" fontId="28" fillId="0" borderId="31" xfId="0" applyFont="1" applyBorder="1" applyAlignment="1">
      <alignment horizontal="right"/>
    </xf>
    <xf numFmtId="0" fontId="29" fillId="0" borderId="18" xfId="0" applyFont="1" applyBorder="1"/>
    <xf numFmtId="0" fontId="29" fillId="0" borderId="32" xfId="0" applyFont="1" applyBorder="1"/>
    <xf numFmtId="0" fontId="28" fillId="0" borderId="18" xfId="0" applyFont="1" applyBorder="1" applyAlignment="1">
      <alignment horizontal="right"/>
    </xf>
    <xf numFmtId="0" fontId="28" fillId="0" borderId="18" xfId="0" applyFont="1" applyBorder="1"/>
    <xf numFmtId="0" fontId="28" fillId="0" borderId="32" xfId="0" applyFont="1" applyBorder="1"/>
    <xf numFmtId="165" fontId="28" fillId="0" borderId="32" xfId="0" applyNumberFormat="1" applyFont="1" applyBorder="1" applyAlignment="1">
      <alignment horizontal="right"/>
    </xf>
    <xf numFmtId="0" fontId="28" fillId="0" borderId="17" xfId="0" applyFont="1" applyBorder="1"/>
    <xf numFmtId="0" fontId="28" fillId="0" borderId="0" xfId="0" applyFont="1" applyAlignment="1">
      <alignment horizontal="right"/>
    </xf>
    <xf numFmtId="166" fontId="28" fillId="0" borderId="18" xfId="0" applyNumberFormat="1" applyFont="1" applyBorder="1" applyAlignment="1">
      <alignment horizontal="right"/>
    </xf>
    <xf numFmtId="166" fontId="28" fillId="0" borderId="0" xfId="0" applyNumberFormat="1" applyFont="1"/>
    <xf numFmtId="166" fontId="29" fillId="0" borderId="0" xfId="0" applyNumberFormat="1" applyFont="1" applyAlignment="1">
      <alignment horizontal="right"/>
    </xf>
    <xf numFmtId="4" fontId="28" fillId="0" borderId="0" xfId="0" applyNumberFormat="1" applyFont="1"/>
    <xf numFmtId="0" fontId="28" fillId="0" borderId="19" xfId="0" applyFont="1" applyBorder="1"/>
    <xf numFmtId="10" fontId="28" fillId="0" borderId="33" xfId="0" applyNumberFormat="1" applyFont="1" applyBorder="1"/>
    <xf numFmtId="10" fontId="28" fillId="0" borderId="34" xfId="0" applyNumberFormat="1" applyFont="1" applyBorder="1"/>
    <xf numFmtId="0" fontId="29" fillId="0" borderId="19" xfId="0" applyFont="1" applyBorder="1"/>
    <xf numFmtId="3" fontId="29" fillId="0" borderId="0" xfId="0" applyNumberFormat="1" applyFont="1" applyAlignment="1">
      <alignment horizontal="center"/>
    </xf>
    <xf numFmtId="4" fontId="30" fillId="0" borderId="0" xfId="0" applyNumberFormat="1" applyFont="1" applyAlignment="1">
      <alignment horizontal="right"/>
    </xf>
    <xf numFmtId="4" fontId="29" fillId="0" borderId="18" xfId="0" applyNumberFormat="1" applyFont="1" applyBorder="1" applyAlignment="1">
      <alignment horizontal="right"/>
    </xf>
    <xf numFmtId="10" fontId="29" fillId="0" borderId="0" xfId="0" applyNumberFormat="1" applyFont="1" applyAlignment="1">
      <alignment horizontal="right"/>
    </xf>
    <xf numFmtId="4" fontId="29" fillId="0" borderId="0" xfId="0" applyNumberFormat="1" applyFont="1" applyAlignment="1">
      <alignment horizontal="right"/>
    </xf>
    <xf numFmtId="0" fontId="29" fillId="0" borderId="0" xfId="0" applyFont="1"/>
    <xf numFmtId="0" fontId="32" fillId="0" borderId="28" xfId="0" applyFont="1" applyBorder="1" applyAlignment="1">
      <alignment horizontal="center"/>
    </xf>
    <xf numFmtId="10" fontId="28" fillId="0" borderId="0" xfId="0" applyNumberFormat="1" applyFont="1"/>
    <xf numFmtId="169" fontId="28" fillId="0" borderId="0" xfId="0" applyNumberFormat="1" applyFont="1"/>
    <xf numFmtId="169" fontId="28" fillId="0" borderId="10" xfId="0" applyNumberFormat="1" applyFont="1" applyBorder="1"/>
    <xf numFmtId="166" fontId="28" fillId="0" borderId="11" xfId="0" applyNumberFormat="1" applyFont="1" applyBorder="1"/>
    <xf numFmtId="10" fontId="28" fillId="0" borderId="10" xfId="0" applyNumberFormat="1" applyFont="1" applyBorder="1"/>
    <xf numFmtId="0" fontId="28" fillId="0" borderId="15" xfId="0" applyFont="1" applyBorder="1"/>
    <xf numFmtId="0" fontId="28" fillId="0" borderId="24" xfId="0" applyFont="1" applyBorder="1"/>
    <xf numFmtId="0" fontId="28" fillId="0" borderId="11" xfId="0" applyFont="1" applyBorder="1"/>
    <xf numFmtId="0" fontId="28" fillId="0" borderId="36" xfId="0" applyFont="1" applyBorder="1"/>
    <xf numFmtId="0" fontId="28" fillId="0" borderId="42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170" fontId="0" fillId="0" borderId="0" xfId="0" applyNumberFormat="1" applyAlignment="1">
      <alignment vertical="top"/>
    </xf>
    <xf numFmtId="3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9" fontId="0" fillId="0" borderId="0" xfId="0" applyNumberFormat="1" applyAlignment="1">
      <alignment vertical="top" wrapText="1"/>
    </xf>
    <xf numFmtId="174" fontId="0" fillId="0" borderId="0" xfId="0" applyNumberFormat="1" applyAlignment="1">
      <alignment vertical="top" wrapText="1"/>
    </xf>
    <xf numFmtId="174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33" fillId="0" borderId="0" xfId="0" applyFont="1" applyAlignment="1">
      <alignment vertical="center" wrapText="1"/>
    </xf>
    <xf numFmtId="6" fontId="28" fillId="26" borderId="18" xfId="0" applyNumberFormat="1" applyFont="1" applyFill="1" applyBorder="1" applyAlignment="1" applyProtection="1">
      <alignment horizontal="right"/>
      <protection locked="0"/>
    </xf>
    <xf numFmtId="166" fontId="28" fillId="0" borderId="0" xfId="0" applyNumberFormat="1" applyFont="1" applyAlignment="1">
      <alignment horizontal="right"/>
    </xf>
    <xf numFmtId="0" fontId="28" fillId="26" borderId="19" xfId="0" applyFont="1" applyFill="1" applyBorder="1" applyAlignment="1" applyProtection="1">
      <alignment horizontal="right"/>
      <protection locked="0"/>
    </xf>
    <xf numFmtId="0" fontId="28" fillId="27" borderId="19" xfId="0" applyFont="1" applyFill="1" applyBorder="1" applyAlignment="1">
      <alignment horizontal="right"/>
    </xf>
    <xf numFmtId="0" fontId="28" fillId="26" borderId="18" xfId="0" applyFont="1" applyFill="1" applyBorder="1" applyAlignment="1" applyProtection="1">
      <alignment horizontal="right"/>
      <protection locked="0"/>
    </xf>
    <xf numFmtId="0" fontId="28" fillId="27" borderId="18" xfId="0" applyFont="1" applyFill="1" applyBorder="1" applyAlignment="1">
      <alignment horizontal="right"/>
    </xf>
    <xf numFmtId="165" fontId="28" fillId="26" borderId="18" xfId="0" applyNumberFormat="1" applyFont="1" applyFill="1" applyBorder="1" applyAlignment="1" applyProtection="1">
      <alignment horizontal="right"/>
      <protection locked="0"/>
    </xf>
    <xf numFmtId="165" fontId="28" fillId="27" borderId="18" xfId="0" applyNumberFormat="1" applyFont="1" applyFill="1" applyBorder="1" applyAlignment="1">
      <alignment horizontal="right"/>
    </xf>
    <xf numFmtId="166" fontId="28" fillId="26" borderId="18" xfId="0" applyNumberFormat="1" applyFont="1" applyFill="1" applyBorder="1" applyAlignment="1" applyProtection="1">
      <alignment horizontal="right"/>
      <protection locked="0"/>
    </xf>
    <xf numFmtId="166" fontId="28" fillId="27" borderId="18" xfId="0" applyNumberFormat="1" applyFont="1" applyFill="1" applyBorder="1" applyAlignment="1">
      <alignment horizontal="right"/>
    </xf>
    <xf numFmtId="3" fontId="28" fillId="26" borderId="18" xfId="0" applyNumberFormat="1" applyFont="1" applyFill="1" applyBorder="1" applyAlignment="1" applyProtection="1">
      <alignment horizontal="right"/>
      <protection locked="0"/>
    </xf>
    <xf numFmtId="3" fontId="28" fillId="27" borderId="18" xfId="0" applyNumberFormat="1" applyFont="1" applyFill="1" applyBorder="1" applyAlignment="1">
      <alignment horizontal="right"/>
    </xf>
    <xf numFmtId="167" fontId="28" fillId="26" borderId="18" xfId="0" applyNumberFormat="1" applyFont="1" applyFill="1" applyBorder="1" applyAlignment="1" applyProtection="1">
      <alignment horizontal="right"/>
      <protection locked="0"/>
    </xf>
    <xf numFmtId="167" fontId="28" fillId="27" borderId="18" xfId="0" applyNumberFormat="1" applyFont="1" applyFill="1" applyBorder="1" applyAlignment="1">
      <alignment horizontal="right"/>
    </xf>
    <xf numFmtId="10" fontId="28" fillId="26" borderId="18" xfId="0" applyNumberFormat="1" applyFont="1" applyFill="1" applyBorder="1" applyAlignment="1" applyProtection="1">
      <alignment horizontal="right"/>
      <protection locked="0"/>
    </xf>
    <xf numFmtId="10" fontId="28" fillId="27" borderId="18" xfId="0" applyNumberFormat="1" applyFont="1" applyFill="1" applyBorder="1" applyAlignment="1">
      <alignment horizontal="right"/>
    </xf>
    <xf numFmtId="0" fontId="28" fillId="0" borderId="34" xfId="0" applyFont="1" applyBorder="1"/>
    <xf numFmtId="166" fontId="28" fillId="0" borderId="17" xfId="0" applyNumberFormat="1" applyFont="1" applyBorder="1" applyAlignment="1">
      <alignment horizontal="right"/>
    </xf>
    <xf numFmtId="166" fontId="29" fillId="0" borderId="30" xfId="0" applyNumberFormat="1" applyFont="1" applyBorder="1" applyAlignment="1">
      <alignment horizontal="right"/>
    </xf>
    <xf numFmtId="0" fontId="0" fillId="0" borderId="18" xfId="0" applyBorder="1" applyAlignment="1">
      <alignment horizontal="left" vertical="top"/>
    </xf>
    <xf numFmtId="0" fontId="28" fillId="0" borderId="10" xfId="0" applyFont="1" applyBorder="1"/>
    <xf numFmtId="0" fontId="28" fillId="0" borderId="36" xfId="0" applyFont="1" applyBorder="1" applyAlignment="1">
      <alignment horizontal="right"/>
    </xf>
    <xf numFmtId="0" fontId="28" fillId="0" borderId="42" xfId="0" applyFont="1" applyBorder="1" applyAlignment="1">
      <alignment horizontal="right"/>
    </xf>
    <xf numFmtId="0" fontId="28" fillId="27" borderId="40" xfId="0" applyFont="1" applyFill="1" applyBorder="1" applyAlignment="1">
      <alignment horizontal="right"/>
    </xf>
    <xf numFmtId="0" fontId="28" fillId="27" borderId="36" xfId="0" applyFont="1" applyFill="1" applyBorder="1" applyAlignment="1">
      <alignment horizontal="right"/>
    </xf>
    <xf numFmtId="165" fontId="28" fillId="27" borderId="36" xfId="0" applyNumberFormat="1" applyFont="1" applyFill="1" applyBorder="1" applyAlignment="1">
      <alignment horizontal="right"/>
    </xf>
    <xf numFmtId="166" fontId="28" fillId="27" borderId="36" xfId="0" applyNumberFormat="1" applyFont="1" applyFill="1" applyBorder="1" applyAlignment="1">
      <alignment horizontal="right"/>
    </xf>
    <xf numFmtId="3" fontId="28" fillId="27" borderId="36" xfId="0" applyNumberFormat="1" applyFont="1" applyFill="1" applyBorder="1" applyAlignment="1">
      <alignment horizontal="right"/>
    </xf>
    <xf numFmtId="167" fontId="28" fillId="27" borderId="36" xfId="0" applyNumberFormat="1" applyFont="1" applyFill="1" applyBorder="1" applyAlignment="1">
      <alignment horizontal="right"/>
    </xf>
    <xf numFmtId="166" fontId="28" fillId="0" borderId="36" xfId="0" applyNumberFormat="1" applyFont="1" applyBorder="1" applyAlignment="1">
      <alignment horizontal="right"/>
    </xf>
    <xf numFmtId="166" fontId="28" fillId="0" borderId="42" xfId="0" applyNumberFormat="1" applyFont="1" applyBorder="1" applyAlignment="1">
      <alignment horizontal="right"/>
    </xf>
    <xf numFmtId="166" fontId="29" fillId="0" borderId="42" xfId="0" applyNumberFormat="1" applyFont="1" applyBorder="1" applyAlignment="1">
      <alignment horizontal="right"/>
    </xf>
    <xf numFmtId="165" fontId="28" fillId="0" borderId="0" xfId="0" applyNumberFormat="1" applyFont="1"/>
    <xf numFmtId="165" fontId="29" fillId="0" borderId="0" xfId="0" applyNumberFormat="1" applyFont="1"/>
    <xf numFmtId="0" fontId="28" fillId="0" borderId="31" xfId="0" applyFont="1" applyBorder="1"/>
    <xf numFmtId="0" fontId="0" fillId="0" borderId="18" xfId="0" applyBorder="1"/>
    <xf numFmtId="0" fontId="0" fillId="25" borderId="31" xfId="0" applyFill="1" applyBorder="1"/>
    <xf numFmtId="0" fontId="28" fillId="0" borderId="10" xfId="0" applyFont="1" applyBorder="1" applyAlignment="1">
      <alignment horizontal="right"/>
    </xf>
    <xf numFmtId="166" fontId="29" fillId="0" borderId="0" xfId="0" applyNumberFormat="1" applyFont="1"/>
    <xf numFmtId="0" fontId="29" fillId="0" borderId="17" xfId="0" applyFont="1" applyBorder="1"/>
    <xf numFmtId="0" fontId="36" fillId="0" borderId="0" xfId="0" applyFont="1"/>
    <xf numFmtId="0" fontId="28" fillId="0" borderId="29" xfId="0" applyFont="1" applyBorder="1"/>
    <xf numFmtId="165" fontId="28" fillId="0" borderId="31" xfId="0" applyNumberFormat="1" applyFont="1" applyBorder="1" applyAlignment="1">
      <alignment horizontal="right"/>
    </xf>
    <xf numFmtId="165" fontId="28" fillId="26" borderId="36" xfId="0" applyNumberFormat="1" applyFont="1" applyFill="1" applyBorder="1" applyAlignment="1" applyProtection="1">
      <alignment horizontal="right"/>
      <protection locked="0"/>
    </xf>
    <xf numFmtId="166" fontId="28" fillId="26" borderId="36" xfId="0" applyNumberFormat="1" applyFont="1" applyFill="1" applyBorder="1" applyAlignment="1" applyProtection="1">
      <alignment horizontal="right"/>
      <protection locked="0"/>
    </xf>
    <xf numFmtId="0" fontId="6" fillId="0" borderId="0" xfId="0" applyFont="1"/>
    <xf numFmtId="0" fontId="37" fillId="0" borderId="0" xfId="0" applyFont="1"/>
    <xf numFmtId="3" fontId="28" fillId="0" borderId="19" xfId="0" applyNumberFormat="1" applyFont="1" applyBorder="1"/>
    <xf numFmtId="3" fontId="28" fillId="0" borderId="12" xfId="0" applyNumberFormat="1" applyFont="1" applyBorder="1"/>
    <xf numFmtId="0" fontId="28" fillId="0" borderId="31" xfId="0" applyFont="1" applyBorder="1" applyAlignment="1">
      <alignment horizontal="left" vertical="top"/>
    </xf>
    <xf numFmtId="0" fontId="28" fillId="26" borderId="31" xfId="0" applyFont="1" applyFill="1" applyBorder="1" applyAlignment="1" applyProtection="1">
      <alignment horizontal="left" vertical="top"/>
      <protection locked="0"/>
    </xf>
    <xf numFmtId="170" fontId="28" fillId="26" borderId="31" xfId="0" applyNumberFormat="1" applyFont="1" applyFill="1" applyBorder="1" applyAlignment="1" applyProtection="1">
      <alignment horizontal="left" vertical="top"/>
      <protection locked="0"/>
    </xf>
    <xf numFmtId="0" fontId="6" fillId="0" borderId="10" xfId="0" applyFont="1" applyBorder="1"/>
    <xf numFmtId="176" fontId="0" fillId="0" borderId="0" xfId="43" applyNumberFormat="1" applyFont="1" applyAlignment="1">
      <alignment vertical="top"/>
    </xf>
    <xf numFmtId="177" fontId="0" fillId="0" borderId="0" xfId="44" applyNumberFormat="1" applyFont="1" applyAlignment="1">
      <alignment vertical="top" wrapText="1"/>
    </xf>
    <xf numFmtId="0" fontId="28" fillId="26" borderId="36" xfId="0" applyFont="1" applyFill="1" applyBorder="1" applyAlignment="1" applyProtection="1">
      <alignment horizontal="left" vertical="top" wrapText="1"/>
      <protection locked="0"/>
    </xf>
    <xf numFmtId="1" fontId="28" fillId="0" borderId="0" xfId="0" applyNumberFormat="1" applyFont="1"/>
    <xf numFmtId="167" fontId="28" fillId="0" borderId="0" xfId="0" applyNumberFormat="1" applyFont="1"/>
    <xf numFmtId="0" fontId="29" fillId="0" borderId="37" xfId="0" applyFont="1" applyBorder="1" applyAlignment="1">
      <alignment horizontal="right"/>
    </xf>
    <xf numFmtId="4" fontId="28" fillId="0" borderId="18" xfId="0" applyNumberFormat="1" applyFont="1" applyBorder="1" applyAlignment="1">
      <alignment horizontal="right"/>
    </xf>
    <xf numFmtId="4" fontId="35" fillId="0" borderId="0" xfId="0" applyNumberFormat="1" applyFont="1" applyAlignment="1">
      <alignment horizontal="right"/>
    </xf>
    <xf numFmtId="10" fontId="28" fillId="0" borderId="0" xfId="0" applyNumberFormat="1" applyFont="1" applyAlignment="1">
      <alignment horizontal="right"/>
    </xf>
    <xf numFmtId="10" fontId="34" fillId="0" borderId="0" xfId="0" applyNumberFormat="1" applyFont="1"/>
    <xf numFmtId="0" fontId="28" fillId="0" borderId="13" xfId="0" applyFont="1" applyBorder="1"/>
    <xf numFmtId="10" fontId="28" fillId="0" borderId="13" xfId="0" applyNumberFormat="1" applyFont="1" applyBorder="1"/>
    <xf numFmtId="4" fontId="28" fillId="0" borderId="0" xfId="0" applyNumberFormat="1" applyFont="1" applyAlignment="1">
      <alignment horizontal="right"/>
    </xf>
    <xf numFmtId="3" fontId="28" fillId="0" borderId="10" xfId="0" applyNumberFormat="1" applyFont="1" applyBorder="1" applyAlignment="1">
      <alignment horizontal="center"/>
    </xf>
    <xf numFmtId="166" fontId="29" fillId="0" borderId="12" xfId="0" applyNumberFormat="1" applyFont="1" applyBorder="1" applyAlignment="1">
      <alignment horizontal="right"/>
    </xf>
    <xf numFmtId="3" fontId="29" fillId="0" borderId="12" xfId="0" applyNumberFormat="1" applyFont="1" applyBorder="1" applyAlignment="1">
      <alignment horizontal="center"/>
    </xf>
    <xf numFmtId="166" fontId="29" fillId="0" borderId="19" xfId="0" applyNumberFormat="1" applyFont="1" applyBorder="1" applyAlignment="1">
      <alignment horizontal="right"/>
    </xf>
    <xf numFmtId="166" fontId="30" fillId="0" borderId="12" xfId="0" applyNumberFormat="1" applyFont="1" applyBorder="1" applyAlignment="1">
      <alignment horizontal="right"/>
    </xf>
    <xf numFmtId="10" fontId="29" fillId="0" borderId="12" xfId="0" applyNumberFormat="1" applyFont="1" applyBorder="1" applyAlignment="1">
      <alignment horizontal="right"/>
    </xf>
    <xf numFmtId="10" fontId="29" fillId="0" borderId="0" xfId="0" applyNumberFormat="1" applyFont="1"/>
    <xf numFmtId="10" fontId="41" fillId="0" borderId="0" xfId="0" applyNumberFormat="1" applyFont="1" applyAlignment="1">
      <alignment horizontal="right"/>
    </xf>
    <xf numFmtId="166" fontId="29" fillId="0" borderId="18" xfId="0" applyNumberFormat="1" applyFont="1" applyBorder="1"/>
    <xf numFmtId="166" fontId="29" fillId="0" borderId="18" xfId="0" applyNumberFormat="1" applyFont="1" applyBorder="1" applyAlignment="1">
      <alignment horizontal="right"/>
    </xf>
    <xf numFmtId="166" fontId="30" fillId="0" borderId="0" xfId="0" applyNumberFormat="1" applyFont="1" applyAlignment="1">
      <alignment horizontal="right"/>
    </xf>
    <xf numFmtId="166" fontId="28" fillId="0" borderId="10" xfId="0" applyNumberFormat="1" applyFont="1" applyBorder="1" applyAlignment="1">
      <alignment horizontal="right"/>
    </xf>
    <xf numFmtId="4" fontId="28" fillId="0" borderId="20" xfId="0" applyNumberFormat="1" applyFont="1" applyBorder="1" applyAlignment="1">
      <alignment horizontal="right"/>
    </xf>
    <xf numFmtId="4" fontId="35" fillId="0" borderId="11" xfId="0" applyNumberFormat="1" applyFont="1" applyBorder="1" applyAlignment="1">
      <alignment horizontal="right"/>
    </xf>
    <xf numFmtId="10" fontId="28" fillId="0" borderId="11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0" fontId="28" fillId="0" borderId="11" xfId="0" applyNumberFormat="1" applyFont="1" applyBorder="1"/>
    <xf numFmtId="166" fontId="30" fillId="0" borderId="0" xfId="0" applyNumberFormat="1" applyFont="1"/>
    <xf numFmtId="166" fontId="29" fillId="0" borderId="11" xfId="0" applyNumberFormat="1" applyFont="1" applyBorder="1" applyAlignment="1">
      <alignment horizontal="right"/>
    </xf>
    <xf numFmtId="3" fontId="29" fillId="0" borderId="11" xfId="0" applyNumberFormat="1" applyFont="1" applyBorder="1" applyAlignment="1">
      <alignment horizontal="center"/>
    </xf>
    <xf numFmtId="4" fontId="30" fillId="0" borderId="11" xfId="0" applyNumberFormat="1" applyFont="1" applyBorder="1" applyAlignment="1">
      <alignment horizontal="right"/>
    </xf>
    <xf numFmtId="166" fontId="29" fillId="0" borderId="20" xfId="0" applyNumberFormat="1" applyFont="1" applyBorder="1" applyAlignment="1">
      <alignment horizontal="right"/>
    </xf>
    <xf numFmtId="166" fontId="30" fillId="0" borderId="11" xfId="0" applyNumberFormat="1" applyFont="1" applyBorder="1" applyAlignment="1">
      <alignment horizontal="right"/>
    </xf>
    <xf numFmtId="10" fontId="29" fillId="0" borderId="11" xfId="0" applyNumberFormat="1" applyFont="1" applyBorder="1" applyAlignment="1">
      <alignment horizontal="right"/>
    </xf>
    <xf numFmtId="10" fontId="29" fillId="0" borderId="11" xfId="0" applyNumberFormat="1" applyFont="1" applyBorder="1"/>
    <xf numFmtId="10" fontId="41" fillId="0" borderId="24" xfId="0" applyNumberFormat="1" applyFont="1" applyBorder="1" applyAlignment="1">
      <alignment horizontal="right"/>
    </xf>
    <xf numFmtId="0" fontId="29" fillId="0" borderId="0" xfId="0" applyFont="1" applyAlignment="1">
      <alignment horizontal="left"/>
    </xf>
    <xf numFmtId="0" fontId="29" fillId="0" borderId="34" xfId="0" applyFont="1" applyBorder="1" applyAlignment="1">
      <alignment horizontal="right" wrapText="1"/>
    </xf>
    <xf numFmtId="0" fontId="29" fillId="0" borderId="10" xfId="0" applyFont="1" applyBorder="1" applyAlignment="1">
      <alignment horizontal="center" wrapText="1"/>
    </xf>
    <xf numFmtId="0" fontId="29" fillId="0" borderId="10" xfId="0" applyFont="1" applyBorder="1" applyAlignment="1">
      <alignment horizontal="right" wrapText="1"/>
    </xf>
    <xf numFmtId="165" fontId="28" fillId="0" borderId="12" xfId="0" applyNumberFormat="1" applyFont="1" applyBorder="1"/>
    <xf numFmtId="6" fontId="28" fillId="0" borderId="33" xfId="0" applyNumberFormat="1" applyFont="1" applyBorder="1"/>
    <xf numFmtId="6" fontId="28" fillId="0" borderId="12" xfId="0" applyNumberFormat="1" applyFont="1" applyBorder="1"/>
    <xf numFmtId="168" fontId="28" fillId="0" borderId="0" xfId="0" applyNumberFormat="1" applyFont="1"/>
    <xf numFmtId="6" fontId="28" fillId="0" borderId="0" xfId="0" applyNumberFormat="1" applyFont="1"/>
    <xf numFmtId="169" fontId="28" fillId="0" borderId="32" xfId="0" applyNumberFormat="1" applyFont="1" applyBorder="1"/>
    <xf numFmtId="169" fontId="28" fillId="0" borderId="36" xfId="0" applyNumberFormat="1" applyFont="1" applyBorder="1"/>
    <xf numFmtId="6" fontId="28" fillId="0" borderId="32" xfId="0" applyNumberFormat="1" applyFont="1" applyBorder="1"/>
    <xf numFmtId="165" fontId="28" fillId="0" borderId="10" xfId="0" applyNumberFormat="1" applyFont="1" applyBorder="1"/>
    <xf numFmtId="6" fontId="28" fillId="0" borderId="34" xfId="0" applyNumberFormat="1" applyFont="1" applyBorder="1"/>
    <xf numFmtId="172" fontId="28" fillId="0" borderId="36" xfId="0" applyNumberFormat="1" applyFont="1" applyBorder="1"/>
    <xf numFmtId="6" fontId="29" fillId="0" borderId="0" xfId="0" applyNumberFormat="1" applyFont="1"/>
    <xf numFmtId="165" fontId="29" fillId="0" borderId="37" xfId="0" applyNumberFormat="1" applyFont="1" applyBorder="1"/>
    <xf numFmtId="6" fontId="29" fillId="0" borderId="37" xfId="0" applyNumberFormat="1" applyFont="1" applyBorder="1"/>
    <xf numFmtId="6" fontId="29" fillId="0" borderId="30" xfId="0" applyNumberFormat="1" applyFont="1" applyBorder="1"/>
    <xf numFmtId="6" fontId="29" fillId="0" borderId="31" xfId="0" applyNumberFormat="1" applyFont="1" applyBorder="1"/>
    <xf numFmtId="0" fontId="9" fillId="26" borderId="31" xfId="34" applyFill="1" applyBorder="1" applyAlignment="1">
      <alignment horizontal="left" vertical="top"/>
      <protection locked="0"/>
    </xf>
    <xf numFmtId="180" fontId="28" fillId="0" borderId="0" xfId="0" applyNumberFormat="1" applyFont="1"/>
    <xf numFmtId="0" fontId="28" fillId="30" borderId="12" xfId="0" applyFont="1" applyFill="1" applyBorder="1"/>
    <xf numFmtId="0" fontId="28" fillId="31" borderId="10" xfId="0" applyFont="1" applyFill="1" applyBorder="1"/>
    <xf numFmtId="180" fontId="28" fillId="30" borderId="40" xfId="0" applyNumberFormat="1" applyFont="1" applyFill="1" applyBorder="1"/>
    <xf numFmtId="0" fontId="7" fillId="0" borderId="30" xfId="0" applyFont="1" applyBorder="1" applyAlignment="1">
      <alignment horizontal="center" wrapText="1"/>
    </xf>
    <xf numFmtId="0" fontId="29" fillId="0" borderId="29" xfId="0" applyFont="1" applyBorder="1" applyAlignment="1">
      <alignment horizontal="center" wrapText="1"/>
    </xf>
    <xf numFmtId="0" fontId="28" fillId="0" borderId="12" xfId="0" applyFont="1" applyBorder="1"/>
    <xf numFmtId="0" fontId="28" fillId="0" borderId="37" xfId="0" applyFont="1" applyBorder="1"/>
    <xf numFmtId="0" fontId="28" fillId="0" borderId="30" xfId="0" applyFont="1" applyBorder="1"/>
    <xf numFmtId="164" fontId="0" fillId="0" borderId="0" xfId="0" applyNumberFormat="1"/>
    <xf numFmtId="0" fontId="28" fillId="26" borderId="31" xfId="0" quotePrefix="1" applyFont="1" applyFill="1" applyBorder="1" applyAlignment="1" applyProtection="1">
      <alignment horizontal="left" vertical="top"/>
      <protection locked="0"/>
    </xf>
    <xf numFmtId="181" fontId="0" fillId="0" borderId="0" xfId="44" applyNumberFormat="1" applyFont="1" applyAlignment="1">
      <alignment vertical="top" wrapText="1"/>
    </xf>
    <xf numFmtId="182" fontId="0" fillId="0" borderId="0" xfId="0" applyNumberFormat="1" applyAlignment="1">
      <alignment vertical="top"/>
    </xf>
    <xf numFmtId="180" fontId="0" fillId="0" borderId="0" xfId="0" applyNumberFormat="1" applyAlignment="1">
      <alignment vertical="top"/>
    </xf>
    <xf numFmtId="175" fontId="0" fillId="0" borderId="0" xfId="0" applyNumberFormat="1" applyAlignment="1">
      <alignment vertical="top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wrapText="1"/>
    </xf>
    <xf numFmtId="172" fontId="28" fillId="0" borderId="0" xfId="0" applyNumberFormat="1" applyFont="1"/>
    <xf numFmtId="0" fontId="28" fillId="0" borderId="15" xfId="0" applyFont="1" applyBorder="1" applyAlignment="1">
      <alignment horizontal="center"/>
    </xf>
    <xf numFmtId="10" fontId="41" fillId="0" borderId="22" xfId="0" applyNumberFormat="1" applyFont="1" applyBorder="1" applyAlignment="1">
      <alignment horizontal="right"/>
    </xf>
    <xf numFmtId="10" fontId="41" fillId="0" borderId="15" xfId="0" applyNumberFormat="1" applyFont="1" applyBorder="1" applyAlignment="1">
      <alignment horizontal="right"/>
    </xf>
    <xf numFmtId="10" fontId="41" fillId="0" borderId="11" xfId="0" applyNumberFormat="1" applyFont="1" applyBorder="1" applyAlignment="1">
      <alignment horizontal="right"/>
    </xf>
    <xf numFmtId="10" fontId="41" fillId="0" borderId="16" xfId="0" applyNumberFormat="1" applyFont="1" applyBorder="1" applyAlignment="1">
      <alignment horizontal="right"/>
    </xf>
    <xf numFmtId="0" fontId="36" fillId="0" borderId="13" xfId="0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10" fontId="36" fillId="0" borderId="22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2" fontId="0" fillId="0" borderId="0" xfId="0" applyNumberFormat="1"/>
    <xf numFmtId="0" fontId="28" fillId="32" borderId="31" xfId="0" applyFont="1" applyFill="1" applyBorder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horizontal="left"/>
    </xf>
    <xf numFmtId="14" fontId="28" fillId="0" borderId="0" xfId="0" applyNumberFormat="1" applyFont="1" applyAlignment="1">
      <alignment horizontal="center"/>
    </xf>
    <xf numFmtId="0" fontId="28" fillId="0" borderId="0" xfId="0" applyFont="1" applyAlignment="1">
      <alignment horizontal="center" vertical="top"/>
    </xf>
    <xf numFmtId="0" fontId="28" fillId="0" borderId="0" xfId="0" applyFont="1" applyAlignment="1" applyProtection="1">
      <alignment horizontal="left" vertical="top"/>
      <protection locked="0"/>
    </xf>
    <xf numFmtId="20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28" fillId="0" borderId="0" xfId="0" applyFont="1" applyAlignment="1" applyProtection="1">
      <alignment horizontal="left" vertical="top" wrapText="1"/>
      <protection locked="0"/>
    </xf>
    <xf numFmtId="0" fontId="28" fillId="0" borderId="31" xfId="0" applyFont="1" applyBorder="1" applyAlignment="1">
      <alignment horizontal="left"/>
    </xf>
    <xf numFmtId="0" fontId="28" fillId="0" borderId="0" xfId="0" applyFont="1" applyAlignment="1">
      <alignment vertical="top" wrapText="1"/>
    </xf>
    <xf numFmtId="3" fontId="28" fillId="32" borderId="31" xfId="0" quotePrefix="1" applyNumberFormat="1" applyFont="1" applyFill="1" applyBorder="1" applyAlignment="1">
      <alignment horizontal="center"/>
    </xf>
    <xf numFmtId="2" fontId="28" fillId="32" borderId="31" xfId="0" applyNumberFormat="1" applyFont="1" applyFill="1" applyBorder="1" applyAlignment="1">
      <alignment horizontal="center"/>
    </xf>
    <xf numFmtId="0" fontId="28" fillId="0" borderId="31" xfId="0" applyFont="1" applyBorder="1" applyAlignment="1">
      <alignment horizontal="center"/>
    </xf>
    <xf numFmtId="49" fontId="0" fillId="0" borderId="0" xfId="0" applyNumberFormat="1" applyAlignment="1">
      <alignment vertical="top"/>
    </xf>
    <xf numFmtId="0" fontId="28" fillId="31" borderId="31" xfId="0" quotePrefix="1" applyFont="1" applyFill="1" applyBorder="1" applyAlignment="1" applyProtection="1">
      <alignment horizontal="left" vertical="top"/>
      <protection locked="0"/>
    </xf>
    <xf numFmtId="1" fontId="0" fillId="0" borderId="0" xfId="0" applyNumberFormat="1"/>
    <xf numFmtId="178" fontId="28" fillId="0" borderId="0" xfId="0" applyNumberFormat="1" applyFont="1"/>
    <xf numFmtId="0" fontId="7" fillId="33" borderId="54" xfId="0" applyFont="1" applyFill="1" applyBorder="1" applyAlignment="1">
      <alignment vertical="center" wrapText="1"/>
    </xf>
    <xf numFmtId="0" fontId="6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8" fillId="34" borderId="31" xfId="0" applyFont="1" applyFill="1" applyBorder="1" applyAlignment="1">
      <alignment horizontal="center"/>
    </xf>
    <xf numFmtId="0" fontId="28" fillId="34" borderId="31" xfId="0" applyFont="1" applyFill="1" applyBorder="1" applyAlignment="1" applyProtection="1">
      <alignment horizontal="left" vertical="top"/>
      <protection locked="0"/>
    </xf>
    <xf numFmtId="0" fontId="28" fillId="32" borderId="31" xfId="0" applyFont="1" applyFill="1" applyBorder="1" applyAlignment="1" applyProtection="1">
      <alignment horizontal="left" vertical="top"/>
      <protection locked="0"/>
    </xf>
    <xf numFmtId="2" fontId="28" fillId="0" borderId="0" xfId="0" applyNumberFormat="1" applyFont="1"/>
    <xf numFmtId="0" fontId="28" fillId="0" borderId="22" xfId="0" applyFont="1" applyBorder="1" applyProtection="1">
      <protection locked="0"/>
    </xf>
    <xf numFmtId="3" fontId="28" fillId="0" borderId="0" xfId="0" applyNumberFormat="1" applyFont="1" applyAlignment="1" applyProtection="1">
      <alignment horizontal="center"/>
      <protection locked="0"/>
    </xf>
    <xf numFmtId="4" fontId="28" fillId="0" borderId="0" xfId="0" applyNumberFormat="1" applyFont="1" applyAlignment="1" applyProtection="1">
      <alignment horizontal="center"/>
      <protection locked="0"/>
    </xf>
    <xf numFmtId="10" fontId="28" fillId="0" borderId="0" xfId="0" applyNumberFormat="1" applyFont="1" applyProtection="1">
      <protection locked="0"/>
    </xf>
    <xf numFmtId="178" fontId="28" fillId="0" borderId="0" xfId="0" applyNumberFormat="1" applyFont="1" applyProtection="1">
      <protection locked="0"/>
    </xf>
    <xf numFmtId="0" fontId="28" fillId="34" borderId="31" xfId="0" applyFont="1" applyFill="1" applyBorder="1" applyAlignment="1" applyProtection="1">
      <alignment horizontal="center"/>
      <protection locked="0"/>
    </xf>
    <xf numFmtId="0" fontId="28" fillId="0" borderId="31" xfId="0" applyFont="1" applyBorder="1" applyAlignment="1" applyProtection="1">
      <alignment horizontal="center"/>
      <protection locked="0"/>
    </xf>
    <xf numFmtId="0" fontId="28" fillId="34" borderId="31" xfId="0" quotePrefix="1" applyFont="1" applyFill="1" applyBorder="1" applyAlignment="1" applyProtection="1">
      <alignment horizontal="center"/>
      <protection locked="0"/>
    </xf>
    <xf numFmtId="182" fontId="28" fillId="0" borderId="31" xfId="0" applyNumberFormat="1" applyFont="1" applyBorder="1" applyAlignment="1" applyProtection="1">
      <alignment horizontal="center"/>
      <protection locked="0"/>
    </xf>
    <xf numFmtId="165" fontId="28" fillId="0" borderId="0" xfId="0" applyNumberFormat="1" applyFont="1" applyAlignment="1">
      <alignment horizontal="right"/>
    </xf>
    <xf numFmtId="6" fontId="28" fillId="26" borderId="36" xfId="0" applyNumberFormat="1" applyFont="1" applyFill="1" applyBorder="1" applyAlignment="1" applyProtection="1">
      <alignment horizontal="right"/>
      <protection locked="0"/>
    </xf>
    <xf numFmtId="0" fontId="28" fillId="26" borderId="36" xfId="0" applyFont="1" applyFill="1" applyBorder="1" applyAlignment="1" applyProtection="1">
      <alignment horizontal="right"/>
      <protection locked="0"/>
    </xf>
    <xf numFmtId="3" fontId="28" fillId="26" borderId="36" xfId="0" applyNumberFormat="1" applyFont="1" applyFill="1" applyBorder="1" applyAlignment="1" applyProtection="1">
      <alignment horizontal="right"/>
      <protection locked="0"/>
    </xf>
    <xf numFmtId="167" fontId="28" fillId="26" borderId="36" xfId="0" applyNumberFormat="1" applyFont="1" applyFill="1" applyBorder="1" applyAlignment="1" applyProtection="1">
      <alignment horizontal="right"/>
      <protection locked="0"/>
    </xf>
    <xf numFmtId="10" fontId="28" fillId="26" borderId="36" xfId="0" applyNumberFormat="1" applyFont="1" applyFill="1" applyBorder="1" applyAlignment="1" applyProtection="1">
      <alignment horizontal="right"/>
      <protection locked="0"/>
    </xf>
    <xf numFmtId="3" fontId="6" fillId="0" borderId="10" xfId="0" applyNumberFormat="1" applyFont="1" applyBorder="1"/>
    <xf numFmtId="9" fontId="28" fillId="0" borderId="0" xfId="0" applyNumberFormat="1" applyFont="1" applyProtection="1">
      <protection locked="0"/>
    </xf>
    <xf numFmtId="0" fontId="28" fillId="0" borderId="33" xfId="0" applyFont="1" applyBorder="1"/>
    <xf numFmtId="182" fontId="28" fillId="0" borderId="36" xfId="0" applyNumberFormat="1" applyFont="1" applyBorder="1"/>
    <xf numFmtId="0" fontId="28" fillId="32" borderId="31" xfId="0" applyFont="1" applyFill="1" applyBorder="1" applyProtection="1">
      <protection locked="0"/>
    </xf>
    <xf numFmtId="0" fontId="28" fillId="32" borderId="31" xfId="0" applyFont="1" applyFill="1" applyBorder="1" applyAlignment="1" applyProtection="1">
      <alignment horizontal="right"/>
      <protection locked="0"/>
    </xf>
    <xf numFmtId="2" fontId="28" fillId="32" borderId="31" xfId="0" applyNumberFormat="1" applyFont="1" applyFill="1" applyBorder="1" applyProtection="1">
      <protection locked="0"/>
    </xf>
    <xf numFmtId="49" fontId="28" fillId="0" borderId="0" xfId="0" applyNumberFormat="1" applyFont="1"/>
    <xf numFmtId="10" fontId="28" fillId="0" borderId="31" xfId="0" applyNumberFormat="1" applyFont="1" applyBorder="1"/>
    <xf numFmtId="2" fontId="0" fillId="0" borderId="0" xfId="45" applyNumberFormat="1" applyFont="1" applyAlignment="1">
      <alignment vertical="top" wrapText="1"/>
    </xf>
    <xf numFmtId="0" fontId="39" fillId="0" borderId="22" xfId="0" applyFont="1" applyBorder="1"/>
    <xf numFmtId="0" fontId="28" fillId="31" borderId="25" xfId="0" applyFont="1" applyFill="1" applyBorder="1" applyAlignment="1" applyProtection="1">
      <alignment horizontal="left" vertical="top" wrapText="1"/>
      <protection locked="0"/>
    </xf>
    <xf numFmtId="0" fontId="29" fillId="0" borderId="43" xfId="0" applyFont="1" applyBorder="1" applyAlignment="1">
      <alignment horizontal="left" vertical="top"/>
    </xf>
    <xf numFmtId="0" fontId="28" fillId="0" borderId="46" xfId="0" applyFont="1" applyBorder="1" applyAlignment="1">
      <alignment horizontal="left"/>
    </xf>
    <xf numFmtId="0" fontId="28" fillId="0" borderId="43" xfId="0" applyFont="1" applyBorder="1" applyAlignment="1">
      <alignment horizontal="left" vertical="top"/>
    </xf>
    <xf numFmtId="0" fontId="28" fillId="0" borderId="35" xfId="0" applyFont="1" applyBorder="1" applyAlignment="1">
      <alignment horizontal="left"/>
    </xf>
    <xf numFmtId="0" fontId="49" fillId="0" borderId="0" xfId="0" applyFont="1"/>
    <xf numFmtId="0" fontId="28" fillId="0" borderId="46" xfId="0" applyFont="1" applyBorder="1"/>
    <xf numFmtId="0" fontId="29" fillId="0" borderId="57" xfId="0" applyFont="1" applyBorder="1" applyAlignment="1">
      <alignment horizontal="left" vertical="top"/>
    </xf>
    <xf numFmtId="2" fontId="39" fillId="0" borderId="0" xfId="0" applyNumberFormat="1" applyFont="1"/>
    <xf numFmtId="0" fontId="28" fillId="31" borderId="31" xfId="0" applyFont="1" applyFill="1" applyBorder="1" applyAlignment="1" applyProtection="1">
      <alignment horizontal="left" vertical="top" wrapText="1"/>
      <protection locked="0"/>
    </xf>
    <xf numFmtId="0" fontId="29" fillId="0" borderId="53" xfId="0" applyFont="1" applyBorder="1" applyAlignment="1">
      <alignment horizontal="left" vertical="top"/>
    </xf>
    <xf numFmtId="1" fontId="28" fillId="34" borderId="31" xfId="0" quotePrefix="1" applyNumberFormat="1" applyFont="1" applyFill="1" applyBorder="1" applyAlignment="1">
      <alignment horizontal="left" vertical="top"/>
    </xf>
    <xf numFmtId="178" fontId="28" fillId="0" borderId="0" xfId="45" applyNumberFormat="1" applyFont="1"/>
    <xf numFmtId="0" fontId="28" fillId="0" borderId="44" xfId="0" applyFont="1" applyBorder="1"/>
    <xf numFmtId="0" fontId="28" fillId="0" borderId="48" xfId="0" applyFont="1" applyBorder="1"/>
    <xf numFmtId="2" fontId="28" fillId="34" borderId="31" xfId="0" applyNumberFormat="1" applyFont="1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0" fillId="0" borderId="0" xfId="0" applyAlignment="1">
      <alignment vertical="center"/>
    </xf>
    <xf numFmtId="1" fontId="28" fillId="0" borderId="42" xfId="0" applyNumberFormat="1" applyFont="1" applyBorder="1"/>
    <xf numFmtId="10" fontId="28" fillId="0" borderId="30" xfId="0" applyNumberFormat="1" applyFont="1" applyBorder="1"/>
    <xf numFmtId="166" fontId="28" fillId="0" borderId="10" xfId="0" applyNumberFormat="1" applyFont="1" applyBorder="1"/>
    <xf numFmtId="174" fontId="28" fillId="0" borderId="0" xfId="0" applyNumberFormat="1" applyFont="1"/>
    <xf numFmtId="174" fontId="28" fillId="0" borderId="10" xfId="0" applyNumberFormat="1" applyFont="1" applyBorder="1"/>
    <xf numFmtId="174" fontId="28" fillId="0" borderId="32" xfId="0" applyNumberFormat="1" applyFont="1" applyBorder="1"/>
    <xf numFmtId="166" fontId="29" fillId="0" borderId="12" xfId="0" applyNumberFormat="1" applyFont="1" applyBorder="1"/>
    <xf numFmtId="166" fontId="29" fillId="0" borderId="13" xfId="0" applyNumberFormat="1" applyFont="1" applyBorder="1"/>
    <xf numFmtId="0" fontId="36" fillId="0" borderId="18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166" fontId="39" fillId="0" borderId="26" xfId="0" applyNumberFormat="1" applyFont="1" applyBorder="1" applyAlignment="1">
      <alignment horizontal="right"/>
    </xf>
    <xf numFmtId="2" fontId="39" fillId="0" borderId="15" xfId="0" applyNumberFormat="1" applyFont="1" applyBorder="1"/>
    <xf numFmtId="10" fontId="28" fillId="0" borderId="0" xfId="45" applyNumberFormat="1" applyFont="1"/>
    <xf numFmtId="0" fontId="36" fillId="0" borderId="29" xfId="0" applyFont="1" applyBorder="1" applyAlignment="1">
      <alignment horizontal="right"/>
    </xf>
    <xf numFmtId="0" fontId="36" fillId="0" borderId="37" xfId="0" applyFont="1" applyBorder="1" applyAlignment="1">
      <alignment horizontal="right"/>
    </xf>
    <xf numFmtId="0" fontId="36" fillId="0" borderId="30" xfId="0" applyFont="1" applyBorder="1"/>
    <xf numFmtId="0" fontId="36" fillId="0" borderId="18" xfId="0" applyFont="1" applyBorder="1"/>
    <xf numFmtId="166" fontId="36" fillId="0" borderId="0" xfId="0" applyNumberFormat="1" applyFont="1"/>
    <xf numFmtId="169" fontId="36" fillId="0" borderId="0" xfId="0" applyNumberFormat="1" applyFont="1"/>
    <xf numFmtId="174" fontId="36" fillId="0" borderId="0" xfId="0" applyNumberFormat="1" applyFont="1"/>
    <xf numFmtId="0" fontId="36" fillId="0" borderId="17" xfId="0" applyFont="1" applyBorder="1"/>
    <xf numFmtId="166" fontId="36" fillId="0" borderId="10" xfId="0" applyNumberFormat="1" applyFont="1" applyBorder="1"/>
    <xf numFmtId="169" fontId="36" fillId="0" borderId="10" xfId="0" applyNumberFormat="1" applyFont="1" applyBorder="1"/>
    <xf numFmtId="174" fontId="36" fillId="0" borderId="10" xfId="0" applyNumberFormat="1" applyFont="1" applyBorder="1"/>
    <xf numFmtId="0" fontId="28" fillId="0" borderId="42" xfId="0" applyFont="1" applyBorder="1" applyAlignment="1">
      <alignment vertical="top"/>
    </xf>
    <xf numFmtId="0" fontId="28" fillId="34" borderId="42" xfId="0" applyFont="1" applyFill="1" applyBorder="1" applyAlignment="1" applyProtection="1">
      <alignment horizontal="left" vertical="top" wrapText="1"/>
      <protection locked="0"/>
    </xf>
    <xf numFmtId="173" fontId="28" fillId="0" borderId="32" xfId="0" applyNumberFormat="1" applyFont="1" applyBorder="1" applyAlignment="1">
      <alignment horizontal="right"/>
    </xf>
    <xf numFmtId="173" fontId="28" fillId="0" borderId="31" xfId="0" applyNumberFormat="1" applyFont="1" applyBorder="1"/>
    <xf numFmtId="173" fontId="28" fillId="0" borderId="42" xfId="0" applyNumberFormat="1" applyFont="1" applyBorder="1" applyAlignment="1">
      <alignment horizontal="right"/>
    </xf>
    <xf numFmtId="0" fontId="28" fillId="0" borderId="19" xfId="0" applyFont="1" applyBorder="1" applyAlignment="1">
      <alignment horizontal="right"/>
    </xf>
    <xf numFmtId="0" fontId="28" fillId="0" borderId="12" xfId="0" applyFont="1" applyBorder="1" applyAlignment="1">
      <alignment horizontal="right"/>
    </xf>
    <xf numFmtId="3" fontId="53" fillId="0" borderId="12" xfId="0" applyNumberFormat="1" applyFont="1" applyBorder="1"/>
    <xf numFmtId="10" fontId="28" fillId="0" borderId="10" xfId="45" applyNumberFormat="1" applyFont="1" applyBorder="1"/>
    <xf numFmtId="180" fontId="28" fillId="0" borderId="32" xfId="45" applyNumberFormat="1" applyFont="1" applyBorder="1"/>
    <xf numFmtId="0" fontId="36" fillId="0" borderId="19" xfId="0" applyFont="1" applyBorder="1"/>
    <xf numFmtId="3" fontId="36" fillId="0" borderId="12" xfId="0" applyNumberFormat="1" applyFont="1" applyBorder="1"/>
    <xf numFmtId="0" fontId="36" fillId="0" borderId="12" xfId="0" applyFont="1" applyBorder="1"/>
    <xf numFmtId="0" fontId="36" fillId="0" borderId="33" xfId="0" applyFont="1" applyBorder="1"/>
    <xf numFmtId="10" fontId="36" fillId="0" borderId="0" xfId="45" applyNumberFormat="1" applyFont="1"/>
    <xf numFmtId="10" fontId="36" fillId="0" borderId="10" xfId="45" applyNumberFormat="1" applyFont="1" applyBorder="1"/>
    <xf numFmtId="180" fontId="28" fillId="0" borderId="34" xfId="45" applyNumberFormat="1" applyFont="1" applyBorder="1"/>
    <xf numFmtId="180" fontId="36" fillId="0" borderId="32" xfId="45" applyNumberFormat="1" applyFont="1" applyBorder="1"/>
    <xf numFmtId="180" fontId="36" fillId="0" borderId="34" xfId="45" applyNumberFormat="1" applyFont="1" applyBorder="1"/>
    <xf numFmtId="0" fontId="36" fillId="0" borderId="37" xfId="0" applyFont="1" applyBorder="1" applyAlignment="1">
      <alignment horizontal="center"/>
    </xf>
    <xf numFmtId="0" fontId="28" fillId="31" borderId="31" xfId="0" quotePrefix="1" applyFont="1" applyFill="1" applyBorder="1" applyAlignment="1" applyProtection="1">
      <alignment horizontal="left" vertical="top" wrapText="1"/>
      <protection locked="0"/>
    </xf>
    <xf numFmtId="0" fontId="49" fillId="0" borderId="0" xfId="0" applyFont="1" applyAlignment="1">
      <alignment wrapText="1"/>
    </xf>
    <xf numFmtId="0" fontId="0" fillId="0" borderId="0" xfId="0" applyAlignment="1">
      <alignment horizontal="center"/>
    </xf>
    <xf numFmtId="1" fontId="49" fillId="0" borderId="0" xfId="0" applyNumberFormat="1" applyFont="1"/>
    <xf numFmtId="0" fontId="5" fillId="0" borderId="0" xfId="50"/>
    <xf numFmtId="1" fontId="5" fillId="0" borderId="0" xfId="50" applyNumberForma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51"/>
    <xf numFmtId="1" fontId="4" fillId="0" borderId="0" xfId="51" applyNumberFormat="1" applyAlignment="1">
      <alignment horizontal="center" vertical="center"/>
    </xf>
    <xf numFmtId="169" fontId="53" fillId="0" borderId="0" xfId="0" applyNumberFormat="1" applyFont="1"/>
    <xf numFmtId="0" fontId="53" fillId="0" borderId="0" xfId="0" applyFont="1"/>
    <xf numFmtId="172" fontId="53" fillId="0" borderId="0" xfId="0" applyNumberFormat="1" applyFont="1"/>
    <xf numFmtId="0" fontId="28" fillId="31" borderId="42" xfId="0" quotePrefix="1" applyFont="1" applyFill="1" applyBorder="1" applyAlignment="1" applyProtection="1">
      <alignment horizontal="left" vertical="top" wrapText="1"/>
      <protection locked="0"/>
    </xf>
    <xf numFmtId="0" fontId="56" fillId="0" borderId="0" xfId="0" applyFont="1"/>
    <xf numFmtId="180" fontId="36" fillId="0" borderId="13" xfId="45" applyNumberFormat="1" applyFont="1" applyBorder="1" applyAlignment="1">
      <alignment horizontal="center"/>
    </xf>
    <xf numFmtId="2" fontId="28" fillId="0" borderId="42" xfId="0" applyNumberFormat="1" applyFont="1" applyBorder="1"/>
    <xf numFmtId="0" fontId="28" fillId="32" borderId="42" xfId="0" applyFont="1" applyFill="1" applyBorder="1" applyProtection="1">
      <protection locked="0"/>
    </xf>
    <xf numFmtId="0" fontId="28" fillId="0" borderId="42" xfId="0" applyFont="1" applyBorder="1" applyProtection="1">
      <protection locked="0"/>
    </xf>
    <xf numFmtId="0" fontId="58" fillId="0" borderId="0" xfId="0" applyFont="1"/>
    <xf numFmtId="0" fontId="59" fillId="0" borderId="0" xfId="0" applyFont="1" applyAlignment="1">
      <alignment horizontal="center"/>
    </xf>
    <xf numFmtId="184" fontId="0" fillId="0" borderId="0" xfId="44" applyNumberFormat="1" applyFont="1" applyAlignment="1">
      <alignment vertical="top" wrapText="1"/>
    </xf>
    <xf numFmtId="185" fontId="0" fillId="0" borderId="0" xfId="44" applyNumberFormat="1" applyFont="1" applyAlignment="1">
      <alignment vertical="top" wrapText="1"/>
    </xf>
    <xf numFmtId="0" fontId="28" fillId="0" borderId="26" xfId="0" applyFont="1" applyBorder="1"/>
    <xf numFmtId="0" fontId="28" fillId="0" borderId="25" xfId="0" applyFont="1" applyBorder="1"/>
    <xf numFmtId="0" fontId="28" fillId="0" borderId="28" xfId="0" applyFont="1" applyBorder="1"/>
    <xf numFmtId="0" fontId="28" fillId="0" borderId="49" xfId="0" applyFont="1" applyBorder="1"/>
    <xf numFmtId="2" fontId="28" fillId="32" borderId="49" xfId="0" applyNumberFormat="1" applyFont="1" applyFill="1" applyBorder="1" applyAlignment="1">
      <alignment horizontal="center"/>
    </xf>
    <xf numFmtId="0" fontId="28" fillId="34" borderId="25" xfId="0" applyFont="1" applyFill="1" applyBorder="1" applyAlignment="1" applyProtection="1">
      <alignment horizontal="center"/>
      <protection locked="0"/>
    </xf>
    <xf numFmtId="0" fontId="29" fillId="0" borderId="27" xfId="0" applyFont="1" applyBorder="1"/>
    <xf numFmtId="20" fontId="28" fillId="34" borderId="25" xfId="0" quotePrefix="1" applyNumberFormat="1" applyFont="1" applyFill="1" applyBorder="1" applyAlignment="1" applyProtection="1">
      <alignment horizontal="center"/>
      <protection locked="0"/>
    </xf>
    <xf numFmtId="0" fontId="28" fillId="34" borderId="49" xfId="0" applyFont="1" applyFill="1" applyBorder="1" applyAlignment="1" applyProtection="1">
      <alignment horizontal="center"/>
      <protection locked="0"/>
    </xf>
    <xf numFmtId="0" fontId="28" fillId="32" borderId="49" xfId="0" applyFont="1" applyFill="1" applyBorder="1" applyAlignment="1">
      <alignment horizontal="center"/>
    </xf>
    <xf numFmtId="0" fontId="28" fillId="0" borderId="24" xfId="0" applyFont="1" applyBorder="1" applyAlignment="1">
      <alignment vertical="top"/>
    </xf>
    <xf numFmtId="0" fontId="28" fillId="0" borderId="48" xfId="0" applyFont="1" applyBorder="1" applyAlignment="1">
      <alignment vertical="top"/>
    </xf>
    <xf numFmtId="182" fontId="28" fillId="0" borderId="0" xfId="0" applyNumberFormat="1" applyFont="1"/>
    <xf numFmtId="0" fontId="49" fillId="34" borderId="0" xfId="0" applyFont="1" applyFill="1"/>
    <xf numFmtId="0" fontId="0" fillId="34" borderId="0" xfId="0" applyFill="1"/>
    <xf numFmtId="0" fontId="6" fillId="0" borderId="0" xfId="0" applyFont="1" applyAlignment="1">
      <alignment vertical="center"/>
    </xf>
    <xf numFmtId="180" fontId="28" fillId="30" borderId="31" xfId="0" applyNumberFormat="1" applyFont="1" applyFill="1" applyBorder="1"/>
    <xf numFmtId="180" fontId="28" fillId="31" borderId="31" xfId="0" applyNumberFormat="1" applyFont="1" applyFill="1" applyBorder="1"/>
    <xf numFmtId="0" fontId="36" fillId="0" borderId="22" xfId="0" applyFont="1" applyBorder="1" applyAlignment="1">
      <alignment horizontal="center"/>
    </xf>
    <xf numFmtId="44" fontId="0" fillId="0" borderId="0" xfId="44" applyFont="1"/>
    <xf numFmtId="175" fontId="28" fillId="0" borderId="42" xfId="0" applyNumberFormat="1" applyFont="1" applyBorder="1"/>
    <xf numFmtId="10" fontId="36" fillId="0" borderId="0" xfId="0" applyNumberFormat="1" applyFont="1"/>
    <xf numFmtId="2" fontId="36" fillId="0" borderId="0" xfId="0" applyNumberFormat="1" applyFont="1"/>
    <xf numFmtId="44" fontId="28" fillId="0" borderId="0" xfId="48" applyFont="1"/>
    <xf numFmtId="0" fontId="28" fillId="37" borderId="42" xfId="0" applyFont="1" applyFill="1" applyBorder="1" applyProtection="1">
      <protection locked="0"/>
    </xf>
    <xf numFmtId="173" fontId="28" fillId="0" borderId="0" xfId="0" applyNumberFormat="1" applyFont="1"/>
    <xf numFmtId="173" fontId="28" fillId="0" borderId="10" xfId="0" applyNumberFormat="1" applyFont="1" applyBorder="1"/>
    <xf numFmtId="0" fontId="3" fillId="0" borderId="0" xfId="52"/>
    <xf numFmtId="1" fontId="3" fillId="0" borderId="0" xfId="52" applyNumberFormat="1" applyAlignment="1">
      <alignment horizontal="center" vertical="center"/>
    </xf>
    <xf numFmtId="1" fontId="0" fillId="0" borderId="0" xfId="0" applyNumberFormat="1" applyAlignment="1">
      <alignment vertical="top" wrapText="1"/>
    </xf>
    <xf numFmtId="0" fontId="2" fillId="0" borderId="0" xfId="53"/>
    <xf numFmtId="1" fontId="2" fillId="0" borderId="0" xfId="53" applyNumberFormat="1" applyAlignment="1">
      <alignment horizontal="center" vertical="center"/>
    </xf>
    <xf numFmtId="1" fontId="2" fillId="0" borderId="0" xfId="53" applyNumberFormat="1"/>
    <xf numFmtId="0" fontId="0" fillId="0" borderId="0" xfId="0" applyAlignment="1">
      <alignment horizontal="center" vertical="center" wrapText="1"/>
    </xf>
    <xf numFmtId="0" fontId="0" fillId="0" borderId="10" xfId="0" applyBorder="1"/>
    <xf numFmtId="44" fontId="28" fillId="0" borderId="31" xfId="48" applyFont="1" applyBorder="1"/>
    <xf numFmtId="182" fontId="36" fillId="0" borderId="10" xfId="0" applyNumberFormat="1" applyFont="1" applyBorder="1"/>
    <xf numFmtId="10" fontId="36" fillId="0" borderId="10" xfId="0" applyNumberFormat="1" applyFont="1" applyBorder="1"/>
    <xf numFmtId="165" fontId="29" fillId="0" borderId="42" xfId="0" applyNumberFormat="1" applyFont="1" applyBorder="1" applyAlignment="1">
      <alignment horizontal="right"/>
    </xf>
    <xf numFmtId="1" fontId="36" fillId="0" borderId="10" xfId="0" applyNumberFormat="1" applyFont="1" applyBorder="1"/>
    <xf numFmtId="1" fontId="7" fillId="32" borderId="31" xfId="0" applyNumberFormat="1" applyFont="1" applyFill="1" applyBorder="1" applyProtection="1">
      <protection locked="0"/>
    </xf>
    <xf numFmtId="2" fontId="61" fillId="0" borderId="49" xfId="0" applyNumberFormat="1" applyFont="1" applyBorder="1" applyAlignment="1">
      <alignment horizontal="center"/>
    </xf>
    <xf numFmtId="3" fontId="61" fillId="0" borderId="49" xfId="0" applyNumberFormat="1" applyFont="1" applyBorder="1" applyAlignment="1">
      <alignment horizontal="center"/>
    </xf>
    <xf numFmtId="169" fontId="61" fillId="0" borderId="49" xfId="0" applyNumberFormat="1" applyFont="1" applyBorder="1" applyAlignment="1">
      <alignment horizontal="center"/>
    </xf>
    <xf numFmtId="10" fontId="61" fillId="0" borderId="49" xfId="0" applyNumberFormat="1" applyFont="1" applyBorder="1" applyAlignment="1">
      <alignment horizontal="center"/>
    </xf>
    <xf numFmtId="169" fontId="61" fillId="0" borderId="48" xfId="0" applyNumberFormat="1" applyFont="1" applyBorder="1" applyAlignment="1">
      <alignment horizontal="center"/>
    </xf>
    <xf numFmtId="171" fontId="61" fillId="0" borderId="49" xfId="0" applyNumberFormat="1" applyFont="1" applyBorder="1" applyAlignment="1">
      <alignment horizontal="center"/>
    </xf>
    <xf numFmtId="10" fontId="61" fillId="0" borderId="49" xfId="45" applyNumberFormat="1" applyFont="1" applyBorder="1" applyAlignment="1">
      <alignment horizontal="center"/>
    </xf>
    <xf numFmtId="0" fontId="62" fillId="0" borderId="49" xfId="0" applyFont="1" applyBorder="1" applyAlignment="1">
      <alignment horizontal="center"/>
    </xf>
    <xf numFmtId="3" fontId="62" fillId="0" borderId="49" xfId="0" applyNumberFormat="1" applyFont="1" applyBorder="1" applyAlignment="1">
      <alignment horizontal="center"/>
    </xf>
    <xf numFmtId="169" fontId="62" fillId="0" borderId="49" xfId="0" applyNumberFormat="1" applyFont="1" applyBorder="1" applyAlignment="1">
      <alignment horizontal="center"/>
    </xf>
    <xf numFmtId="10" fontId="62" fillId="0" borderId="49" xfId="0" applyNumberFormat="1" applyFont="1" applyBorder="1" applyAlignment="1">
      <alignment horizontal="center"/>
    </xf>
    <xf numFmtId="171" fontId="62" fillId="0" borderId="49" xfId="0" applyNumberFormat="1" applyFont="1" applyBorder="1" applyAlignment="1">
      <alignment horizontal="center"/>
    </xf>
    <xf numFmtId="169" fontId="62" fillId="0" borderId="48" xfId="0" applyNumberFormat="1" applyFont="1" applyBorder="1" applyAlignment="1">
      <alignment horizontal="center"/>
    </xf>
    <xf numFmtId="0" fontId="31" fillId="35" borderId="68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8" fillId="0" borderId="0" xfId="0" applyFont="1" applyAlignment="1">
      <alignment horizontal="center" vertical="center"/>
    </xf>
    <xf numFmtId="20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28" fillId="0" borderId="0" xfId="0" applyFont="1" applyAlignment="1" applyProtection="1">
      <alignment horizontal="center" vertical="center"/>
      <protection locked="0"/>
    </xf>
    <xf numFmtId="0" fontId="28" fillId="0" borderId="0" xfId="0" applyFont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center" wrapText="1"/>
    </xf>
    <xf numFmtId="0" fontId="29" fillId="34" borderId="40" xfId="0" applyFont="1" applyFill="1" applyBorder="1" applyAlignment="1">
      <alignment horizontal="left" vertical="top"/>
    </xf>
    <xf numFmtId="0" fontId="31" fillId="35" borderId="7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52" fillId="31" borderId="25" xfId="0" applyFont="1" applyFill="1" applyBorder="1" applyAlignment="1">
      <alignment horizontal="center" vertical="center"/>
    </xf>
    <xf numFmtId="0" fontId="57" fillId="0" borderId="28" xfId="0" applyFont="1" applyBorder="1" applyAlignment="1">
      <alignment vertical="center" wrapText="1"/>
    </xf>
    <xf numFmtId="0" fontId="29" fillId="0" borderId="43" xfId="0" quotePrefix="1" applyFont="1" applyBorder="1" applyAlignment="1">
      <alignment horizontal="left" vertical="top"/>
    </xf>
    <xf numFmtId="0" fontId="28" fillId="0" borderId="46" xfId="0" applyFont="1" applyBorder="1" applyAlignment="1">
      <alignment wrapText="1"/>
    </xf>
    <xf numFmtId="0" fontId="29" fillId="0" borderId="43" xfId="0" applyFont="1" applyBorder="1" applyAlignment="1">
      <alignment horizontal="left" vertical="top" wrapText="1"/>
    </xf>
    <xf numFmtId="0" fontId="28" fillId="0" borderId="46" xfId="0" applyFont="1" applyBorder="1" applyAlignment="1">
      <alignment vertical="center"/>
    </xf>
    <xf numFmtId="0" fontId="49" fillId="0" borderId="0" xfId="0" applyFont="1" applyAlignment="1">
      <alignment horizontal="left" vertical="center" wrapText="1"/>
    </xf>
    <xf numFmtId="1" fontId="28" fillId="34" borderId="40" xfId="0" quotePrefix="1" applyNumberFormat="1" applyFont="1" applyFill="1" applyBorder="1" applyAlignment="1">
      <alignment horizontal="left" vertical="top"/>
    </xf>
    <xf numFmtId="0" fontId="28" fillId="31" borderId="49" xfId="0" quotePrefix="1" applyFont="1" applyFill="1" applyBorder="1" applyAlignment="1" applyProtection="1">
      <alignment horizontal="left" vertical="top"/>
      <protection locked="0"/>
    </xf>
    <xf numFmtId="0" fontId="28" fillId="34" borderId="0" xfId="0" applyFont="1" applyFill="1"/>
    <xf numFmtId="0" fontId="29" fillId="38" borderId="39" xfId="0" applyFont="1" applyFill="1" applyBorder="1" applyAlignment="1">
      <alignment horizontal="left" vertical="top"/>
    </xf>
    <xf numFmtId="0" fontId="29" fillId="38" borderId="40" xfId="0" applyFont="1" applyFill="1" applyBorder="1" applyAlignment="1">
      <alignment horizontal="left" vertical="top"/>
    </xf>
    <xf numFmtId="0" fontId="28" fillId="0" borderId="69" xfId="0" applyFont="1" applyBorder="1"/>
    <xf numFmtId="3" fontId="28" fillId="0" borderId="69" xfId="0" applyNumberFormat="1" applyFont="1" applyBorder="1"/>
    <xf numFmtId="0" fontId="28" fillId="37" borderId="31" xfId="0" applyFont="1" applyFill="1" applyBorder="1" applyProtection="1">
      <protection locked="0"/>
    </xf>
    <xf numFmtId="0" fontId="28" fillId="39" borderId="22" xfId="0" applyFont="1" applyFill="1" applyBorder="1" applyProtection="1">
      <protection locked="0"/>
    </xf>
    <xf numFmtId="0" fontId="28" fillId="40" borderId="22" xfId="0" applyFont="1" applyFill="1" applyBorder="1" applyProtection="1">
      <protection locked="0"/>
    </xf>
    <xf numFmtId="0" fontId="28" fillId="41" borderId="22" xfId="0" applyFont="1" applyFill="1" applyBorder="1" applyProtection="1">
      <protection locked="0"/>
    </xf>
    <xf numFmtId="0" fontId="28" fillId="36" borderId="0" xfId="0" applyFont="1" applyFill="1"/>
    <xf numFmtId="0" fontId="39" fillId="0" borderId="0" xfId="0" applyFont="1" applyAlignment="1">
      <alignment horizontal="right"/>
    </xf>
    <xf numFmtId="0" fontId="63" fillId="33" borderId="61" xfId="0" applyFont="1" applyFill="1" applyBorder="1" applyAlignment="1">
      <alignment horizontal="left" vertical="center" wrapText="1"/>
    </xf>
    <xf numFmtId="0" fontId="64" fillId="33" borderId="51" xfId="0" applyFont="1" applyFill="1" applyBorder="1" applyAlignment="1">
      <alignment horizontal="center" vertical="center" wrapText="1"/>
    </xf>
    <xf numFmtId="0" fontId="64" fillId="33" borderId="62" xfId="0" applyFont="1" applyFill="1" applyBorder="1" applyAlignment="1">
      <alignment horizontal="center" vertical="center" wrapText="1"/>
    </xf>
    <xf numFmtId="0" fontId="66" fillId="33" borderId="61" xfId="0" applyFont="1" applyFill="1" applyBorder="1" applyAlignment="1">
      <alignment vertical="center" wrapText="1"/>
    </xf>
    <xf numFmtId="0" fontId="66" fillId="33" borderId="51" xfId="0" applyFont="1" applyFill="1" applyBorder="1" applyAlignment="1">
      <alignment horizontal="right" vertical="center" wrapText="1"/>
    </xf>
    <xf numFmtId="0" fontId="66" fillId="33" borderId="62" xfId="0" applyFont="1" applyFill="1" applyBorder="1" applyAlignment="1">
      <alignment horizontal="right" vertical="center" wrapText="1"/>
    </xf>
    <xf numFmtId="3" fontId="28" fillId="0" borderId="31" xfId="0" applyNumberFormat="1" applyFont="1" applyBorder="1"/>
    <xf numFmtId="10" fontId="28" fillId="0" borderId="12" xfId="0" applyNumberFormat="1" applyFont="1" applyBorder="1"/>
    <xf numFmtId="4" fontId="28" fillId="0" borderId="18" xfId="0" applyNumberFormat="1" applyFont="1" applyBorder="1"/>
    <xf numFmtId="4" fontId="28" fillId="0" borderId="32" xfId="47" applyNumberFormat="1" applyFont="1" applyBorder="1"/>
    <xf numFmtId="4" fontId="28" fillId="0" borderId="17" xfId="0" applyNumberFormat="1" applyFont="1" applyBorder="1"/>
    <xf numFmtId="4" fontId="28" fillId="0" borderId="34" xfId="47" applyNumberFormat="1" applyFont="1" applyBorder="1"/>
    <xf numFmtId="0" fontId="63" fillId="33" borderId="65" xfId="0" applyFont="1" applyFill="1" applyBorder="1" applyAlignment="1">
      <alignment vertical="center" wrapText="1"/>
    </xf>
    <xf numFmtId="0" fontId="63" fillId="33" borderId="66" xfId="0" applyFont="1" applyFill="1" applyBorder="1" applyAlignment="1">
      <alignment horizontal="right" vertical="center" wrapText="1"/>
    </xf>
    <xf numFmtId="0" fontId="63" fillId="33" borderId="67" xfId="0" applyFont="1" applyFill="1" applyBorder="1" applyAlignment="1">
      <alignment horizontal="right" vertical="center" wrapText="1"/>
    </xf>
    <xf numFmtId="1" fontId="7" fillId="0" borderId="0" xfId="0" applyNumberFormat="1" applyFont="1" applyProtection="1">
      <protection locked="0"/>
    </xf>
    <xf numFmtId="0" fontId="13" fillId="3" borderId="0" xfId="25"/>
    <xf numFmtId="3" fontId="28" fillId="0" borderId="0" xfId="0" applyNumberFormat="1" applyFont="1" applyAlignment="1">
      <alignment horizontal="center" vertical="center"/>
    </xf>
    <xf numFmtId="10" fontId="36" fillId="0" borderId="0" xfId="0" applyNumberFormat="1" applyFont="1" applyAlignment="1">
      <alignment horizontal="center" vertical="center"/>
    </xf>
    <xf numFmtId="10" fontId="28" fillId="0" borderId="10" xfId="0" applyNumberFormat="1" applyFont="1" applyBorder="1" applyAlignment="1">
      <alignment horizontal="center"/>
    </xf>
    <xf numFmtId="10" fontId="28" fillId="0" borderId="0" xfId="0" applyNumberFormat="1" applyFont="1" applyAlignment="1">
      <alignment horizontal="center"/>
    </xf>
    <xf numFmtId="2" fontId="28" fillId="0" borderId="0" xfId="0" applyNumberFormat="1" applyFont="1" applyAlignment="1">
      <alignment horizontal="center" vertical="center"/>
    </xf>
    <xf numFmtId="1" fontId="28" fillId="0" borderId="34" xfId="0" applyNumberFormat="1" applyFont="1" applyBorder="1"/>
    <xf numFmtId="0" fontId="28" fillId="32" borderId="30" xfId="0" applyFont="1" applyFill="1" applyBorder="1" applyProtection="1">
      <protection locked="0"/>
    </xf>
    <xf numFmtId="2" fontId="28" fillId="32" borderId="30" xfId="0" applyNumberFormat="1" applyFont="1" applyFill="1" applyBorder="1" applyProtection="1">
      <protection locked="0"/>
    </xf>
    <xf numFmtId="0" fontId="28" fillId="32" borderId="30" xfId="0" applyFont="1" applyFill="1" applyBorder="1" applyAlignment="1" applyProtection="1">
      <alignment horizontal="right"/>
      <protection locked="0"/>
    </xf>
    <xf numFmtId="0" fontId="28" fillId="0" borderId="34" xfId="0" applyFont="1" applyBorder="1" applyProtection="1">
      <protection locked="0"/>
    </xf>
    <xf numFmtId="0" fontId="28" fillId="32" borderId="34" xfId="0" applyFont="1" applyFill="1" applyBorder="1" applyProtection="1">
      <protection locked="0"/>
    </xf>
    <xf numFmtId="2" fontId="28" fillId="0" borderId="34" xfId="0" applyNumberFormat="1" applyFont="1" applyBorder="1"/>
    <xf numFmtId="10" fontId="28" fillId="0" borderId="10" xfId="0" applyNumberFormat="1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39" fillId="0" borderId="0" xfId="0" applyFont="1" applyAlignment="1">
      <alignment horizontal="left"/>
    </xf>
    <xf numFmtId="0" fontId="29" fillId="0" borderId="57" xfId="0" applyFont="1" applyBorder="1" applyAlignment="1">
      <alignment horizontal="left" vertical="top" wrapText="1"/>
    </xf>
    <xf numFmtId="0" fontId="28" fillId="34" borderId="30" xfId="0" applyFont="1" applyFill="1" applyBorder="1" applyProtection="1">
      <protection locked="0"/>
    </xf>
    <xf numFmtId="6" fontId="28" fillId="0" borderId="40" xfId="0" applyNumberFormat="1" applyFont="1" applyBorder="1"/>
    <xf numFmtId="0" fontId="28" fillId="32" borderId="19" xfId="0" applyFont="1" applyFill="1" applyBorder="1" applyAlignment="1" applyProtection="1">
      <alignment horizontal="center"/>
      <protection locked="0"/>
    </xf>
    <xf numFmtId="0" fontId="28" fillId="32" borderId="18" xfId="0" applyFont="1" applyFill="1" applyBorder="1" applyAlignment="1" applyProtection="1">
      <alignment horizontal="center"/>
      <protection locked="0"/>
    </xf>
    <xf numFmtId="0" fontId="28" fillId="32" borderId="17" xfId="0" applyFont="1" applyFill="1" applyBorder="1" applyAlignment="1" applyProtection="1">
      <alignment horizontal="center"/>
      <protection locked="0"/>
    </xf>
    <xf numFmtId="44" fontId="28" fillId="0" borderId="0" xfId="48" applyFont="1" applyAlignment="1">
      <alignment horizontal="center"/>
    </xf>
    <xf numFmtId="0" fontId="7" fillId="0" borderId="0" xfId="0" applyFont="1"/>
    <xf numFmtId="0" fontId="6" fillId="25" borderId="31" xfId="0" applyFont="1" applyFill="1" applyBorder="1"/>
    <xf numFmtId="0" fontId="6" fillId="42" borderId="31" xfId="0" applyFont="1" applyFill="1" applyBorder="1"/>
    <xf numFmtId="4" fontId="39" fillId="0" borderId="0" xfId="0" applyNumberFormat="1" applyFont="1" applyAlignment="1">
      <alignment horizontal="left"/>
    </xf>
    <xf numFmtId="4" fontId="39" fillId="0" borderId="0" xfId="0" applyNumberFormat="1" applyFont="1" applyAlignment="1">
      <alignment horizontal="right"/>
    </xf>
    <xf numFmtId="4" fontId="67" fillId="0" borderId="12" xfId="0" applyNumberFormat="1" applyFont="1" applyBorder="1" applyAlignment="1">
      <alignment horizontal="right"/>
    </xf>
    <xf numFmtId="4" fontId="67" fillId="0" borderId="0" xfId="0" applyNumberFormat="1" applyFont="1" applyAlignment="1">
      <alignment horizontal="right"/>
    </xf>
    <xf numFmtId="4" fontId="67" fillId="0" borderId="10" xfId="0" applyNumberFormat="1" applyFont="1" applyBorder="1" applyAlignment="1">
      <alignment horizontal="right"/>
    </xf>
    <xf numFmtId="4" fontId="39" fillId="0" borderId="10" xfId="0" applyNumberFormat="1" applyFont="1" applyBorder="1" applyAlignment="1">
      <alignment horizontal="right"/>
    </xf>
    <xf numFmtId="3" fontId="36" fillId="0" borderId="0" xfId="0" applyNumberFormat="1" applyFont="1" applyAlignment="1">
      <alignment horizontal="right"/>
    </xf>
    <xf numFmtId="0" fontId="36" fillId="0" borderId="22" xfId="0" applyFont="1" applyBorder="1"/>
    <xf numFmtId="0" fontId="28" fillId="43" borderId="22" xfId="0" applyFont="1" applyFill="1" applyBorder="1" applyProtection="1">
      <protection locked="0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4" fontId="0" fillId="0" borderId="0" xfId="44" applyFont="1" applyAlignment="1">
      <alignment horizontal="right"/>
    </xf>
    <xf numFmtId="179" fontId="0" fillId="0" borderId="0" xfId="43" applyNumberFormat="1" applyFont="1" applyAlignment="1">
      <alignment horizontal="righ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28" fillId="0" borderId="47" xfId="0" applyFont="1" applyBorder="1" applyAlignment="1">
      <alignment horizontal="left"/>
    </xf>
    <xf numFmtId="0" fontId="7" fillId="0" borderId="0" xfId="0" applyFont="1" applyAlignment="1">
      <alignment vertical="top"/>
    </xf>
    <xf numFmtId="10" fontId="0" fillId="0" borderId="0" xfId="0" applyNumberFormat="1" applyAlignment="1">
      <alignment horizontal="left"/>
    </xf>
    <xf numFmtId="0" fontId="6" fillId="0" borderId="0" xfId="0" applyFont="1" applyAlignment="1">
      <alignment horizontal="left" vertical="top" wrapText="1"/>
    </xf>
    <xf numFmtId="0" fontId="69" fillId="0" borderId="0" xfId="0" applyFont="1"/>
    <xf numFmtId="0" fontId="70" fillId="0" borderId="0" xfId="0" applyFont="1"/>
    <xf numFmtId="164" fontId="70" fillId="0" borderId="0" xfId="0" applyNumberFormat="1" applyFont="1"/>
    <xf numFmtId="9" fontId="68" fillId="0" borderId="0" xfId="45" applyFont="1" applyProtection="1">
      <protection locked="0"/>
    </xf>
    <xf numFmtId="164" fontId="7" fillId="0" borderId="0" xfId="0" applyNumberFormat="1" applyFont="1"/>
    <xf numFmtId="44" fontId="7" fillId="0" borderId="0" xfId="44" applyFont="1"/>
    <xf numFmtId="0" fontId="0" fillId="0" borderId="0" xfId="0" applyAlignment="1">
      <alignment horizontal="center" vertical="top"/>
    </xf>
    <xf numFmtId="0" fontId="54" fillId="0" borderId="0" xfId="0" applyFont="1"/>
    <xf numFmtId="186" fontId="28" fillId="31" borderId="31" xfId="0" quotePrefix="1" applyNumberFormat="1" applyFont="1" applyFill="1" applyBorder="1" applyAlignment="1" applyProtection="1">
      <alignment horizontal="left" vertical="top"/>
      <protection locked="0"/>
    </xf>
    <xf numFmtId="1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0" fontId="68" fillId="0" borderId="0" xfId="0" applyFont="1"/>
    <xf numFmtId="14" fontId="0" fillId="0" borderId="0" xfId="0" applyNumberFormat="1"/>
    <xf numFmtId="188" fontId="28" fillId="0" borderId="0" xfId="0" applyNumberFormat="1" applyFont="1"/>
    <xf numFmtId="188" fontId="28" fillId="0" borderId="0" xfId="0" applyNumberFormat="1" applyFont="1" applyAlignment="1">
      <alignment horizontal="center" vertical="center"/>
    </xf>
    <xf numFmtId="2" fontId="0" fillId="0" borderId="10" xfId="0" applyNumberFormat="1" applyBorder="1"/>
    <xf numFmtId="10" fontId="0" fillId="0" borderId="10" xfId="0" applyNumberFormat="1" applyBorder="1"/>
    <xf numFmtId="187" fontId="49" fillId="0" borderId="0" xfId="0" applyNumberFormat="1" applyFont="1"/>
    <xf numFmtId="170" fontId="49" fillId="0" borderId="0" xfId="0" applyNumberFormat="1" applyFont="1"/>
    <xf numFmtId="0" fontId="28" fillId="0" borderId="47" xfId="0" applyFont="1" applyBorder="1"/>
    <xf numFmtId="0" fontId="0" fillId="0" borderId="0" xfId="0" applyAlignment="1">
      <alignment horizontal="left" vertical="top"/>
    </xf>
    <xf numFmtId="0" fontId="6" fillId="0" borderId="18" xfId="0" applyFont="1" applyBorder="1"/>
    <xf numFmtId="44" fontId="71" fillId="0" borderId="32" xfId="44" applyFont="1" applyBorder="1"/>
    <xf numFmtId="0" fontId="71" fillId="0" borderId="18" xfId="0" applyFont="1" applyBorder="1"/>
    <xf numFmtId="0" fontId="71" fillId="0" borderId="17" xfId="0" applyFont="1" applyBorder="1"/>
    <xf numFmtId="44" fontId="71" fillId="0" borderId="34" xfId="44" applyFont="1" applyBorder="1"/>
    <xf numFmtId="44" fontId="6" fillId="0" borderId="32" xfId="44" applyFont="1" applyBorder="1"/>
    <xf numFmtId="0" fontId="0" fillId="0" borderId="32" xfId="0" applyBorder="1"/>
    <xf numFmtId="0" fontId="0" fillId="0" borderId="17" xfId="0" applyBorder="1"/>
    <xf numFmtId="0" fontId="0" fillId="0" borderId="34" xfId="0" applyBorder="1"/>
    <xf numFmtId="183" fontId="44" fillId="0" borderId="31" xfId="0" applyNumberFormat="1" applyFont="1" applyBorder="1" applyAlignment="1">
      <alignment horizontal="right"/>
    </xf>
    <xf numFmtId="0" fontId="29" fillId="0" borderId="18" xfId="0" applyFont="1" applyBorder="1" applyAlignment="1">
      <alignment horizontal="right"/>
    </xf>
    <xf numFmtId="165" fontId="29" fillId="0" borderId="32" xfId="0" applyNumberFormat="1" applyFont="1" applyBorder="1"/>
    <xf numFmtId="175" fontId="39" fillId="0" borderId="0" xfId="0" applyNumberFormat="1" applyFont="1"/>
    <xf numFmtId="6" fontId="29" fillId="0" borderId="32" xfId="0" applyNumberFormat="1" applyFont="1" applyBorder="1"/>
    <xf numFmtId="1" fontId="39" fillId="0" borderId="0" xfId="0" applyNumberFormat="1" applyFont="1"/>
    <xf numFmtId="0" fontId="0" fillId="0" borderId="32" xfId="0" applyBorder="1" applyAlignment="1">
      <alignment horizontal="center" vertical="center" wrapText="1"/>
    </xf>
    <xf numFmtId="0" fontId="54" fillId="0" borderId="32" xfId="0" applyFont="1" applyBorder="1" applyAlignment="1">
      <alignment horizontal="center" vertical="center" wrapText="1"/>
    </xf>
    <xf numFmtId="0" fontId="44" fillId="0" borderId="18" xfId="0" applyFont="1" applyBorder="1"/>
    <xf numFmtId="0" fontId="44" fillId="0" borderId="17" xfId="0" applyFont="1" applyBorder="1"/>
    <xf numFmtId="0" fontId="44" fillId="0" borderId="10" xfId="0" applyFont="1" applyBorder="1"/>
    <xf numFmtId="0" fontId="38" fillId="0" borderId="10" xfId="0" applyFont="1" applyBorder="1"/>
    <xf numFmtId="2" fontId="44" fillId="0" borderId="10" xfId="0" applyNumberFormat="1" applyFont="1" applyBorder="1"/>
    <xf numFmtId="44" fontId="44" fillId="0" borderId="10" xfId="48" applyFont="1" applyBorder="1"/>
    <xf numFmtId="44" fontId="28" fillId="0" borderId="10" xfId="48" applyFont="1" applyBorder="1"/>
    <xf numFmtId="0" fontId="0" fillId="0" borderId="34" xfId="0" applyBorder="1" applyAlignment="1">
      <alignment horizontal="center" vertical="center" wrapText="1"/>
    </xf>
    <xf numFmtId="0" fontId="0" fillId="44" borderId="10" xfId="0" applyFill="1" applyBorder="1"/>
    <xf numFmtId="2" fontId="0" fillId="44" borderId="10" xfId="0" applyNumberFormat="1" applyFill="1" applyBorder="1"/>
    <xf numFmtId="0" fontId="6" fillId="44" borderId="10" xfId="0" applyFont="1" applyFill="1" applyBorder="1"/>
    <xf numFmtId="0" fontId="71" fillId="0" borderId="10" xfId="55" applyFont="1" applyBorder="1" applyAlignment="1">
      <alignment horizontal="left" vertical="top"/>
    </xf>
    <xf numFmtId="0" fontId="73" fillId="0" borderId="0" xfId="55" applyAlignment="1">
      <alignment horizontal="left" vertical="top"/>
    </xf>
    <xf numFmtId="0" fontId="71" fillId="0" borderId="0" xfId="55" applyFont="1" applyAlignment="1">
      <alignment horizontal="left" vertical="top"/>
    </xf>
    <xf numFmtId="0" fontId="71" fillId="0" borderId="0" xfId="55" applyFont="1" applyAlignment="1">
      <alignment horizontal="left" vertical="top" wrapText="1"/>
    </xf>
    <xf numFmtId="0" fontId="75" fillId="0" borderId="0" xfId="56" applyFont="1" applyAlignment="1" applyProtection="1">
      <alignment horizontal="left" vertical="top"/>
    </xf>
    <xf numFmtId="0" fontId="74" fillId="0" borderId="0" xfId="56" applyAlignment="1" applyProtection="1">
      <alignment horizontal="left" vertical="top"/>
    </xf>
    <xf numFmtId="4" fontId="53" fillId="0" borderId="0" xfId="0" applyNumberFormat="1" applyFont="1" applyAlignment="1">
      <alignment horizontal="center"/>
    </xf>
    <xf numFmtId="0" fontId="28" fillId="42" borderId="0" xfId="0" applyFont="1" applyFill="1" applyAlignment="1">
      <alignment horizontal="right"/>
    </xf>
    <xf numFmtId="2" fontId="28" fillId="42" borderId="0" xfId="0" applyNumberFormat="1" applyFont="1" applyFill="1" applyAlignment="1">
      <alignment horizontal="left"/>
    </xf>
    <xf numFmtId="43" fontId="28" fillId="42" borderId="0" xfId="43" applyFont="1" applyFill="1" applyAlignment="1">
      <alignment horizontal="left"/>
    </xf>
    <xf numFmtId="2" fontId="28" fillId="26" borderId="31" xfId="0" applyNumberFormat="1" applyFont="1" applyFill="1" applyBorder="1" applyAlignment="1" applyProtection="1">
      <alignment horizontal="left" vertical="top"/>
      <protection locked="0"/>
    </xf>
    <xf numFmtId="0" fontId="0" fillId="44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4" fontId="44" fillId="0" borderId="0" xfId="0" applyNumberFormat="1" applyFont="1" applyAlignment="1">
      <alignment horizontal="center"/>
    </xf>
    <xf numFmtId="9" fontId="28" fillId="32" borderId="31" xfId="45" applyFont="1" applyFill="1" applyBorder="1" applyAlignment="1" applyProtection="1">
      <alignment horizontal="center" vertical="top"/>
      <protection locked="0"/>
    </xf>
    <xf numFmtId="0" fontId="28" fillId="32" borderId="31" xfId="0" applyFont="1" applyFill="1" applyBorder="1" applyAlignment="1" applyProtection="1">
      <alignment horizontal="center" vertical="top"/>
      <protection locked="0"/>
    </xf>
    <xf numFmtId="10" fontId="44" fillId="0" borderId="0" xfId="0" applyNumberFormat="1" applyFont="1" applyAlignment="1">
      <alignment horizontal="center"/>
    </xf>
    <xf numFmtId="0" fontId="28" fillId="0" borderId="40" xfId="0" applyFont="1" applyBorder="1"/>
    <xf numFmtId="179" fontId="78" fillId="0" borderId="31" xfId="43" applyNumberFormat="1" applyFont="1" applyBorder="1" applyAlignment="1">
      <alignment horizontal="center"/>
    </xf>
    <xf numFmtId="1" fontId="28" fillId="0" borderId="0" xfId="45" applyNumberFormat="1" applyFont="1"/>
    <xf numFmtId="179" fontId="44" fillId="0" borderId="0" xfId="43" applyNumberFormat="1" applyFont="1"/>
    <xf numFmtId="179" fontId="28" fillId="0" borderId="0" xfId="0" applyNumberFormat="1" applyFont="1"/>
    <xf numFmtId="179" fontId="28" fillId="0" borderId="32" xfId="0" applyNumberFormat="1" applyFont="1" applyBorder="1"/>
    <xf numFmtId="9" fontId="28" fillId="0" borderId="0" xfId="0" applyNumberFormat="1" applyFont="1" applyAlignment="1">
      <alignment horizontal="center"/>
    </xf>
    <xf numFmtId="9" fontId="78" fillId="0" borderId="10" xfId="45" applyFont="1" applyBorder="1"/>
    <xf numFmtId="2" fontId="78" fillId="0" borderId="31" xfId="0" applyNumberFormat="1" applyFont="1" applyBorder="1" applyAlignment="1">
      <alignment horizontal="center"/>
    </xf>
    <xf numFmtId="0" fontId="29" fillId="0" borderId="72" xfId="0" applyFont="1" applyBorder="1"/>
    <xf numFmtId="166" fontId="29" fillId="0" borderId="73" xfId="0" applyNumberFormat="1" applyFont="1" applyBorder="1" applyAlignment="1">
      <alignment horizontal="right"/>
    </xf>
    <xf numFmtId="3" fontId="29" fillId="0" borderId="73" xfId="0" applyNumberFormat="1" applyFont="1" applyBorder="1" applyAlignment="1">
      <alignment horizontal="center"/>
    </xf>
    <xf numFmtId="4" fontId="67" fillId="0" borderId="73" xfId="0" applyNumberFormat="1" applyFont="1" applyBorder="1" applyAlignment="1">
      <alignment horizontal="right"/>
    </xf>
    <xf numFmtId="4" fontId="29" fillId="0" borderId="74" xfId="0" applyNumberFormat="1" applyFont="1" applyBorder="1" applyAlignment="1">
      <alignment horizontal="right"/>
    </xf>
    <xf numFmtId="10" fontId="29" fillId="0" borderId="73" xfId="0" applyNumberFormat="1" applyFont="1" applyBorder="1" applyAlignment="1">
      <alignment horizontal="right"/>
    </xf>
    <xf numFmtId="4" fontId="29" fillId="0" borderId="73" xfId="0" applyNumberFormat="1" applyFont="1" applyBorder="1" applyAlignment="1">
      <alignment horizontal="right"/>
    </xf>
    <xf numFmtId="4" fontId="29" fillId="0" borderId="75" xfId="0" applyNumberFormat="1" applyFont="1" applyBorder="1" applyAlignment="1">
      <alignment horizontal="right"/>
    </xf>
    <xf numFmtId="0" fontId="28" fillId="32" borderId="22" xfId="0" applyFont="1" applyFill="1" applyBorder="1"/>
    <xf numFmtId="166" fontId="28" fillId="0" borderId="15" xfId="0" applyNumberFormat="1" applyFont="1" applyBorder="1"/>
    <xf numFmtId="10" fontId="29" fillId="0" borderId="12" xfId="0" applyNumberFormat="1" applyFont="1" applyBorder="1"/>
    <xf numFmtId="166" fontId="29" fillId="0" borderId="76" xfId="0" applyNumberFormat="1" applyFont="1" applyBorder="1"/>
    <xf numFmtId="166" fontId="29" fillId="0" borderId="15" xfId="0" applyNumberFormat="1" applyFont="1" applyBorder="1"/>
    <xf numFmtId="4" fontId="29" fillId="0" borderId="77" xfId="0" applyNumberFormat="1" applyFont="1" applyBorder="1" applyAlignment="1">
      <alignment horizontal="right"/>
    </xf>
    <xf numFmtId="0" fontId="28" fillId="0" borderId="16" xfId="0" applyFont="1" applyBorder="1"/>
    <xf numFmtId="166" fontId="29" fillId="0" borderId="14" xfId="0" applyNumberFormat="1" applyFont="1" applyBorder="1"/>
    <xf numFmtId="166" fontId="29" fillId="0" borderId="16" xfId="0" applyNumberFormat="1" applyFont="1" applyBorder="1" applyAlignment="1">
      <alignment horizontal="right"/>
    </xf>
    <xf numFmtId="0" fontId="28" fillId="0" borderId="26" xfId="0" applyFont="1" applyBorder="1" applyAlignment="1">
      <alignment horizontal="left"/>
    </xf>
    <xf numFmtId="0" fontId="28" fillId="0" borderId="13" xfId="0" applyFont="1" applyBorder="1" applyAlignment="1">
      <alignment horizontal="center"/>
    </xf>
    <xf numFmtId="190" fontId="28" fillId="0" borderId="13" xfId="0" applyNumberFormat="1" applyFont="1" applyBorder="1" applyAlignment="1">
      <alignment horizontal="center"/>
    </xf>
    <xf numFmtId="179" fontId="78" fillId="0" borderId="14" xfId="43" applyNumberFormat="1" applyFont="1" applyBorder="1" applyAlignment="1">
      <alignment horizontal="right"/>
    </xf>
    <xf numFmtId="178" fontId="28" fillId="0" borderId="0" xfId="45" applyNumberFormat="1" applyFont="1" applyAlignment="1">
      <alignment horizontal="center"/>
    </xf>
    <xf numFmtId="2" fontId="28" fillId="0" borderId="0" xfId="0" applyNumberFormat="1" applyFont="1" applyAlignment="1">
      <alignment horizontal="center"/>
    </xf>
    <xf numFmtId="179" fontId="78" fillId="0" borderId="16" xfId="43" applyNumberFormat="1" applyFont="1" applyBorder="1" applyAlignment="1">
      <alignment horizontal="right"/>
    </xf>
    <xf numFmtId="4" fontId="77" fillId="0" borderId="0" xfId="45" applyNumberFormat="1" applyFont="1" applyAlignment="1">
      <alignment horizontal="center"/>
    </xf>
    <xf numFmtId="179" fontId="28" fillId="0" borderId="15" xfId="43" applyNumberFormat="1" applyFont="1" applyBorder="1"/>
    <xf numFmtId="190" fontId="28" fillId="0" borderId="0" xfId="0" applyNumberFormat="1" applyFont="1"/>
    <xf numFmtId="0" fontId="28" fillId="0" borderId="21" xfId="0" applyFont="1" applyBorder="1" applyAlignment="1">
      <alignment horizontal="right"/>
    </xf>
    <xf numFmtId="188" fontId="28" fillId="0" borderId="77" xfId="0" applyNumberFormat="1" applyFont="1" applyBorder="1"/>
    <xf numFmtId="188" fontId="28" fillId="0" borderId="15" xfId="0" applyNumberFormat="1" applyFont="1" applyBorder="1"/>
    <xf numFmtId="3" fontId="77" fillId="0" borderId="0" xfId="0" applyNumberFormat="1" applyFont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3" fontId="29" fillId="0" borderId="12" xfId="0" applyNumberFormat="1" applyFont="1" applyBorder="1" applyAlignment="1" applyProtection="1">
      <alignment horizontal="center"/>
      <protection locked="0"/>
    </xf>
    <xf numFmtId="0" fontId="28" fillId="0" borderId="0" xfId="0" applyFont="1" applyProtection="1">
      <protection locked="0"/>
    </xf>
    <xf numFmtId="3" fontId="29" fillId="0" borderId="0" xfId="0" applyNumberFormat="1" applyFont="1" applyAlignment="1" applyProtection="1">
      <alignment horizontal="center"/>
      <protection locked="0"/>
    </xf>
    <xf numFmtId="3" fontId="29" fillId="0" borderId="10" xfId="0" applyNumberFormat="1" applyFont="1" applyBorder="1" applyAlignment="1" applyProtection="1">
      <alignment horizontal="center"/>
      <protection locked="0"/>
    </xf>
    <xf numFmtId="166" fontId="28" fillId="0" borderId="0" xfId="0" applyNumberFormat="1" applyFont="1" applyAlignment="1" applyProtection="1">
      <alignment horizontal="right"/>
      <protection locked="0"/>
    </xf>
    <xf numFmtId="166" fontId="29" fillId="0" borderId="12" xfId="0" applyNumberFormat="1" applyFont="1" applyBorder="1" applyAlignment="1" applyProtection="1">
      <alignment horizontal="right"/>
      <protection locked="0"/>
    </xf>
    <xf numFmtId="166" fontId="29" fillId="0" borderId="0" xfId="0" applyNumberFormat="1" applyFont="1" applyAlignment="1" applyProtection="1">
      <alignment horizontal="right"/>
      <protection locked="0"/>
    </xf>
    <xf numFmtId="166" fontId="29" fillId="0" borderId="10" xfId="0" applyNumberFormat="1" applyFont="1" applyBorder="1" applyAlignment="1" applyProtection="1">
      <alignment horizontal="right"/>
      <protection locked="0"/>
    </xf>
    <xf numFmtId="174" fontId="28" fillId="32" borderId="0" xfId="0" applyNumberFormat="1" applyFont="1" applyFill="1" applyAlignment="1" applyProtection="1">
      <alignment horizontal="center"/>
      <protection locked="0"/>
    </xf>
    <xf numFmtId="0" fontId="39" fillId="0" borderId="0" xfId="0" applyFont="1"/>
    <xf numFmtId="0" fontId="28" fillId="32" borderId="40" xfId="0" applyFont="1" applyFill="1" applyBorder="1" applyAlignment="1">
      <alignment horizontal="center" vertical="center"/>
    </xf>
    <xf numFmtId="0" fontId="28" fillId="32" borderId="36" xfId="0" applyFont="1" applyFill="1" applyBorder="1" applyAlignment="1">
      <alignment horizontal="center" vertical="center"/>
    </xf>
    <xf numFmtId="0" fontId="28" fillId="32" borderId="42" xfId="0" applyFont="1" applyFill="1" applyBorder="1" applyAlignment="1">
      <alignment horizontal="center" vertical="center"/>
    </xf>
    <xf numFmtId="175" fontId="28" fillId="0" borderId="33" xfId="0" applyNumberFormat="1" applyFont="1" applyBorder="1" applyAlignment="1">
      <alignment horizontal="center"/>
    </xf>
    <xf numFmtId="175" fontId="28" fillId="0" borderId="32" xfId="0" applyNumberFormat="1" applyFont="1" applyBorder="1" applyAlignment="1">
      <alignment horizontal="center"/>
    </xf>
    <xf numFmtId="175" fontId="28" fillId="0" borderId="34" xfId="0" applyNumberFormat="1" applyFont="1" applyBorder="1" applyAlignment="1">
      <alignment horizontal="center"/>
    </xf>
    <xf numFmtId="175" fontId="28" fillId="0" borderId="0" xfId="0" applyNumberFormat="1" applyFont="1" applyAlignment="1">
      <alignment horizontal="center"/>
    </xf>
    <xf numFmtId="10" fontId="28" fillId="0" borderId="34" xfId="0" applyNumberFormat="1" applyFont="1" applyBorder="1" applyAlignment="1">
      <alignment horizontal="center"/>
    </xf>
    <xf numFmtId="0" fontId="28" fillId="0" borderId="32" xfId="0" applyFont="1" applyBorder="1" applyAlignment="1">
      <alignment horizontal="center" vertical="center"/>
    </xf>
    <xf numFmtId="2" fontId="28" fillId="0" borderId="3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right"/>
    </xf>
    <xf numFmtId="0" fontId="28" fillId="0" borderId="47" xfId="0" applyFont="1" applyBorder="1" applyAlignment="1">
      <alignment horizontal="center" vertical="center"/>
    </xf>
    <xf numFmtId="0" fontId="28" fillId="0" borderId="17" xfId="0" applyFont="1" applyBorder="1" applyAlignment="1">
      <alignment horizontal="right"/>
    </xf>
    <xf numFmtId="0" fontId="7" fillId="0" borderId="10" xfId="0" applyFont="1" applyBorder="1"/>
    <xf numFmtId="0" fontId="7" fillId="0" borderId="34" xfId="0" applyFont="1" applyBorder="1"/>
    <xf numFmtId="0" fontId="28" fillId="0" borderId="0" xfId="0" applyFont="1" applyAlignment="1">
      <alignment wrapText="1"/>
    </xf>
    <xf numFmtId="1" fontId="55" fillId="29" borderId="0" xfId="50" applyNumberFormat="1" applyFont="1" applyFill="1" applyAlignment="1">
      <alignment horizontal="center" vertical="center"/>
    </xf>
    <xf numFmtId="1" fontId="55" fillId="29" borderId="0" xfId="51" applyNumberFormat="1" applyFont="1" applyFill="1" applyAlignment="1">
      <alignment horizontal="center" vertical="center"/>
    </xf>
    <xf numFmtId="1" fontId="55" fillId="29" borderId="0" xfId="53" applyNumberFormat="1" applyFont="1" applyFill="1" applyAlignment="1">
      <alignment horizontal="center" vertical="center"/>
    </xf>
    <xf numFmtId="1" fontId="55" fillId="29" borderId="0" xfId="52" applyNumberFormat="1" applyFont="1" applyFill="1" applyAlignment="1">
      <alignment horizontal="center" vertical="center"/>
    </xf>
    <xf numFmtId="0" fontId="29" fillId="43" borderId="27" xfId="0" applyFont="1" applyFill="1" applyBorder="1" applyAlignment="1">
      <alignment horizontal="center" vertical="center"/>
    </xf>
    <xf numFmtId="0" fontId="29" fillId="43" borderId="43" xfId="0" applyFont="1" applyFill="1" applyBorder="1" applyAlignment="1">
      <alignment horizontal="center" vertical="center"/>
    </xf>
    <xf numFmtId="3" fontId="29" fillId="43" borderId="44" xfId="0" applyNumberFormat="1" applyFont="1" applyFill="1" applyBorder="1" applyAlignment="1">
      <alignment horizontal="center" vertical="center"/>
    </xf>
    <xf numFmtId="0" fontId="29" fillId="43" borderId="53" xfId="0" applyFont="1" applyFill="1" applyBorder="1" applyAlignment="1">
      <alignment horizontal="center" vertical="center"/>
    </xf>
    <xf numFmtId="2" fontId="29" fillId="43" borderId="4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82" fontId="0" fillId="0" borderId="22" xfId="0" applyNumberFormat="1" applyBorder="1"/>
    <xf numFmtId="182" fontId="0" fillId="0" borderId="24" xfId="0" applyNumberFormat="1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182" fontId="0" fillId="0" borderId="22" xfId="0" applyNumberFormat="1" applyBorder="1" applyAlignment="1">
      <alignment horizontal="center"/>
    </xf>
    <xf numFmtId="182" fontId="36" fillId="0" borderId="22" xfId="0" applyNumberFormat="1" applyFont="1" applyBorder="1" applyAlignment="1">
      <alignment horizontal="center"/>
    </xf>
    <xf numFmtId="179" fontId="0" fillId="0" borderId="0" xfId="43" applyNumberFormat="1" applyFont="1"/>
    <xf numFmtId="179" fontId="0" fillId="0" borderId="0" xfId="0" applyNumberFormat="1"/>
    <xf numFmtId="2" fontId="0" fillId="0" borderId="0" xfId="43" applyNumberFormat="1" applyFont="1"/>
    <xf numFmtId="0" fontId="9" fillId="0" borderId="0" xfId="34" applyAlignment="1" applyProtection="1">
      <alignment horizontal="left" vertical="top"/>
    </xf>
    <xf numFmtId="0" fontId="0" fillId="0" borderId="0" xfId="0"/>
    <xf numFmtId="0" fontId="28" fillId="0" borderId="0" xfId="0" applyFont="1"/>
    <xf numFmtId="0" fontId="28" fillId="0" borderId="0" xfId="0" applyFont="1" applyAlignment="1">
      <alignment horizontal="center"/>
    </xf>
    <xf numFmtId="0" fontId="28" fillId="0" borderId="18" xfId="0" applyFont="1" applyBorder="1"/>
    <xf numFmtId="0" fontId="0" fillId="0" borderId="0" xfId="0" applyAlignment="1">
      <alignment wrapText="1"/>
    </xf>
    <xf numFmtId="0" fontId="0" fillId="0" borderId="0" xfId="0"/>
    <xf numFmtId="2" fontId="28" fillId="0" borderId="18" xfId="0" applyNumberFormat="1" applyFont="1" applyBorder="1" applyAlignment="1">
      <alignment horizontal="center" vertical="center"/>
    </xf>
    <xf numFmtId="44" fontId="28" fillId="0" borderId="18" xfId="48" applyFont="1" applyBorder="1"/>
    <xf numFmtId="0" fontId="0" fillId="0" borderId="0" xfId="0" applyAlignment="1">
      <alignment horizontal="center"/>
    </xf>
    <xf numFmtId="0" fontId="0" fillId="0" borderId="0" xfId="0"/>
    <xf numFmtId="0" fontId="28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1"/>
    <xf numFmtId="0" fontId="9" fillId="0" borderId="0" xfId="34" applyBorder="1" applyAlignment="1" applyProtection="1">
      <alignment horizontal="right"/>
    </xf>
    <xf numFmtId="188" fontId="28" fillId="0" borderId="32" xfId="0" applyNumberFormat="1" applyFont="1" applyBorder="1"/>
    <xf numFmtId="0" fontId="6" fillId="42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1"/>
    <xf numFmtId="0" fontId="0" fillId="0" borderId="32" xfId="0" applyBorder="1"/>
    <xf numFmtId="0" fontId="0" fillId="0" borderId="34" xfId="0" applyBorder="1"/>
    <xf numFmtId="0" fontId="0" fillId="0" borderId="0" xfId="0"/>
    <xf numFmtId="0" fontId="0" fillId="0" borderId="0" xfId="0" applyAlignment="1">
      <alignment wrapText="1"/>
    </xf>
    <xf numFmtId="182" fontId="0" fillId="0" borderId="0" xfId="0" applyNumberFormat="1"/>
    <xf numFmtId="182" fontId="0" fillId="0" borderId="24" xfId="0" applyNumberFormat="1" applyBorder="1" applyAlignment="1">
      <alignment horizontal="center"/>
    </xf>
    <xf numFmtId="0" fontId="28" fillId="45" borderId="22" xfId="0" applyFont="1" applyFill="1" applyBorder="1" applyProtection="1">
      <protection locked="0"/>
    </xf>
    <xf numFmtId="0" fontId="0" fillId="25" borderId="30" xfId="0" applyFill="1" applyBorder="1"/>
    <xf numFmtId="0" fontId="6" fillId="0" borderId="0" xfId="0" applyFont="1" applyBorder="1"/>
    <xf numFmtId="0" fontId="71" fillId="0" borderId="0" xfId="0" applyFont="1" applyBorder="1"/>
    <xf numFmtId="0" fontId="71" fillId="0" borderId="10" xfId="0" applyFont="1" applyBorder="1"/>
    <xf numFmtId="0" fontId="0" fillId="0" borderId="0" xfId="0" applyBorder="1"/>
    <xf numFmtId="0" fontId="6" fillId="0" borderId="36" xfId="0" applyFont="1" applyBorder="1"/>
    <xf numFmtId="0" fontId="0" fillId="0" borderId="36" xfId="0" applyBorder="1"/>
    <xf numFmtId="0" fontId="0" fillId="0" borderId="42" xfId="0" applyBorder="1"/>
    <xf numFmtId="0" fontId="6" fillId="0" borderId="36" xfId="0" applyFont="1" applyFill="1" applyBorder="1"/>
    <xf numFmtId="166" fontId="0" fillId="0" borderId="0" xfId="0" applyNumberFormat="1" applyBorder="1"/>
    <xf numFmtId="166" fontId="0" fillId="0" borderId="10" xfId="0" applyNumberFormat="1" applyBorder="1"/>
    <xf numFmtId="1" fontId="0" fillId="0" borderId="0" xfId="0" applyNumberFormat="1" applyAlignment="1">
      <alignment horizontal="center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32" xfId="0" applyBorder="1"/>
    <xf numFmtId="0" fontId="0" fillId="0" borderId="0" xfId="0"/>
    <xf numFmtId="0" fontId="28" fillId="0" borderId="0" xfId="0" applyFont="1"/>
    <xf numFmtId="2" fontId="68" fillId="0" borderId="0" xfId="0" applyNumberFormat="1" applyFont="1" applyAlignment="1">
      <alignment vertical="top" wrapText="1"/>
    </xf>
    <xf numFmtId="169" fontId="68" fillId="0" borderId="0" xfId="0" applyNumberFormat="1" applyFont="1" applyAlignment="1">
      <alignment vertical="top" wrapText="1"/>
    </xf>
    <xf numFmtId="0" fontId="28" fillId="0" borderId="0" xfId="0" applyFont="1"/>
    <xf numFmtId="0" fontId="28" fillId="0" borderId="33" xfId="0" applyFont="1" applyBorder="1"/>
    <xf numFmtId="0" fontId="28" fillId="0" borderId="19" xfId="0" applyFont="1" applyBorder="1"/>
    <xf numFmtId="49" fontId="28" fillId="0" borderId="17" xfId="0" applyNumberFormat="1" applyFont="1" applyBorder="1"/>
    <xf numFmtId="49" fontId="28" fillId="0" borderId="34" xfId="0" applyNumberFormat="1" applyFont="1" applyBorder="1"/>
    <xf numFmtId="182" fontId="28" fillId="0" borderId="19" xfId="0" applyNumberFormat="1" applyFont="1" applyBorder="1"/>
    <xf numFmtId="0" fontId="28" fillId="0" borderId="34" xfId="0" applyFont="1" applyBorder="1" applyAlignment="1">
      <alignment horizontal="right"/>
    </xf>
    <xf numFmtId="0" fontId="0" fillId="0" borderId="0" xfId="0"/>
    <xf numFmtId="1" fontId="28" fillId="42" borderId="0" xfId="0" applyNumberFormat="1" applyFont="1" applyFill="1" applyAlignment="1">
      <alignment horizontal="right"/>
    </xf>
    <xf numFmtId="0" fontId="0" fillId="0" borderId="0" xfId="0" applyAlignment="1">
      <alignment wrapText="1"/>
    </xf>
    <xf numFmtId="0" fontId="0" fillId="0" borderId="0" xfId="0"/>
    <xf numFmtId="0" fontId="0" fillId="0" borderId="32" xfId="0" applyBorder="1"/>
    <xf numFmtId="0" fontId="0" fillId="0" borderId="34" xfId="0" applyBorder="1"/>
    <xf numFmtId="0" fontId="29" fillId="0" borderId="0" xfId="0" applyFont="1" applyBorder="1"/>
    <xf numFmtId="0" fontId="28" fillId="0" borderId="0" xfId="0" applyFont="1" applyBorder="1"/>
    <xf numFmtId="0" fontId="29" fillId="43" borderId="31" xfId="0" applyFont="1" applyFill="1" applyBorder="1" applyAlignment="1">
      <alignment horizontal="center" vertical="center"/>
    </xf>
    <xf numFmtId="2" fontId="29" fillId="43" borderId="31" xfId="0" applyNumberFormat="1" applyFont="1" applyFill="1" applyBorder="1" applyAlignment="1">
      <alignment horizontal="center" vertical="center"/>
    </xf>
    <xf numFmtId="3" fontId="29" fillId="43" borderId="31" xfId="0" applyNumberFormat="1" applyFont="1" applyFill="1" applyBorder="1" applyAlignment="1">
      <alignment horizontal="center" vertical="center"/>
    </xf>
    <xf numFmtId="0" fontId="29" fillId="43" borderId="31" xfId="47" applyNumberFormat="1" applyFont="1" applyFill="1" applyBorder="1" applyAlignment="1">
      <alignment horizontal="center" vertical="center"/>
    </xf>
    <xf numFmtId="0" fontId="29" fillId="43" borderId="44" xfId="0" applyFont="1" applyFill="1" applyBorder="1" applyAlignment="1">
      <alignment horizontal="center" vertical="center"/>
    </xf>
    <xf numFmtId="0" fontId="29" fillId="43" borderId="44" xfId="47" applyNumberFormat="1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9" fillId="46" borderId="31" xfId="0" applyFont="1" applyFill="1" applyBorder="1" applyAlignment="1">
      <alignment horizontal="center" vertical="center"/>
    </xf>
    <xf numFmtId="3" fontId="29" fillId="43" borderId="48" xfId="0" applyNumberFormat="1" applyFont="1" applyFill="1" applyBorder="1" applyAlignment="1">
      <alignment horizontal="center" vertical="center"/>
    </xf>
    <xf numFmtId="0" fontId="29" fillId="46" borderId="25" xfId="0" applyFont="1" applyFill="1" applyBorder="1" applyAlignment="1">
      <alignment horizontal="center" vertical="center"/>
    </xf>
    <xf numFmtId="0" fontId="0" fillId="0" borderId="0" xfId="0"/>
    <xf numFmtId="0" fontId="28" fillId="0" borderId="0" xfId="0" applyFont="1"/>
    <xf numFmtId="0" fontId="0" fillId="0" borderId="32" xfId="0" applyBorder="1"/>
    <xf numFmtId="0" fontId="28" fillId="0" borderId="17" xfId="0" applyFont="1" applyBorder="1"/>
    <xf numFmtId="0" fontId="0" fillId="0" borderId="34" xfId="0" applyBorder="1"/>
    <xf numFmtId="0" fontId="0" fillId="0" borderId="0" xfId="0"/>
    <xf numFmtId="0" fontId="28" fillId="0" borderId="49" xfId="0" applyFont="1" applyFill="1" applyBorder="1" applyAlignment="1" applyProtection="1">
      <alignment horizontal="center" vertical="top"/>
      <protection locked="0"/>
    </xf>
    <xf numFmtId="2" fontId="28" fillId="32" borderId="31" xfId="0" quotePrefix="1" applyNumberFormat="1" applyFont="1" applyFill="1" applyBorder="1" applyAlignment="1" applyProtection="1">
      <alignment horizontal="center"/>
      <protection locked="0"/>
    </xf>
    <xf numFmtId="0" fontId="28" fillId="32" borderId="0" xfId="0" applyFont="1" applyFill="1" applyAlignment="1">
      <alignment horizontal="center"/>
    </xf>
    <xf numFmtId="3" fontId="28" fillId="0" borderId="25" xfId="0" quotePrefix="1" applyNumberFormat="1" applyFont="1" applyFill="1" applyBorder="1" applyAlignment="1" applyProtection="1">
      <alignment horizontal="center"/>
      <protection locked="0"/>
    </xf>
    <xf numFmtId="2" fontId="28" fillId="32" borderId="31" xfId="0" applyNumberFormat="1" applyFont="1" applyFill="1" applyBorder="1" applyAlignment="1">
      <alignment horizontal="left"/>
    </xf>
    <xf numFmtId="0" fontId="29" fillId="46" borderId="49" xfId="0" applyFont="1" applyFill="1" applyBorder="1" applyAlignment="1">
      <alignment horizontal="center" vertical="center"/>
    </xf>
    <xf numFmtId="0" fontId="0" fillId="0" borderId="32" xfId="0" applyBorder="1"/>
    <xf numFmtId="0" fontId="0" fillId="0" borderId="0" xfId="0" applyAlignment="1">
      <alignment wrapText="1"/>
    </xf>
    <xf numFmtId="0" fontId="0" fillId="0" borderId="0" xfId="0"/>
    <xf numFmtId="0" fontId="28" fillId="0" borderId="18" xfId="0" applyFont="1" applyBorder="1"/>
    <xf numFmtId="0" fontId="28" fillId="0" borderId="19" xfId="0" applyFont="1" applyBorder="1"/>
    <xf numFmtId="0" fontId="28" fillId="0" borderId="15" xfId="0" applyFont="1" applyBorder="1" applyAlignment="1">
      <alignment vertical="center"/>
    </xf>
    <xf numFmtId="0" fontId="28" fillId="0" borderId="45" xfId="0" applyFont="1" applyBorder="1" applyAlignment="1">
      <alignment horizontal="left" vertical="top"/>
    </xf>
    <xf numFmtId="0" fontId="28" fillId="31" borderId="36" xfId="0" applyFont="1" applyFill="1" applyBorder="1" applyAlignment="1" applyProtection="1">
      <alignment horizontal="left" vertical="top" wrapText="1"/>
      <protection locked="0"/>
    </xf>
    <xf numFmtId="0" fontId="28" fillId="31" borderId="42" xfId="0" quotePrefix="1" applyFont="1" applyFill="1" applyBorder="1" applyAlignment="1" applyProtection="1">
      <alignment horizontal="left" vertical="top"/>
      <protection locked="0"/>
    </xf>
    <xf numFmtId="0" fontId="82" fillId="35" borderId="44" xfId="0" applyFont="1" applyFill="1" applyBorder="1" applyAlignment="1">
      <alignment horizontal="center" vertical="center"/>
    </xf>
    <xf numFmtId="2" fontId="28" fillId="26" borderId="28" xfId="0" applyNumberFormat="1" applyFont="1" applyFill="1" applyBorder="1" applyAlignment="1" applyProtection="1">
      <alignment horizontal="left" vertical="center"/>
      <protection locked="0"/>
    </xf>
    <xf numFmtId="0" fontId="28" fillId="0" borderId="32" xfId="0" applyFont="1" applyBorder="1" applyAlignment="1">
      <alignment horizontal="right"/>
    </xf>
    <xf numFmtId="173" fontId="28" fillId="0" borderId="33" xfId="0" applyNumberFormat="1" applyFont="1" applyBorder="1" applyAlignment="1">
      <alignment horizontal="right"/>
    </xf>
    <xf numFmtId="166" fontId="28" fillId="0" borderId="32" xfId="0" applyNumberFormat="1" applyFont="1" applyBorder="1"/>
    <xf numFmtId="0" fontId="0" fillId="0" borderId="17" xfId="0" applyBorder="1" applyAlignment="1">
      <alignment horizontal="left" vertical="top"/>
    </xf>
    <xf numFmtId="0" fontId="28" fillId="0" borderId="0" xfId="0" applyFont="1"/>
    <xf numFmtId="0" fontId="44" fillId="0" borderId="19" xfId="0" applyFont="1" applyBorder="1"/>
    <xf numFmtId="0" fontId="44" fillId="0" borderId="12" xfId="0" applyFont="1" applyBorder="1"/>
    <xf numFmtId="2" fontId="44" fillId="0" borderId="12" xfId="0" applyNumberFormat="1" applyFont="1" applyBorder="1"/>
    <xf numFmtId="44" fontId="44" fillId="0" borderId="12" xfId="48" applyFont="1" applyBorder="1"/>
    <xf numFmtId="44" fontId="28" fillId="0" borderId="12" xfId="48" applyFont="1" applyBorder="1"/>
    <xf numFmtId="10" fontId="36" fillId="0" borderId="33" xfId="0" applyNumberFormat="1" applyFont="1" applyBorder="1"/>
    <xf numFmtId="0" fontId="44" fillId="0" borderId="0" xfId="0" applyFont="1" applyBorder="1"/>
    <xf numFmtId="0" fontId="38" fillId="0" borderId="0" xfId="0" applyFont="1" applyBorder="1"/>
    <xf numFmtId="2" fontId="44" fillId="0" borderId="0" xfId="0" applyNumberFormat="1" applyFont="1" applyBorder="1"/>
    <xf numFmtId="44" fontId="44" fillId="0" borderId="0" xfId="48" applyFont="1" applyBorder="1"/>
    <xf numFmtId="44" fontId="28" fillId="0" borderId="0" xfId="48" applyFont="1" applyBorder="1"/>
    <xf numFmtId="10" fontId="36" fillId="0" borderId="32" xfId="0" applyNumberFormat="1" applyFont="1" applyBorder="1"/>
    <xf numFmtId="10" fontId="36" fillId="0" borderId="34" xfId="0" applyNumberFormat="1" applyFont="1" applyBorder="1"/>
    <xf numFmtId="1" fontId="6" fillId="0" borderId="0" xfId="0" applyNumberFormat="1" applyFont="1"/>
    <xf numFmtId="3" fontId="38" fillId="0" borderId="12" xfId="0" applyNumberFormat="1" applyFont="1" applyBorder="1"/>
    <xf numFmtId="0" fontId="0" fillId="0" borderId="0" xfId="0"/>
    <xf numFmtId="0" fontId="0" fillId="0" borderId="31" xfId="0" applyBorder="1" applyAlignment="1">
      <alignment horizontal="center"/>
    </xf>
    <xf numFmtId="0" fontId="0" fillId="0" borderId="31" xfId="0" applyBorder="1"/>
    <xf numFmtId="0" fontId="28" fillId="0" borderId="31" xfId="0" applyFont="1" applyBorder="1" applyAlignment="1">
      <alignment vertical="top"/>
    </xf>
    <xf numFmtId="0" fontId="28" fillId="0" borderId="43" xfId="0" quotePrefix="1" applyFont="1" applyBorder="1" applyAlignment="1">
      <alignment horizontal="center"/>
    </xf>
    <xf numFmtId="0" fontId="28" fillId="0" borderId="44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9" xfId="0" applyBorder="1"/>
    <xf numFmtId="0" fontId="0" fillId="0" borderId="48" xfId="0" applyBorder="1" applyAlignment="1">
      <alignment horizontal="center"/>
    </xf>
    <xf numFmtId="0" fontId="29" fillId="43" borderId="25" xfId="0" applyFont="1" applyFill="1" applyBorder="1" applyAlignment="1">
      <alignment horizontal="center" vertical="center"/>
    </xf>
    <xf numFmtId="0" fontId="29" fillId="43" borderId="28" xfId="0" applyFont="1" applyFill="1" applyBorder="1" applyAlignment="1">
      <alignment horizontal="center" vertical="center"/>
    </xf>
    <xf numFmtId="0" fontId="29" fillId="43" borderId="80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28" fillId="34" borderId="42" xfId="0" applyFont="1" applyFill="1" applyBorder="1" applyAlignment="1" applyProtection="1">
      <alignment horizontal="center"/>
      <protection locked="0"/>
    </xf>
    <xf numFmtId="187" fontId="28" fillId="0" borderId="31" xfId="0" applyNumberFormat="1" applyFont="1" applyFill="1" applyBorder="1" applyAlignment="1" applyProtection="1">
      <alignment horizontal="center"/>
      <protection locked="0"/>
    </xf>
    <xf numFmtId="187" fontId="28" fillId="32" borderId="31" xfId="0" applyNumberFormat="1" applyFont="1" applyFill="1" applyBorder="1" applyAlignment="1" applyProtection="1">
      <alignment horizontal="center" wrapText="1"/>
      <protection locked="0"/>
    </xf>
    <xf numFmtId="0" fontId="29" fillId="0" borderId="73" xfId="0" applyFont="1" applyBorder="1"/>
    <xf numFmtId="0" fontId="28" fillId="0" borderId="27" xfId="0" applyFont="1" applyBorder="1"/>
    <xf numFmtId="0" fontId="28" fillId="0" borderId="28" xfId="0" applyFont="1" applyBorder="1" applyAlignment="1">
      <alignment horizontal="center" vertical="center"/>
    </xf>
    <xf numFmtId="0" fontId="28" fillId="0" borderId="43" xfId="0" applyFont="1" applyBorder="1"/>
    <xf numFmtId="0" fontId="28" fillId="0" borderId="44" xfId="0" applyFont="1" applyBorder="1" applyAlignment="1">
      <alignment horizontal="center" vertical="center"/>
    </xf>
    <xf numFmtId="0" fontId="28" fillId="0" borderId="53" xfId="0" applyFont="1" applyBorder="1" applyAlignment="1">
      <alignment vertical="top"/>
    </xf>
    <xf numFmtId="0" fontId="0" fillId="44" borderId="0" xfId="0" applyFont="1" applyFill="1" applyBorder="1" applyAlignment="1">
      <alignment horizontal="center" vertical="center"/>
    </xf>
    <xf numFmtId="0" fontId="6" fillId="25" borderId="29" xfId="0" applyFont="1" applyFill="1" applyBorder="1"/>
    <xf numFmtId="0" fontId="71" fillId="0" borderId="30" xfId="0" applyFont="1" applyBorder="1"/>
    <xf numFmtId="0" fontId="6" fillId="25" borderId="29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42" borderId="37" xfId="0" applyFont="1" applyFill="1" applyBorder="1" applyAlignment="1">
      <alignment horizontal="center"/>
    </xf>
    <xf numFmtId="0" fontId="0" fillId="42" borderId="37" xfId="0" applyFill="1" applyBorder="1" applyAlignment="1">
      <alignment horizontal="center"/>
    </xf>
    <xf numFmtId="0" fontId="6" fillId="25" borderId="37" xfId="0" applyFont="1" applyFill="1" applyBorder="1"/>
    <xf numFmtId="0" fontId="6" fillId="42" borderId="29" xfId="0" applyFont="1" applyFill="1" applyBorder="1" applyAlignment="1">
      <alignment horizontal="center"/>
    </xf>
    <xf numFmtId="0" fontId="0" fillId="42" borderId="30" xfId="0" applyFill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right"/>
    </xf>
    <xf numFmtId="0" fontId="31" fillId="24" borderId="43" xfId="0" applyFont="1" applyFill="1" applyBorder="1" applyAlignment="1">
      <alignment horizontal="left" vertical="center" wrapText="1"/>
    </xf>
    <xf numFmtId="0" fontId="33" fillId="0" borderId="43" xfId="0" applyFont="1" applyBorder="1" applyAlignment="1">
      <alignment horizontal="left" vertical="center" wrapText="1"/>
    </xf>
    <xf numFmtId="0" fontId="7" fillId="32" borderId="31" xfId="0" applyFont="1" applyFill="1" applyBorder="1" applyAlignment="1">
      <alignment horizontal="center" wrapText="1"/>
    </xf>
    <xf numFmtId="0" fontId="28" fillId="0" borderId="41" xfId="0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 wrapText="1"/>
    </xf>
    <xf numFmtId="0" fontId="31" fillId="35" borderId="78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31" fillId="35" borderId="53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82" fillId="35" borderId="27" xfId="0" applyFont="1" applyFill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31" fillId="24" borderId="50" xfId="0" applyFont="1" applyFill="1" applyBorder="1" applyAlignment="1">
      <alignment vertical="center" wrapText="1"/>
    </xf>
    <xf numFmtId="0" fontId="33" fillId="0" borderId="38" xfId="0" applyFont="1" applyBorder="1" applyAlignment="1">
      <alignment vertical="center" wrapText="1"/>
    </xf>
    <xf numFmtId="167" fontId="9" fillId="27" borderId="18" xfId="34" applyNumberForma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2" xfId="0" applyBorder="1" applyAlignment="1">
      <alignment horizontal="left"/>
    </xf>
    <xf numFmtId="0" fontId="9" fillId="0" borderId="0" xfId="34" applyBorder="1" applyAlignment="1" applyProtection="1">
      <alignment horizontal="right"/>
    </xf>
    <xf numFmtId="0" fontId="0" fillId="0" borderId="0" xfId="0"/>
    <xf numFmtId="0" fontId="9" fillId="0" borderId="18" xfId="34" applyBorder="1" applyAlignment="1" applyProtection="1">
      <alignment horizontal="right"/>
    </xf>
    <xf numFmtId="0" fontId="28" fillId="28" borderId="19" xfId="0" applyFont="1" applyFill="1" applyBorder="1" applyAlignment="1">
      <alignment horizontal="center" vertical="center" wrapText="1"/>
    </xf>
    <xf numFmtId="0" fontId="28" fillId="28" borderId="12" xfId="0" applyFont="1" applyFill="1" applyBorder="1" applyAlignment="1">
      <alignment horizontal="center" vertical="center" wrapText="1"/>
    </xf>
    <xf numFmtId="0" fontId="28" fillId="28" borderId="33" xfId="0" applyFont="1" applyFill="1" applyBorder="1" applyAlignment="1">
      <alignment horizontal="center" vertical="center" wrapText="1"/>
    </xf>
    <xf numFmtId="0" fontId="28" fillId="28" borderId="17" xfId="0" applyFont="1" applyFill="1" applyBorder="1" applyAlignment="1">
      <alignment horizontal="center" vertical="center" wrapText="1"/>
    </xf>
    <xf numFmtId="0" fontId="28" fillId="28" borderId="10" xfId="0" applyFont="1" applyFill="1" applyBorder="1" applyAlignment="1">
      <alignment horizontal="center" vertical="center" wrapText="1"/>
    </xf>
    <xf numFmtId="0" fontId="28" fillId="28" borderId="34" xfId="0" applyFont="1" applyFill="1" applyBorder="1" applyAlignment="1">
      <alignment horizontal="center" vertical="center" wrapText="1"/>
    </xf>
    <xf numFmtId="0" fontId="28" fillId="27" borderId="19" xfId="0" applyFont="1" applyFill="1" applyBorder="1" applyAlignment="1">
      <alignment horizontal="center" wrapText="1"/>
    </xf>
    <xf numFmtId="0" fontId="28" fillId="27" borderId="12" xfId="0" applyFont="1" applyFill="1" applyBorder="1" applyAlignment="1">
      <alignment horizontal="center" wrapText="1"/>
    </xf>
    <xf numFmtId="0" fontId="28" fillId="27" borderId="33" xfId="0" applyFont="1" applyFill="1" applyBorder="1" applyAlignment="1">
      <alignment horizontal="center" wrapText="1"/>
    </xf>
    <xf numFmtId="0" fontId="28" fillId="27" borderId="17" xfId="0" applyFont="1" applyFill="1" applyBorder="1" applyAlignment="1">
      <alignment horizontal="center" wrapText="1"/>
    </xf>
    <xf numFmtId="0" fontId="28" fillId="27" borderId="10" xfId="0" applyFont="1" applyFill="1" applyBorder="1" applyAlignment="1">
      <alignment horizontal="center" wrapText="1"/>
    </xf>
    <xf numFmtId="0" fontId="28" fillId="27" borderId="34" xfId="0" applyFont="1" applyFill="1" applyBorder="1" applyAlignment="1">
      <alignment horizontal="center" wrapText="1"/>
    </xf>
    <xf numFmtId="0" fontId="9" fillId="0" borderId="18" xfId="34" applyBorder="1" applyAlignment="1" applyProtection="1"/>
    <xf numFmtId="0" fontId="28" fillId="0" borderId="0" xfId="0" applyFont="1"/>
    <xf numFmtId="0" fontId="28" fillId="0" borderId="19" xfId="0" applyFont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8" fillId="0" borderId="33" xfId="0" applyFont="1" applyBorder="1" applyAlignment="1">
      <alignment horizontal="center"/>
    </xf>
    <xf numFmtId="0" fontId="63" fillId="33" borderId="58" xfId="0" applyFont="1" applyFill="1" applyBorder="1" applyAlignment="1">
      <alignment vertical="center" wrapText="1"/>
    </xf>
    <xf numFmtId="0" fontId="63" fillId="33" borderId="59" xfId="0" applyFont="1" applyFill="1" applyBorder="1" applyAlignment="1">
      <alignment vertical="center" wrapText="1"/>
    </xf>
    <xf numFmtId="0" fontId="63" fillId="33" borderId="60" xfId="0" applyFont="1" applyFill="1" applyBorder="1" applyAlignment="1">
      <alignment vertical="center" wrapText="1"/>
    </xf>
    <xf numFmtId="0" fontId="66" fillId="33" borderId="63" xfId="0" applyFont="1" applyFill="1" applyBorder="1" applyAlignment="1">
      <alignment vertical="center" wrapText="1"/>
    </xf>
    <xf numFmtId="0" fontId="66" fillId="33" borderId="52" xfId="0" applyFont="1" applyFill="1" applyBorder="1" applyAlignment="1">
      <alignment vertical="center" wrapText="1"/>
    </xf>
    <xf numFmtId="0" fontId="66" fillId="33" borderId="64" xfId="0" applyFont="1" applyFill="1" applyBorder="1" applyAlignment="1">
      <alignment vertical="center" wrapText="1"/>
    </xf>
    <xf numFmtId="1" fontId="7" fillId="33" borderId="55" xfId="0" applyNumberFormat="1" applyFont="1" applyFill="1" applyBorder="1" applyAlignment="1">
      <alignment horizontal="right" vertical="center" wrapText="1"/>
    </xf>
    <xf numFmtId="1" fontId="7" fillId="33" borderId="56" xfId="0" applyNumberFormat="1" applyFont="1" applyFill="1" applyBorder="1" applyAlignment="1">
      <alignment horizontal="right" vertical="center" wrapText="1"/>
    </xf>
    <xf numFmtId="0" fontId="28" fillId="0" borderId="18" xfId="0" applyFont="1" applyBorder="1"/>
    <xf numFmtId="0" fontId="0" fillId="0" borderId="32" xfId="0" applyBorder="1"/>
    <xf numFmtId="0" fontId="29" fillId="0" borderId="19" xfId="0" applyFont="1" applyBorder="1"/>
    <xf numFmtId="0" fontId="0" fillId="0" borderId="33" xfId="0" applyBorder="1"/>
    <xf numFmtId="0" fontId="28" fillId="0" borderId="17" xfId="0" applyFont="1" applyBorder="1"/>
    <xf numFmtId="0" fontId="0" fillId="0" borderId="34" xfId="0" applyBorder="1"/>
    <xf numFmtId="0" fontId="29" fillId="0" borderId="17" xfId="0" applyFont="1" applyBorder="1"/>
    <xf numFmtId="0" fontId="7" fillId="0" borderId="10" xfId="0" applyFont="1" applyBorder="1"/>
    <xf numFmtId="0" fontId="7" fillId="0" borderId="34" xfId="0" applyFont="1" applyBorder="1"/>
    <xf numFmtId="0" fontId="28" fillId="0" borderId="29" xfId="0" applyFont="1" applyBorder="1" applyAlignment="1">
      <alignment horizontal="left"/>
    </xf>
    <xf numFmtId="0" fontId="28" fillId="0" borderId="37" xfId="0" applyFont="1" applyBorder="1" applyAlignment="1">
      <alignment horizontal="left"/>
    </xf>
    <xf numFmtId="9" fontId="50" fillId="0" borderId="40" xfId="45" applyFont="1" applyBorder="1" applyAlignment="1">
      <alignment horizontal="center" vertical="center"/>
    </xf>
    <xf numFmtId="9" fontId="51" fillId="0" borderId="36" xfId="45" applyFont="1" applyBorder="1" applyAlignment="1">
      <alignment horizontal="center" vertical="center"/>
    </xf>
    <xf numFmtId="9" fontId="51" fillId="0" borderId="42" xfId="45" applyFont="1" applyBorder="1" applyAlignment="1">
      <alignment horizontal="center" vertical="center"/>
    </xf>
    <xf numFmtId="1" fontId="50" fillId="0" borderId="40" xfId="45" applyNumberFormat="1" applyFont="1" applyBorder="1" applyAlignment="1">
      <alignment horizontal="center" vertical="center"/>
    </xf>
    <xf numFmtId="1" fontId="51" fillId="0" borderId="36" xfId="45" applyNumberFormat="1" applyFont="1" applyBorder="1" applyAlignment="1">
      <alignment horizontal="center" vertical="center"/>
    </xf>
    <xf numFmtId="1" fontId="51" fillId="0" borderId="42" xfId="45" applyNumberFormat="1" applyFont="1" applyBorder="1" applyAlignment="1">
      <alignment horizontal="center" vertical="center"/>
    </xf>
    <xf numFmtId="10" fontId="28" fillId="0" borderId="18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0" fillId="0" borderId="0" xfId="0" applyAlignment="1">
      <alignment wrapText="1"/>
    </xf>
    <xf numFmtId="0" fontId="29" fillId="0" borderId="40" xfId="0" applyFont="1" applyBorder="1" applyAlignment="1">
      <alignment horizontal="center" wrapText="1"/>
    </xf>
    <xf numFmtId="0" fontId="28" fillId="0" borderId="42" xfId="0" applyFont="1" applyBorder="1" applyAlignment="1">
      <alignment horizontal="center" wrapText="1"/>
    </xf>
    <xf numFmtId="0" fontId="28" fillId="0" borderId="32" xfId="0" applyFont="1" applyBorder="1"/>
    <xf numFmtId="0" fontId="28" fillId="0" borderId="19" xfId="0" applyFont="1" applyBorder="1"/>
    <xf numFmtId="0" fontId="28" fillId="0" borderId="12" xfId="0" applyFont="1" applyBorder="1"/>
    <xf numFmtId="0" fontId="31" fillId="38" borderId="1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3" xfId="0" applyBorder="1" applyAlignment="1">
      <alignment horizontal="center"/>
    </xf>
    <xf numFmtId="0" fontId="31" fillId="24" borderId="27" xfId="0" applyFont="1" applyFill="1" applyBorder="1" applyAlignment="1">
      <alignment vertical="center" wrapText="1"/>
    </xf>
    <xf numFmtId="0" fontId="31" fillId="24" borderId="45" xfId="0" applyFont="1" applyFill="1" applyBorder="1" applyAlignment="1">
      <alignment vertical="center" wrapText="1"/>
    </xf>
    <xf numFmtId="0" fontId="33" fillId="0" borderId="53" xfId="0" applyFont="1" applyBorder="1" applyAlignment="1">
      <alignment vertical="center" wrapText="1"/>
    </xf>
    <xf numFmtId="0" fontId="29" fillId="0" borderId="29" xfId="0" applyFont="1" applyBorder="1"/>
    <xf numFmtId="0" fontId="28" fillId="0" borderId="37" xfId="0" applyFont="1" applyBorder="1"/>
    <xf numFmtId="0" fontId="9" fillId="0" borderId="0" xfId="34" applyAlignment="1" applyProtection="1"/>
    <xf numFmtId="0" fontId="9" fillId="0" borderId="32" xfId="34" applyBorder="1" applyAlignment="1" applyProtection="1"/>
    <xf numFmtId="0" fontId="29" fillId="0" borderId="37" xfId="0" applyFont="1" applyBorder="1" applyAlignment="1">
      <alignment horizontal="center"/>
    </xf>
    <xf numFmtId="0" fontId="28" fillId="0" borderId="30" xfId="0" applyFont="1" applyBorder="1"/>
    <xf numFmtId="0" fontId="36" fillId="0" borderId="19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28" fillId="0" borderId="69" xfId="0" applyFont="1" applyBorder="1"/>
    <xf numFmtId="0" fontId="29" fillId="0" borderId="19" xfId="0" applyFont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28" fillId="0" borderId="29" xfId="0" applyFont="1" applyBorder="1"/>
    <xf numFmtId="0" fontId="29" fillId="0" borderId="0" xfId="0" applyFont="1" applyAlignment="1">
      <alignment horizontal="right"/>
    </xf>
    <xf numFmtId="0" fontId="28" fillId="0" borderId="17" xfId="0" applyFont="1" applyBorder="1" applyAlignment="1">
      <alignment horizontal="right"/>
    </xf>
    <xf numFmtId="0" fontId="28" fillId="0" borderId="10" xfId="0" applyFont="1" applyBorder="1"/>
    <xf numFmtId="0" fontId="29" fillId="0" borderId="17" xfId="0" applyFont="1" applyBorder="1" applyAlignment="1">
      <alignment horizontal="right" wrapText="1"/>
    </xf>
    <xf numFmtId="0" fontId="29" fillId="0" borderId="10" xfId="0" applyFont="1" applyBorder="1" applyAlignment="1">
      <alignment horizontal="right" wrapText="1"/>
    </xf>
    <xf numFmtId="0" fontId="29" fillId="0" borderId="19" xfId="0" applyFont="1" applyBorder="1" applyAlignment="1">
      <alignment horizontal="center"/>
    </xf>
    <xf numFmtId="0" fontId="28" fillId="0" borderId="33" xfId="0" applyFont="1" applyBorder="1"/>
    <xf numFmtId="0" fontId="29" fillId="0" borderId="12" xfId="0" applyFont="1" applyBorder="1" applyAlignment="1">
      <alignment horizontal="center"/>
    </xf>
    <xf numFmtId="0" fontId="28" fillId="0" borderId="34" xfId="0" applyFont="1" applyBorder="1"/>
    <xf numFmtId="1" fontId="55" fillId="29" borderId="0" xfId="50" applyNumberFormat="1" applyFont="1" applyFill="1" applyAlignment="1">
      <alignment horizontal="center" vertical="center" textRotation="90"/>
    </xf>
    <xf numFmtId="0" fontId="5" fillId="0" borderId="0" xfId="50"/>
    <xf numFmtId="1" fontId="55" fillId="29" borderId="0" xfId="50" applyNumberFormat="1" applyFont="1" applyFill="1" applyAlignment="1">
      <alignment horizontal="center" vertical="center"/>
    </xf>
    <xf numFmtId="1" fontId="55" fillId="29" borderId="0" xfId="51" applyNumberFormat="1" applyFont="1" applyFill="1" applyAlignment="1">
      <alignment horizontal="center" vertical="center" textRotation="90"/>
    </xf>
    <xf numFmtId="0" fontId="4" fillId="0" borderId="0" xfId="51"/>
    <xf numFmtId="1" fontId="55" fillId="29" borderId="0" xfId="51" applyNumberFormat="1" applyFont="1" applyFill="1" applyAlignment="1">
      <alignment horizontal="center" vertical="center"/>
    </xf>
    <xf numFmtId="1" fontId="55" fillId="29" borderId="0" xfId="53" applyNumberFormat="1" applyFont="1" applyFill="1" applyAlignment="1">
      <alignment horizontal="center" vertical="center" textRotation="90"/>
    </xf>
    <xf numFmtId="0" fontId="2" fillId="0" borderId="0" xfId="53"/>
    <xf numFmtId="1" fontId="55" fillId="29" borderId="0" xfId="53" applyNumberFormat="1" applyFont="1" applyFill="1" applyAlignment="1">
      <alignment horizontal="center" vertical="center"/>
    </xf>
    <xf numFmtId="1" fontId="55" fillId="29" borderId="0" xfId="52" applyNumberFormat="1" applyFont="1" applyFill="1" applyAlignment="1">
      <alignment horizontal="center" vertical="center" textRotation="90"/>
    </xf>
    <xf numFmtId="0" fontId="3" fillId="0" borderId="0" xfId="52"/>
    <xf numFmtId="1" fontId="55" fillId="29" borderId="0" xfId="52" applyNumberFormat="1" applyFont="1" applyFill="1" applyAlignment="1">
      <alignment horizontal="center" vertical="center"/>
    </xf>
    <xf numFmtId="1" fontId="28" fillId="0" borderId="26" xfId="0" applyNumberFormat="1" applyFont="1" applyBorder="1" applyAlignment="1">
      <alignment horizontal="right"/>
    </xf>
    <xf numFmtId="0" fontId="0" fillId="0" borderId="13" xfId="0" applyBorder="1"/>
    <xf numFmtId="1" fontId="28" fillId="0" borderId="24" xfId="0" applyNumberFormat="1" applyFont="1" applyBorder="1" applyAlignment="1">
      <alignment horizontal="right"/>
    </xf>
    <xf numFmtId="0" fontId="0" fillId="0" borderId="11" xfId="0" applyBorder="1"/>
    <xf numFmtId="0" fontId="79" fillId="0" borderId="22" xfId="0" applyFont="1" applyBorder="1" applyAlignment="1">
      <alignment wrapText="1"/>
    </xf>
    <xf numFmtId="0" fontId="80" fillId="0" borderId="22" xfId="0" applyFont="1" applyBorder="1" applyAlignment="1">
      <alignment wrapText="1"/>
    </xf>
    <xf numFmtId="0" fontId="31" fillId="24" borderId="71" xfId="0" applyFont="1" applyFill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30" xfId="0" applyBorder="1"/>
    <xf numFmtId="9" fontId="81" fillId="32" borderId="19" xfId="45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Comma 2" xfId="47" xr:uid="{00000000-0005-0000-0000-00001C000000}"/>
    <cellStyle name="Currency" xfId="44" builtinId="4"/>
    <cellStyle name="Currency 2" xfId="48" xr:uid="{00000000-0005-0000-0000-00001E000000}"/>
    <cellStyle name="Euro" xfId="57" xr:uid="{00000000-0005-0000-0000-00001F000000}"/>
    <cellStyle name="Explanatory Text" xfId="28" builtinId="53" customBuiltin="1"/>
    <cellStyle name="Followed Hyperlink" xfId="54" builtinId="9" hidden="1"/>
    <cellStyle name="Followed Hyperlink" xfId="60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56" xr:uid="{00000000-0005-0000-0000-000029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6" xr:uid="{00000000-0005-0000-0000-00002E000000}"/>
    <cellStyle name="Normal 2 2" xfId="58" xr:uid="{00000000-0005-0000-0000-00002F000000}"/>
    <cellStyle name="Normal 3" xfId="50" xr:uid="{00000000-0005-0000-0000-000030000000}"/>
    <cellStyle name="Normal 4" xfId="51" xr:uid="{00000000-0005-0000-0000-000031000000}"/>
    <cellStyle name="Normal 5" xfId="52" xr:uid="{00000000-0005-0000-0000-000032000000}"/>
    <cellStyle name="Normal 6" xfId="53" xr:uid="{00000000-0005-0000-0000-000033000000}"/>
    <cellStyle name="Normal 7" xfId="55" xr:uid="{00000000-0005-0000-0000-000034000000}"/>
    <cellStyle name="Note" xfId="38" builtinId="10" customBuiltin="1"/>
    <cellStyle name="Output" xfId="39" builtinId="21" customBuiltin="1"/>
    <cellStyle name="Per cent" xfId="45" builtinId="5"/>
    <cellStyle name="Percent 2" xfId="49" xr:uid="{00000000-0005-0000-0000-000038000000}"/>
    <cellStyle name="Standard_Tabelle1" xfId="59" xr:uid="{00000000-0005-0000-0000-000039000000}"/>
    <cellStyle name="Title" xfId="40" builtinId="15" customBuiltin="1"/>
    <cellStyle name="Total" xfId="41" builtinId="25" customBuiltin="1"/>
    <cellStyle name="Warning Text" xfId="42" builtinId="11" customBuiltin="1"/>
  </cellStyles>
  <dxfs count="26">
    <dxf>
      <fill>
        <patternFill>
          <bgColor rgb="FFC00000"/>
        </patternFill>
      </fill>
    </dxf>
    <dxf>
      <numFmt numFmtId="191" formatCode="[Red]0.00%"/>
    </dxf>
    <dxf>
      <numFmt numFmtId="191" formatCode="[Red]0.0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8181"/>
      <color rgb="FFF9EEED"/>
      <color rgb="FFECF2F8"/>
      <color rgb="FFFFFFD9"/>
      <color rgb="FFF7974F"/>
      <color rgb="FFFF717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Monthly Generation (kWh)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PV!$M$115:$M$126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PV!$N$115:$N$126</c:f>
              <c:numCache>
                <c:formatCode>#,##0</c:formatCode>
                <c:ptCount val="12"/>
                <c:pt idx="0">
                  <c:v>140.07590241748537</c:v>
                </c:pt>
                <c:pt idx="1">
                  <c:v>209.97942377745889</c:v>
                </c:pt>
                <c:pt idx="2">
                  <c:v>423.7228833204548</c:v>
                </c:pt>
                <c:pt idx="3">
                  <c:v>569.71369908378415</c:v>
                </c:pt>
                <c:pt idx="4">
                  <c:v>634.50888619052887</c:v>
                </c:pt>
                <c:pt idx="5">
                  <c:v>653.32906501821401</c:v>
                </c:pt>
                <c:pt idx="6">
                  <c:v>653.32906501821401</c:v>
                </c:pt>
                <c:pt idx="7">
                  <c:v>554.92641571917432</c:v>
                </c:pt>
                <c:pt idx="8">
                  <c:v>447.11367700629216</c:v>
                </c:pt>
                <c:pt idx="9">
                  <c:v>297.62768517496414</c:v>
                </c:pt>
                <c:pt idx="10">
                  <c:v>171.26362733193511</c:v>
                </c:pt>
                <c:pt idx="11">
                  <c:v>115.60966994149467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C-4436-A093-47C812EEF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15520"/>
        <c:axId val="138537216"/>
      </c:barChart>
      <c:catAx>
        <c:axId val="1391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7216"/>
        <c:crosses val="autoZero"/>
        <c:auto val="1"/>
        <c:lblAlgn val="ctr"/>
        <c:lblOffset val="100"/>
        <c:noMultiLvlLbl val="0"/>
      </c:catAx>
      <c:valAx>
        <c:axId val="1385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Year 1 Benefit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PV!$Z$44:$Z$46</c:f>
              <c:strCache>
                <c:ptCount val="3"/>
                <c:pt idx="0">
                  <c:v>FIT Payment</c:v>
                </c:pt>
                <c:pt idx="1">
                  <c:v>Electricity Saved</c:v>
                </c:pt>
                <c:pt idx="2">
                  <c:v>Deemed Export</c:v>
                </c:pt>
              </c:strCache>
            </c:strRef>
          </c:cat>
          <c:val>
            <c:numRef>
              <c:f>PV!$AA$44:$AA$46</c:f>
              <c:numCache>
                <c:formatCode>"£"#,##0;[Red]"£"#,##0</c:formatCode>
                <c:ptCount val="3"/>
                <c:pt idx="0" formatCode="&quot;£&quot;#,##0">
                  <c:v>0</c:v>
                </c:pt>
                <c:pt idx="1">
                  <c:v>384.99529200000001</c:v>
                </c:pt>
                <c:pt idx="2" formatCode="&quot;£&quot;#,##0">
                  <c:v>114.86289599999998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9-436F-A66C-4C140DE82E9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 w="0"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13</xdr:row>
      <xdr:rowOff>19050</xdr:rowOff>
    </xdr:from>
    <xdr:to>
      <xdr:col>2</xdr:col>
      <xdr:colOff>6991350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06A27-EABC-448E-8C68-95119C15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41</xdr:row>
      <xdr:rowOff>133351</xdr:rowOff>
    </xdr:from>
    <xdr:to>
      <xdr:col>0</xdr:col>
      <xdr:colOff>3219450</xdr:colOff>
      <xdr:row>53</xdr:row>
      <xdr:rowOff>171451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ergysavingtrust.org.uk/about-us/our-calculations" TargetMode="External"/><Relationship Id="rId2" Type="http://schemas.openxmlformats.org/officeDocument/2006/relationships/hyperlink" Target="http://www.energysavingtrust.org.uk/Using-this-site/Our-calculations" TargetMode="External"/><Relationship Id="rId1" Type="http://schemas.openxmlformats.org/officeDocument/2006/relationships/hyperlink" Target="http://energylinx.co.uk/energycalc.html?db=dua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re.jrc.ec.europa.eu/pvgis/apps4/pvest.php" TargetMode="Externa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mailto:liam.styles@solartradesales.co.uk" TargetMode="External"/><Relationship Id="rId13" Type="http://schemas.openxmlformats.org/officeDocument/2006/relationships/hyperlink" Target="http://www.edmundson-electrical.co.uk/" TargetMode="External"/><Relationship Id="rId3" Type="http://schemas.openxmlformats.org/officeDocument/2006/relationships/hyperlink" Target="http://www.alternergy.co.uk/" TargetMode="External"/><Relationship Id="rId7" Type="http://schemas.openxmlformats.org/officeDocument/2006/relationships/hyperlink" Target="http://trade.metgen.co.uk/" TargetMode="External"/><Relationship Id="rId12" Type="http://schemas.openxmlformats.org/officeDocument/2006/relationships/hyperlink" Target="mailto:scott.grant@eel.co.uk" TargetMode="External"/><Relationship Id="rId2" Type="http://schemas.openxmlformats.org/officeDocument/2006/relationships/hyperlink" Target="http://www.gigabiz.co.uk/" TargetMode="External"/><Relationship Id="rId1" Type="http://schemas.openxmlformats.org/officeDocument/2006/relationships/hyperlink" Target="mailto:julia@gigabiz.co.uk" TargetMode="External"/><Relationship Id="rId6" Type="http://schemas.openxmlformats.org/officeDocument/2006/relationships/hyperlink" Target="mailto:sales@metgen.co.uk" TargetMode="External"/><Relationship Id="rId11" Type="http://schemas.openxmlformats.org/officeDocument/2006/relationships/hyperlink" Target="mailto:carsten@cphsolar.com" TargetMode="External"/><Relationship Id="rId5" Type="http://schemas.openxmlformats.org/officeDocument/2006/relationships/hyperlink" Target="mailto:david@roofrunner.co.uk" TargetMode="External"/><Relationship Id="rId10" Type="http://schemas.openxmlformats.org/officeDocument/2006/relationships/hyperlink" Target="mailto:jenny.chen@westech-solar.co.uk" TargetMode="External"/><Relationship Id="rId4" Type="http://schemas.openxmlformats.org/officeDocument/2006/relationships/hyperlink" Target="mailto:Ivan.Campoy@alternergy.co.uk" TargetMode="External"/><Relationship Id="rId9" Type="http://schemas.openxmlformats.org/officeDocument/2006/relationships/hyperlink" Target="https://d.docs.live.net/tel/01473%2027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EU22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8.83203125" defaultRowHeight="13" x14ac:dyDescent="0.15"/>
  <cols>
    <col min="1" max="1" width="42.5" style="58" bestFit="1" customWidth="1"/>
    <col min="2" max="2" width="39.5" bestFit="1" customWidth="1"/>
    <col min="3" max="4" width="10.1640625" customWidth="1"/>
    <col min="5" max="5" width="19.5" customWidth="1"/>
    <col min="6" max="6" width="13.1640625" bestFit="1" customWidth="1"/>
    <col min="7" max="7" width="13.1640625" customWidth="1"/>
    <col min="8" max="8" width="24.1640625" bestFit="1" customWidth="1"/>
    <col min="9" max="9" width="24.1640625" customWidth="1"/>
    <col min="10" max="10" width="13.6640625" bestFit="1" customWidth="1"/>
    <col min="11" max="11" width="14.5" bestFit="1" customWidth="1"/>
    <col min="12" max="12" width="23.1640625" bestFit="1" customWidth="1"/>
    <col min="13" max="13" width="19" customWidth="1"/>
    <col min="14" max="14" width="17.83203125" customWidth="1"/>
    <col min="15" max="15" width="17.83203125" style="782" customWidth="1"/>
    <col min="16" max="17" width="17.6640625" customWidth="1"/>
    <col min="18" max="18" width="21.6640625" customWidth="1"/>
    <col min="19" max="19" width="56.5" style="233" customWidth="1"/>
    <col min="20" max="20" width="6.5" style="233" bestFit="1" customWidth="1"/>
    <col min="21" max="23" width="9.5" style="233" customWidth="1"/>
    <col min="24" max="24" width="11.5" style="233" customWidth="1"/>
    <col min="25" max="26" width="9.5" style="233" customWidth="1"/>
    <col min="27" max="27" width="11.5" style="233" customWidth="1"/>
    <col min="28" max="29" width="9.5" style="233" customWidth="1"/>
    <col min="30" max="30" width="13.5" style="233" customWidth="1"/>
    <col min="31" max="33" width="13.5" style="689" customWidth="1"/>
    <col min="34" max="34" width="9.5" style="233" customWidth="1"/>
    <col min="35" max="36" width="16.5" style="233" customWidth="1"/>
    <col min="37" max="37" width="9.83203125" style="233" bestFit="1" customWidth="1"/>
    <col min="38" max="38" width="9.33203125" style="233" bestFit="1" customWidth="1"/>
    <col min="39" max="39" width="9.33203125" style="233" customWidth="1"/>
    <col min="40" max="40" width="11" style="233" customWidth="1"/>
    <col min="41" max="41" width="10.83203125" style="233" customWidth="1"/>
    <col min="42" max="42" width="12.5" style="233" customWidth="1"/>
    <col min="43" max="43" width="9.33203125" style="233" customWidth="1"/>
    <col min="44" max="44" width="11" style="689" customWidth="1"/>
    <col min="45" max="45" width="9.33203125" style="689" customWidth="1"/>
    <col min="46" max="46" width="20.5" style="233" customWidth="1"/>
    <col min="47" max="47" width="14" style="233" bestFit="1" customWidth="1"/>
    <col min="48" max="48" width="11.83203125" style="233" bestFit="1" customWidth="1"/>
    <col min="49" max="49" width="12.33203125" style="233" bestFit="1" customWidth="1"/>
    <col min="50" max="50" width="20.5" style="233" customWidth="1"/>
    <col min="51" max="51" width="26.33203125" style="233" customWidth="1"/>
    <col min="52" max="52" width="26.33203125" style="752" customWidth="1"/>
    <col min="53" max="53" width="26.33203125" style="233" customWidth="1"/>
    <col min="54" max="55" width="22.83203125" style="233" customWidth="1"/>
    <col min="56" max="56" width="10.5" customWidth="1"/>
    <col min="57" max="57" width="9.5" customWidth="1"/>
    <col min="58" max="58" width="16.33203125" customWidth="1"/>
    <col min="59" max="59" width="29.1640625" bestFit="1" customWidth="1"/>
    <col min="60" max="60" width="44.1640625" bestFit="1" customWidth="1"/>
    <col min="61" max="61" width="13.5" bestFit="1" customWidth="1"/>
    <col min="62" max="63" width="13.5" customWidth="1"/>
    <col min="64" max="64" width="12" bestFit="1" customWidth="1"/>
    <col min="65" max="65" width="14" bestFit="1" customWidth="1"/>
    <col min="66" max="66" width="14" customWidth="1"/>
    <col min="67" max="67" width="13.5" customWidth="1"/>
    <col min="68" max="68" width="9.1640625" bestFit="1" customWidth="1"/>
    <col min="69" max="69" width="10.1640625" bestFit="1" customWidth="1"/>
    <col min="70" max="70" width="14.1640625" bestFit="1" customWidth="1"/>
    <col min="71" max="71" width="16.6640625" bestFit="1" customWidth="1"/>
    <col min="72" max="72" width="14.1640625" bestFit="1" customWidth="1"/>
    <col min="73" max="73" width="14.1640625" style="688" customWidth="1"/>
    <col min="74" max="76" width="14.1640625" style="709" customWidth="1"/>
    <col min="77" max="77" width="12.5" bestFit="1" customWidth="1"/>
    <col min="78" max="78" width="12.5" customWidth="1"/>
    <col min="79" max="80" width="12.5" style="672" customWidth="1"/>
    <col min="81" max="81" width="17.83203125" style="672" customWidth="1"/>
    <col min="82" max="83" width="12.5" customWidth="1"/>
    <col min="84" max="84" width="22.1640625" bestFit="1" customWidth="1"/>
    <col min="85" max="85" width="13.83203125" customWidth="1"/>
    <col min="86" max="86" width="12.1640625" bestFit="1" customWidth="1"/>
    <col min="87" max="88" width="12.5" bestFit="1" customWidth="1"/>
    <col min="89" max="89" width="18.83203125" bestFit="1" customWidth="1"/>
    <col min="90" max="90" width="20.1640625" bestFit="1" customWidth="1"/>
    <col min="91" max="91" width="14.5" bestFit="1" customWidth="1"/>
    <col min="92" max="92" width="28.6640625" bestFit="1" customWidth="1"/>
    <col min="93" max="93" width="9.33203125" bestFit="1" customWidth="1"/>
    <col min="105" max="105" width="10.1640625" customWidth="1"/>
    <col min="106" max="106" width="24.1640625" customWidth="1"/>
    <col min="107" max="107" width="17.5" customWidth="1"/>
    <col min="108" max="108" width="14.33203125" bestFit="1" customWidth="1"/>
    <col min="109" max="109" width="9.33203125" bestFit="1" customWidth="1"/>
    <col min="110" max="110" width="13.83203125" bestFit="1" customWidth="1"/>
    <col min="112" max="112" width="17.5" bestFit="1" customWidth="1"/>
    <col min="113" max="113" width="12.5" bestFit="1" customWidth="1"/>
    <col min="114" max="115" width="13.6640625" bestFit="1" customWidth="1"/>
    <col min="116" max="116" width="11" bestFit="1" customWidth="1"/>
    <col min="117" max="118" width="13.1640625" customWidth="1"/>
    <col min="119" max="119" width="14.5" customWidth="1"/>
    <col min="120" max="120" width="56.5" style="233" customWidth="1"/>
    <col min="121" max="121" width="9" style="233" bestFit="1" customWidth="1"/>
    <col min="122" max="122" width="15.5" bestFit="1" customWidth="1"/>
    <col min="123" max="123" width="16.83203125" bestFit="1" customWidth="1"/>
    <col min="124" max="124" width="19.5" bestFit="1" customWidth="1"/>
    <col min="125" max="125" width="24.5" bestFit="1" customWidth="1"/>
    <col min="126" max="126" width="33.1640625" bestFit="1" customWidth="1"/>
    <col min="127" max="128" width="16.1640625" customWidth="1"/>
    <col min="129" max="129" width="12.5" customWidth="1"/>
    <col min="130" max="130" width="16.83203125" customWidth="1"/>
    <col min="131" max="131" width="15.33203125" customWidth="1"/>
    <col min="132" max="132" width="10" bestFit="1" customWidth="1"/>
    <col min="133" max="134" width="10" customWidth="1"/>
    <col min="135" max="135" width="9.5" bestFit="1" customWidth="1"/>
    <col min="136" max="136" width="7.33203125" bestFit="1" customWidth="1"/>
    <col min="137" max="137" width="14.33203125" bestFit="1" customWidth="1"/>
    <col min="138" max="138" width="11.33203125" bestFit="1" customWidth="1"/>
    <col min="139" max="141" width="12.5" customWidth="1"/>
    <col min="142" max="142" width="10.83203125" bestFit="1" customWidth="1"/>
    <col min="143" max="143" width="12" bestFit="1" customWidth="1"/>
    <col min="144" max="144" width="14.33203125" bestFit="1" customWidth="1"/>
    <col min="145" max="145" width="23.6640625" bestFit="1" customWidth="1"/>
    <col min="146" max="146" width="31.5" bestFit="1" customWidth="1"/>
    <col min="147" max="147" width="19.5" customWidth="1"/>
    <col min="148" max="149" width="17" customWidth="1"/>
    <col min="150" max="150" width="10.5" bestFit="1" customWidth="1"/>
  </cols>
  <sheetData>
    <row r="1" spans="1:151" ht="14" x14ac:dyDescent="0.15">
      <c r="A1" s="412" t="s">
        <v>0</v>
      </c>
      <c r="B1" s="384" t="s">
        <v>1</v>
      </c>
      <c r="C1" s="122" t="s">
        <v>2</v>
      </c>
      <c r="D1" s="122" t="s">
        <v>3</v>
      </c>
      <c r="E1" s="122" t="s">
        <v>4</v>
      </c>
      <c r="F1" s="384" t="s">
        <v>5</v>
      </c>
      <c r="G1" s="122" t="s">
        <v>6</v>
      </c>
      <c r="H1" s="384" t="s">
        <v>7</v>
      </c>
      <c r="I1" s="384" t="s">
        <v>8</v>
      </c>
      <c r="J1" s="384" t="s">
        <v>9</v>
      </c>
      <c r="K1" s="384" t="s">
        <v>10</v>
      </c>
      <c r="L1" s="122" t="s">
        <v>11</v>
      </c>
      <c r="M1" s="384" t="s">
        <v>12</v>
      </c>
      <c r="N1" s="59" t="s">
        <v>13</v>
      </c>
      <c r="O1" s="59" t="s">
        <v>576</v>
      </c>
      <c r="P1" s="122" t="s">
        <v>15</v>
      </c>
      <c r="Q1" s="122" t="s">
        <v>16</v>
      </c>
      <c r="R1" s="122" t="s">
        <v>17</v>
      </c>
      <c r="S1" s="232" t="s">
        <v>18</v>
      </c>
      <c r="T1" s="232" t="s">
        <v>19</v>
      </c>
      <c r="U1" s="232" t="s">
        <v>20</v>
      </c>
      <c r="V1" s="232" t="s">
        <v>21</v>
      </c>
      <c r="W1" s="232" t="s">
        <v>22</v>
      </c>
      <c r="X1" s="122" t="s">
        <v>23</v>
      </c>
      <c r="Y1" s="232" t="s">
        <v>24</v>
      </c>
      <c r="Z1" s="232" t="s">
        <v>25</v>
      </c>
      <c r="AA1" s="122" t="s">
        <v>26</v>
      </c>
      <c r="AB1" s="232" t="s">
        <v>27</v>
      </c>
      <c r="AC1" s="232" t="s">
        <v>28</v>
      </c>
      <c r="AD1" s="122" t="s">
        <v>29</v>
      </c>
      <c r="AE1" s="232" t="s">
        <v>1330</v>
      </c>
      <c r="AF1" s="232" t="s">
        <v>1331</v>
      </c>
      <c r="AG1" s="122" t="s">
        <v>1332</v>
      </c>
      <c r="AH1" s="232" t="s">
        <v>30</v>
      </c>
      <c r="AI1" s="232" t="s">
        <v>31</v>
      </c>
      <c r="AJ1" s="232" t="s">
        <v>32</v>
      </c>
      <c r="AK1" s="232" t="s">
        <v>33</v>
      </c>
      <c r="AL1" s="232" t="s">
        <v>34</v>
      </c>
      <c r="AM1" s="232" t="s">
        <v>35</v>
      </c>
      <c r="AN1" s="232" t="s">
        <v>36</v>
      </c>
      <c r="AO1" s="232" t="s">
        <v>37</v>
      </c>
      <c r="AP1" s="232" t="s">
        <v>38</v>
      </c>
      <c r="AQ1" s="232" t="s">
        <v>39</v>
      </c>
      <c r="AR1" s="232" t="s">
        <v>1333</v>
      </c>
      <c r="AS1" s="232" t="s">
        <v>1334</v>
      </c>
      <c r="AT1" s="232" t="s">
        <v>40</v>
      </c>
      <c r="AU1" s="232" t="s">
        <v>41</v>
      </c>
      <c r="AV1" s="232" t="s">
        <v>42</v>
      </c>
      <c r="AW1" s="232" t="s">
        <v>43</v>
      </c>
      <c r="AX1" s="232" t="s">
        <v>44</v>
      </c>
      <c r="AY1" s="232" t="s">
        <v>45</v>
      </c>
      <c r="AZ1" s="232" t="s">
        <v>1447</v>
      </c>
      <c r="BA1" s="232" t="s">
        <v>46</v>
      </c>
      <c r="BB1" s="232" t="s">
        <v>47</v>
      </c>
      <c r="BC1" s="232" t="s">
        <v>48</v>
      </c>
      <c r="BD1" s="122" t="s">
        <v>49</v>
      </c>
      <c r="BE1" s="384" t="s">
        <v>50</v>
      </c>
      <c r="BF1" s="122" t="s">
        <v>51</v>
      </c>
      <c r="BG1" s="122" t="s">
        <v>52</v>
      </c>
      <c r="BH1" s="122" t="s">
        <v>53</v>
      </c>
      <c r="BI1" s="122" t="s">
        <v>54</v>
      </c>
      <c r="BJ1" s="122" t="s">
        <v>55</v>
      </c>
      <c r="BK1" s="122" t="s">
        <v>56</v>
      </c>
      <c r="BL1" s="384" t="s">
        <v>57</v>
      </c>
      <c r="BM1" s="122" t="s">
        <v>58</v>
      </c>
      <c r="BN1" s="122" t="s">
        <v>59</v>
      </c>
      <c r="BO1" s="122" t="s">
        <v>60</v>
      </c>
      <c r="BP1" s="122" t="s">
        <v>61</v>
      </c>
      <c r="BQ1" s="384" t="s">
        <v>62</v>
      </c>
      <c r="BR1" s="122" t="s">
        <v>63</v>
      </c>
      <c r="BS1" s="122" t="s">
        <v>64</v>
      </c>
      <c r="BT1" s="122" t="s">
        <v>65</v>
      </c>
      <c r="BU1" s="122" t="s">
        <v>1335</v>
      </c>
      <c r="BV1" s="122" t="s">
        <v>1347</v>
      </c>
      <c r="BW1" s="122" t="s">
        <v>1348</v>
      </c>
      <c r="BX1" s="122" t="s">
        <v>1349</v>
      </c>
      <c r="BY1" s="122" t="s">
        <v>66</v>
      </c>
      <c r="BZ1" s="122" t="s">
        <v>67</v>
      </c>
      <c r="CA1" s="122" t="s">
        <v>1180</v>
      </c>
      <c r="CB1" s="122" t="s">
        <v>1178</v>
      </c>
      <c r="CC1" s="122" t="s">
        <v>1179</v>
      </c>
      <c r="CD1" s="253" t="s">
        <v>68</v>
      </c>
      <c r="CE1" s="253" t="s">
        <v>69</v>
      </c>
      <c r="CF1" s="122" t="s">
        <v>70</v>
      </c>
      <c r="CG1" s="122" t="s">
        <v>71</v>
      </c>
      <c r="CH1" s="122" t="s">
        <v>72</v>
      </c>
      <c r="CI1" s="122" t="s">
        <v>73</v>
      </c>
      <c r="CJ1" s="122" t="s">
        <v>74</v>
      </c>
      <c r="CK1" s="253" t="s">
        <v>75</v>
      </c>
      <c r="CL1" s="384" t="s">
        <v>76</v>
      </c>
      <c r="CM1" s="384" t="s">
        <v>77</v>
      </c>
      <c r="CN1" s="122" t="s">
        <v>78</v>
      </c>
      <c r="CO1" s="122" t="s">
        <v>79</v>
      </c>
      <c r="CP1" s="122" t="s">
        <v>80</v>
      </c>
      <c r="CQ1" s="122" t="s">
        <v>81</v>
      </c>
      <c r="CR1" s="122" t="s">
        <v>82</v>
      </c>
      <c r="CS1" s="122" t="s">
        <v>83</v>
      </c>
      <c r="CT1" s="122" t="s">
        <v>84</v>
      </c>
      <c r="CU1" s="122" t="s">
        <v>85</v>
      </c>
      <c r="CV1" s="122" t="s">
        <v>86</v>
      </c>
      <c r="CW1" s="122" t="s">
        <v>87</v>
      </c>
      <c r="CX1" s="122" t="s">
        <v>88</v>
      </c>
      <c r="CY1" s="122" t="s">
        <v>89</v>
      </c>
      <c r="CZ1" s="122" t="s">
        <v>90</v>
      </c>
      <c r="DA1" s="122" t="s">
        <v>91</v>
      </c>
      <c r="DB1" s="384" t="s">
        <v>92</v>
      </c>
      <c r="DC1" s="384" t="s">
        <v>14</v>
      </c>
      <c r="DD1" s="384" t="s">
        <v>93</v>
      </c>
      <c r="DE1" s="384" t="s">
        <v>94</v>
      </c>
      <c r="DF1" s="384" t="s">
        <v>95</v>
      </c>
      <c r="DG1" s="384" t="s">
        <v>96</v>
      </c>
      <c r="DH1" s="384" t="s">
        <v>97</v>
      </c>
      <c r="DI1" s="384" t="s">
        <v>98</v>
      </c>
      <c r="DJ1" s="384" t="s">
        <v>99</v>
      </c>
      <c r="DK1" s="384" t="s">
        <v>100</v>
      </c>
      <c r="DL1" s="384" t="s">
        <v>101</v>
      </c>
      <c r="DM1" s="384" t="s">
        <v>102</v>
      </c>
      <c r="DN1" s="384" t="s">
        <v>103</v>
      </c>
      <c r="DO1" s="122" t="s">
        <v>104</v>
      </c>
      <c r="DP1" s="232" t="s">
        <v>105</v>
      </c>
      <c r="DQ1" s="232" t="s">
        <v>106</v>
      </c>
      <c r="DR1" s="122" t="s">
        <v>107</v>
      </c>
      <c r="DS1" s="122" t="s">
        <v>108</v>
      </c>
      <c r="DT1" s="122" t="s">
        <v>109</v>
      </c>
      <c r="DU1" s="122" t="s">
        <v>110</v>
      </c>
      <c r="DV1" s="122" t="s">
        <v>111</v>
      </c>
      <c r="DW1" s="122" t="s">
        <v>112</v>
      </c>
      <c r="DX1" s="122" t="s">
        <v>113</v>
      </c>
      <c r="DY1" s="122" t="s">
        <v>114</v>
      </c>
      <c r="DZ1" s="122" t="s">
        <v>115</v>
      </c>
      <c r="EA1" s="122" t="s">
        <v>116</v>
      </c>
      <c r="EB1" s="384" t="s">
        <v>117</v>
      </c>
      <c r="EC1" s="384" t="s">
        <v>118</v>
      </c>
      <c r="ED1" s="384" t="s">
        <v>119</v>
      </c>
      <c r="EE1" s="122" t="s">
        <v>120</v>
      </c>
      <c r="EF1" s="384" t="s">
        <v>121</v>
      </c>
      <c r="EG1" s="122" t="s">
        <v>122</v>
      </c>
      <c r="EH1" s="122" t="s">
        <v>123</v>
      </c>
      <c r="EI1" s="253" t="s">
        <v>124</v>
      </c>
      <c r="EJ1" s="253" t="s">
        <v>125</v>
      </c>
      <c r="EK1" s="253" t="str">
        <f>PV!P1</f>
        <v>IRR</v>
      </c>
      <c r="EL1" s="122" t="s">
        <v>126</v>
      </c>
      <c r="EM1" s="122" t="s">
        <v>127</v>
      </c>
      <c r="EN1" s="253" t="s">
        <v>128</v>
      </c>
      <c r="EO1" s="253" t="str">
        <f>'PV Install'!B8</f>
        <v>Client Sign-off</v>
      </c>
      <c r="EP1" s="253" t="s">
        <v>129</v>
      </c>
      <c r="EQ1" s="253" t="s">
        <v>130</v>
      </c>
      <c r="ER1" s="253" t="s">
        <v>1133</v>
      </c>
      <c r="ES1" s="253" t="s">
        <v>1136</v>
      </c>
      <c r="ET1" s="253" t="s">
        <v>1134</v>
      </c>
      <c r="EU1" s="253"/>
    </row>
    <row r="2" spans="1:151" ht="128.25" customHeight="1" x14ac:dyDescent="0.15">
      <c r="B2" s="405" t="str">
        <f>Project!B5</f>
        <v>TL3366</v>
      </c>
      <c r="C2" s="405">
        <f>Project!B6</f>
        <v>1</v>
      </c>
      <c r="D2" s="68">
        <f>Project!B28</f>
        <v>30</v>
      </c>
      <c r="E2" s="405" t="str">
        <f>IF(Project!B13="","You must enter a formal name for the client",Project!B13)</f>
        <v>You must enter a formal name for the client</v>
      </c>
      <c r="F2" s="405" t="str">
        <f>IF(Project!B14="",E2,Project!B14)</f>
        <v>You must enter a formal name for the client</v>
      </c>
      <c r="G2" s="405" t="str">
        <f>IF(Project!B15="",F2,Project!B15)</f>
        <v>You must enter a formal name for the client</v>
      </c>
      <c r="H2" s="405" t="str">
        <f>IF(Project!B12&lt;&gt;"",Project!B12,"")</f>
        <v/>
      </c>
      <c r="I2" s="405" t="str">
        <f>IF(Project!B22="","",Project!B22)</f>
        <v/>
      </c>
      <c r="J2" s="405" t="str">
        <f>Project!B16</f>
        <v>Guy Hewitt</v>
      </c>
      <c r="K2" s="405" t="str">
        <f>Project!B17</f>
        <v>Peter Cross</v>
      </c>
      <c r="L2" s="60">
        <f>'PV Install'!C7</f>
        <v>36526</v>
      </c>
      <c r="M2" s="405" t="str">
        <f>IF(Project!B19="","You must enter an address for the project",Project!B19)</f>
        <v>You must enter an address for the project</v>
      </c>
      <c r="N2" s="405" t="str">
        <f>IF(Project!B20="","You must enter an address for the project",Project!B20&amp;" "&amp;Project!B21)</f>
        <v>You must enter an address for the project</v>
      </c>
      <c r="O2" s="405" t="str">
        <f>Project!B21</f>
        <v>SW18 1EP</v>
      </c>
      <c r="P2" s="66" t="str">
        <f>'HOP Merge'!B17</f>
        <v>12  0001  9999  000</v>
      </c>
      <c r="Q2" s="65" t="str">
        <f>Project!B24</f>
        <v>The panels will be within 1 meter of the flat roof surface of a commercial building and so can be installed under permitted development rights.</v>
      </c>
      <c r="R2" s="65" t="str">
        <f>IF(ISERROR(SEARCH("Sunpower ",PV!A6)&gt;0)=TRUE," ", "Sunpower")</f>
        <v xml:space="preserve"> </v>
      </c>
      <c r="S2" s="65" t="str">
        <f>TEXT(PV!C6,"##")&amp;" "&amp;PV!A6&amp;" panels"
&amp;IF(PV!C7=0,"",CHAR(10)&amp;TEXT(PV!C7,"##")&amp;" "&amp;PV!A7&amp;IF(PV!C7&gt;1,"s",""))
&amp;IF(PV!C8=0,"",CHAR(10)&amp;TEXT(PV!C8,"##")&amp;" "&amp;PV!A8&amp;IF(PV!C8&gt;1,"s",""))
&amp;IF(PV!C9=0,"",CHAR(10)&amp;TEXT(PV!C9,"##")&amp;" "&amp;PV!A9&amp;IF(PV!C9&gt;1,"s",""))
&amp;IF(PV!C10=0,"",CHAR(10)&amp;TEXT(PV!C10,"##")&amp;" "&amp;PV!A10&amp;" (WIFI or network data point required)")
&amp;IF(PV!C11=0,"",CHAR(10)&amp;PV!A11&amp;" (WIFI or network data point required)")
&amp;IF(PV!C108=0,"",CHAR(10)&amp;TEXT(PV!C108,"## ")&amp;PV!D108)
&amp;IF(PV!C109=0,"",CHAR(10)&amp;TEXT(PV!C109,"## ")&amp;PV!D109)
&amp;IF(PV!C110=0,"",CHAR(10)&amp;TEXT(PV!C110,"## ")&amp;PV!D110)
&amp;IF(PV!C111=0,"",CHAR(10)&amp;TEXT(PV!C111,"## ")&amp;PV!D111)
&amp;IF(AND(PV!C10=0,PV!C11=0),CHAR(10)&amp;"1 OFGEM Approved " &amp; Project!B29 &amp; " Total generation meter",IF(AND(PV!C10=1,ISERROR(SEARCH(" Meter",PV!A10)&gt;0)=FALSE),"",IF(AND(PV!C11=1,ISERROR(SEARCH(" Meter",PV!A11)&gt;0)=FALSE),"",CHAR(10)&amp;"1 OFGEM Approved " &amp; Project!B29 &amp; " Total Generation Meter")))
&amp;IF(PV!C18=0,"",CHAR(10)&amp;PV!A18&amp;"")
&amp;IF(PV!C29=0,"",CHAR(10)&amp;PV!A29&amp;"")</f>
        <v>20 Perlight PLM-320MB-60 (All Black) panels
1 Solar Edge SE3500 Inverter
20 Solar Edge Power P370 (Standard 60 Cell) Optimisers
1 Solar Edge WIFI Comm (WIFI or network data point required)
10 panel K2 flat roof, self-ballasted mounting system
10 panel K2 Inclined mounting system
1 OFGEM Approved 3 Phase Total Generation Meter</v>
      </c>
      <c r="T2" s="65">
        <f>IF(Project!$B$53&gt;0, ((Project!B40*Project!B42)+(Project!B51*Project!B53))/(Project!B42+Project!B53), Project!B40)</f>
        <v>0.875</v>
      </c>
      <c r="U2" s="379">
        <f ca="1">IF(Project!$B$53&gt;0, ((Project!B39*Project!B42)+(Project!B50*Project!B53))/(Project!B42+Project!B53), Project!B39)</f>
        <v>870.5</v>
      </c>
      <c r="V2" s="63">
        <f>IF(Project!$B$42&gt;0, Project!B40, 0)</f>
        <v>1</v>
      </c>
      <c r="W2" s="379">
        <f ca="1">IF(Project!$B$42&gt;0, Project!B39)</f>
        <v>866</v>
      </c>
      <c r="X2" s="379">
        <f ca="1">PV!$B$4*Project!$B$42*V2*W2/1000</f>
        <v>2771.2</v>
      </c>
      <c r="Y2" s="63">
        <f>IF(Project!$B$53&gt;0, Project!B51, 0)</f>
        <v>0.75</v>
      </c>
      <c r="Z2" s="379">
        <f ca="1">IF(Project!$B$53&gt;0, Project!B50, 0)</f>
        <v>875</v>
      </c>
      <c r="AA2" s="379">
        <f ca="1">PV!$B$4*Project!$B$53*Y2*Z2/1000</f>
        <v>2100</v>
      </c>
      <c r="AB2" s="63">
        <f>IF(Project!$B$64&gt;0, Project!B62, 0)</f>
        <v>0</v>
      </c>
      <c r="AC2" s="379">
        <f>IF(Project!$B$64&gt;0, Project!B61, 0)</f>
        <v>0</v>
      </c>
      <c r="AD2" s="379">
        <f>PV!$B$4*Project!$B$64*AB2*AC2/1000</f>
        <v>0</v>
      </c>
      <c r="AE2" s="63">
        <f>IF(Project!$B$75&gt;0, Project!$B$73, 0)</f>
        <v>0</v>
      </c>
      <c r="AF2" s="63">
        <f>IF(Project!$B$75&gt;0, Project!$B$72, 0)</f>
        <v>0</v>
      </c>
      <c r="AG2" s="379">
        <f>PV!$B$4*Project!$B$64*AE2*AF2/1000</f>
        <v>0</v>
      </c>
      <c r="AH2" s="704">
        <f>IF(Project!$B$42&gt;0, 1, 0)+IF(Project!$B$53&gt;0, 1, 0)+IF(Project!$B$64&gt;0, 1, 0)+IF(Project!$B$75&gt;0, 1, 0)</f>
        <v>2</v>
      </c>
      <c r="AI2" s="379" t="str">
        <f>"For your system, where the panels are " &amp; IF($AH$2=1,"all oriented in the same way",IF($AH$2=2,"oriented in two directions / inclinations",IF($AH$2=3,"oriented in three directions / inclinations","oriented in four directions / inclinations"))) &amp; " we take" &amp; IF($AH$2=1,":"," for each orientation:")</f>
        <v>For your system, where the panels are oriented in two directions / inclinations we take for each orientation:</v>
      </c>
      <c r="AJ2" s="379" t="str">
        <f>"Orientation of " &amp; IF($AH$2=1,"the PV array "," section 1 of the PV array ")</f>
        <v xml:space="preserve">Orientation of  section 1 of the PV array </v>
      </c>
      <c r="AK2" s="65" t="str">
        <f>"Zone " &amp;Project!D21</f>
        <v>Zone 1</v>
      </c>
      <c r="AL2" s="379">
        <f>Project!B37</f>
        <v>10</v>
      </c>
      <c r="AM2" s="379">
        <f>Project!B38</f>
        <v>56</v>
      </c>
      <c r="AN2" s="379">
        <f>IF(Project!B53&gt;0,Project!B48,"")</f>
        <v>10</v>
      </c>
      <c r="AO2" s="379">
        <f>IF(Project!B53&gt;0,Project!B49,"")</f>
        <v>-45</v>
      </c>
      <c r="AP2" s="379" t="str">
        <f>IF(Project!B64&gt;0,Project!B59,"")</f>
        <v/>
      </c>
      <c r="AQ2" s="379" t="str">
        <f>IF(Project!B64&gt;0,Project!B60,"")</f>
        <v/>
      </c>
      <c r="AR2" s="379" t="str">
        <f>IF(Project!B75&gt;0,Project!B70,"")</f>
        <v/>
      </c>
      <c r="AS2" s="379" t="str">
        <f>IF(Project!B75&gt;0,Project!B71,"")</f>
        <v/>
      </c>
      <c r="AT2" s="65" t="str">
        <f>IF(PV!C10&gt;0,IF(OR(PV!M10="Wireless",PV!M10="Bluetooth"),"A wireless display has been specified; no wiring is required",IF(PV!M10="Wired","A wired monitoring system has been specified",IF(OR(PV!M10="Internet",PV!M10="GPRS"),"Internet monitoring has been specified that will use your existing internet connection",""))),IF(PV!C11&gt;0,IF(OR(PV!M11="Wireless",PV!M11="Bluetooth"),"A wireless display has been specified; no wiring is required",IF(PV!M11="Wired","A wired monitoring system has been specified",IF(OR(PV!M11="Internet",PV!M11="GPRS"),"Internet monitoring has been specified that will use your existing internet connection",""))),""))</f>
        <v>A wireless display has been specified; no wiring is required</v>
      </c>
      <c r="AU2" s="379">
        <f>VLOOKUP(PV!$A$6,PV_Lookup_Full,15, FALSE)</f>
        <v>12</v>
      </c>
      <c r="AV2" s="379">
        <f>VLOOKUP(PV!$A$6,PV_Lookup_Full,16, FALSE)</f>
        <v>25</v>
      </c>
      <c r="AW2" s="379">
        <f>PV!P7</f>
        <v>12</v>
      </c>
      <c r="AX2" s="379" t="str">
        <f>TEXT(PV!P7,"##") &amp; " year inverter guarantee"</f>
        <v>12 year inverter guarantee</v>
      </c>
      <c r="AY2" s="65" t="str">
        <f>Project!B25</f>
        <v>Scaffolding, Edge Protection &amp; Lifting Gear (as required) provided by the client</v>
      </c>
      <c r="AZ2" s="65" t="str">
        <f>IF(Project!B25=Project!G25,"Scaffold.","")</f>
        <v/>
      </c>
      <c r="BA2" s="65" t="str">
        <f>IF(OR(Project!B25=Project!E25,Project!B25=Project!F25),Project!B25,"")</f>
        <v>Scaffolding, Edge Protection &amp; Lifting Gear (as required) provided by the client</v>
      </c>
      <c r="BB2" s="65" t="str">
        <f>IF(OR(Project!B25=Project!D25,Project!B25=Project!G25),BB3,IF(Project!B25=Project!H25,"N/A",""))</f>
        <v/>
      </c>
      <c r="BC2" s="65" t="str">
        <f>IF(OR(Project!B25=Project!E25,Project!B25=Project!F25),BB3,"")</f>
        <v>ü</v>
      </c>
      <c r="BD2" s="66" t="str">
        <f>IF(Project!B8="Commercial", PV!C25 &amp; IF(PV!C25=1, " crew day"," crew days"), PV!C25 &amp; IF(PV!C25=1, " day"," days"))</f>
        <v>5 crew days</v>
      </c>
      <c r="BE2" s="67">
        <f>PV!C6</f>
        <v>20</v>
      </c>
      <c r="BF2" s="67">
        <f>PV!B4</f>
        <v>320</v>
      </c>
      <c r="BG2" s="67" t="str">
        <f>PV!A6</f>
        <v>Perlight PLM-320MB-60 (All Black)</v>
      </c>
      <c r="BH2" s="67" t="str">
        <f>IF(LEFT(BH3,2)=", ", MID(BH3,3,100), BH3)</f>
        <v>Solar Edge SE3500 Inverter20 x Solar Edge Power P370 (Standard 60 Cell) Optimiser</v>
      </c>
      <c r="BI2" s="197">
        <f>MIN(PV!B2*(((MIN(PV!M7,PV!D47)*PV!C7)+(MIN(PV!M9,PV!D47)*PV!C9))/(PV!C7+PV!C9)), (PV!N7+PV!N9)/1000)</f>
        <v>3.5</v>
      </c>
      <c r="BJ2" s="68">
        <f>PV!P6</f>
        <v>9.77</v>
      </c>
      <c r="BK2" s="68">
        <f>PV!O6</f>
        <v>41.55</v>
      </c>
      <c r="BL2" s="68">
        <f>PV!B2</f>
        <v>6.4</v>
      </c>
      <c r="BM2" s="123">
        <f ca="1">PV!C2</f>
        <v>4871.2</v>
      </c>
      <c r="BN2" s="123">
        <f ca="1">PV!C3</f>
        <v>4871.2</v>
      </c>
      <c r="BO2" s="62">
        <f>DZ2+EA2</f>
        <v>15370.126</v>
      </c>
      <c r="BP2" s="62">
        <f>PV!I39</f>
        <v>3074.0252</v>
      </c>
      <c r="BQ2" s="62">
        <f>BO2+BP2</f>
        <v>18444.1512</v>
      </c>
      <c r="BR2" s="64">
        <f ca="1">PV!Y49</f>
        <v>384.99529200000001</v>
      </c>
      <c r="BS2" s="62">
        <f ca="1">PV!AD191</f>
        <v>11000.105450564071</v>
      </c>
      <c r="BT2" s="64">
        <f ca="1">PV!Y50</f>
        <v>114.86289599999998</v>
      </c>
      <c r="BU2" s="64">
        <f ca="1">PV!Y52</f>
        <v>499.85818799999998</v>
      </c>
      <c r="BV2" s="711">
        <f ca="1">PV!O3*100</f>
        <v>4.7148703311180418</v>
      </c>
      <c r="BW2" s="711">
        <f ca="1">PV!N3</f>
        <v>21.209491030962646</v>
      </c>
      <c r="BX2" s="712">
        <f ca="1">PV!I3</f>
        <v>14009.214395227369</v>
      </c>
      <c r="BY2" s="66">
        <f>PV!D50*100</f>
        <v>55.000000000000007</v>
      </c>
      <c r="BZ2" s="67">
        <f ca="1">INT(BY2*BN2/100)</f>
        <v>2679</v>
      </c>
      <c r="CA2" s="68">
        <f>(1-PV!D50)*100</f>
        <v>44.999999999999993</v>
      </c>
      <c r="CB2" s="67">
        <f ca="1">PV!S50</f>
        <v>2192.0399999999995</v>
      </c>
      <c r="CC2" s="68">
        <f ca="1">CB2*CI2/100</f>
        <v>114.86289599999998</v>
      </c>
      <c r="CD2" s="66">
        <f>Data!B40*100</f>
        <v>3.5000000000000004</v>
      </c>
      <c r="CE2" s="66">
        <f>Data!B41*100</f>
        <v>3.5999999999999996</v>
      </c>
      <c r="CF2" s="348">
        <f>PV!D55</f>
        <v>0</v>
      </c>
      <c r="CG2" s="348">
        <f>Data!C11</f>
        <v>0.14369999999999999</v>
      </c>
      <c r="CH2" s="348">
        <f>PV!D55*100</f>
        <v>0</v>
      </c>
      <c r="CI2" s="349">
        <f>PV!D56*100</f>
        <v>5.24</v>
      </c>
      <c r="CJ2" s="349">
        <f>CF2+(EL2/2)</f>
        <v>2.6200000000000001E-2</v>
      </c>
      <c r="CK2" s="194">
        <f ca="1">PV!L3/1000</f>
        <v>2.5281528</v>
      </c>
      <c r="CL2" s="405">
        <f>'PV Install'!C27</f>
        <v>0</v>
      </c>
      <c r="CM2" s="405">
        <f>'PV Install'!C28</f>
        <v>0</v>
      </c>
      <c r="CN2" s="405">
        <f>'PV Install'!C29</f>
        <v>0</v>
      </c>
      <c r="CO2" s="504">
        <f ca="1">INT(PV!$C$3/1000*'A Merge Data'!CO3)</f>
        <v>4</v>
      </c>
      <c r="CP2" s="504">
        <f ca="1">INT(PV!$C$3/1000*'A Merge Data'!CP3)</f>
        <v>9</v>
      </c>
      <c r="CQ2" s="504">
        <f ca="1">INT(PV!$C$3/1000*'A Merge Data'!CQ3)</f>
        <v>21</v>
      </c>
      <c r="CR2" s="504">
        <f ca="1">INT(PV!$C$3/1000*'A Merge Data'!CR3)</f>
        <v>29</v>
      </c>
      <c r="CS2" s="504">
        <f ca="1">INT(PV!$C$3/1000*'A Merge Data'!CS3)</f>
        <v>31</v>
      </c>
      <c r="CT2" s="504">
        <f ca="1">INT(PV!$C$3/1000*'A Merge Data'!CT3)</f>
        <v>34</v>
      </c>
      <c r="CU2" s="504">
        <f ca="1">INT(PV!$C$3/1000*'A Merge Data'!CU3)</f>
        <v>31</v>
      </c>
      <c r="CV2" s="504">
        <f ca="1">INT(PV!$C$3/1000*'A Merge Data'!CV3)</f>
        <v>24</v>
      </c>
      <c r="CW2" s="504">
        <f ca="1">INT(PV!$C$3/1000*'A Merge Data'!CW3)</f>
        <v>19</v>
      </c>
      <c r="CX2" s="504">
        <f ca="1">INT(PV!$C$3/1000*'A Merge Data'!CX3)</f>
        <v>14</v>
      </c>
      <c r="CY2" s="504">
        <f ca="1">INT(PV!$C$3/1000*'A Merge Data'!CY3)</f>
        <v>9</v>
      </c>
      <c r="CZ2" s="504">
        <f ca="1">INT(PV!$C$3/1000*'A Merge Data'!CZ3)</f>
        <v>4</v>
      </c>
      <c r="DA2" s="405"/>
      <c r="DB2" s="405" t="str">
        <f>IF(Project!B23="","",Project!B23)</f>
        <v/>
      </c>
      <c r="DC2" s="60">
        <f>Project!B18</f>
        <v>0</v>
      </c>
      <c r="DD2" s="61">
        <f>Project!B27</f>
        <v>5000</v>
      </c>
      <c r="DE2" s="61">
        <f>Data!C19</f>
        <v>13500</v>
      </c>
      <c r="DF2" s="62">
        <f>Data!C14</f>
        <v>459.84</v>
      </c>
      <c r="DG2" s="62">
        <f>Data!C25</f>
        <v>630.44999999999993</v>
      </c>
      <c r="DH2" s="63">
        <f>100*DF2/DD2</f>
        <v>9.1967999999999996</v>
      </c>
      <c r="DI2" s="63">
        <f>IF(DE2 &gt; 0, 100*DG2/DE2, 0)</f>
        <v>4.669999999999999</v>
      </c>
      <c r="DJ2" s="62">
        <f>DF2+DG2</f>
        <v>1090.29</v>
      </c>
      <c r="DK2" s="61">
        <f>DD2*DL2</f>
        <v>2595</v>
      </c>
      <c r="DL2" s="626">
        <f>Data!B33</f>
        <v>0.51900000000000002</v>
      </c>
      <c r="DM2" s="61">
        <f>DK2</f>
        <v>2595</v>
      </c>
      <c r="DN2" s="64">
        <f>Data!C26-Data!D26</f>
        <v>1090.29</v>
      </c>
      <c r="DO2" s="66" t="str">
        <f>'PV Install'!E77</f>
        <v>01  801  100</v>
      </c>
      <c r="DP2" s="65" t="str">
        <f>TEXT(PV!C6,"##")&amp;" x "&amp;PV!A6
&amp;IF(PV!C7=0,"",CHAR(10)&amp;TEXT(PV!C7,"##")&amp;" x "&amp;PV!A7)
&amp;IF(PV!C9=0,"",CHAR(10)&amp;TEXT(PV!C9,"##")&amp;" x "&amp;PV!A9)
&amp;IF(PV!C10=0,"",CHAR(10)&amp;TEXT(PV!C10,"##")&amp;" x "&amp;PV!A10&amp;" (WIFI or network data point required)")
&amp;IF(PV!C11=0,"",CHAR(10)&amp;TEXT(PV!C11,"##")&amp;" x "&amp;PV!A11&amp;" (WIFI or network data point required)")
&amp;IF(PV!C108=0,"",CHAR(10)&amp;TEXT(PV!C108,"## ")&amp;PV!D108)
&amp;IF(PV!C109=0,"",CHAR(10)&amp;TEXT(PV!C109,"## ")&amp;PV!D109)
&amp;IF(PV!C110=0,"",CHAR(10)&amp;TEXT(PV!C110,"## ")&amp;PV!D110)
&amp;IF(PV!C111=0,"",CHAR(10)&amp;TEXT(PV!C111,"## ")&amp;PV!D111)
&amp;IF(AND(PV!C10=0,PV!C11=0),CHAR(10)&amp;"Total Generation Meter",IF(AND(PV!C10=1,ISERROR(SEARCH(" Meter",PV!A10)&gt;0)=FALSE),"",IF(AND(PV!C11=1,ISERROR(SEARCH(" Meter",PV!A11)&gt;0)=FALSE),"",CHAR(10)&amp;"Total Generation Meter")))</f>
        <v>20 x Perlight PLM-320MB-60 (All Black)
1 x Solar Edge SE3500 Inverter
1 x Solar Edge WIFI Comm (WIFI or network data point required)
10 panel K2 flat roof, self-ballasted mounting system
10 panel K2 Inclined mounting system
Total Generation Meter</v>
      </c>
      <c r="DQ2" s="262">
        <f>PV!I4*100</f>
        <v>20</v>
      </c>
      <c r="DR2" s="196">
        <f>((PV!M7*PV!C7)+(PV!M9*PV!C9))/(PV!C7+PV!C9)</f>
        <v>0.97599999999999998</v>
      </c>
      <c r="DS2" s="67">
        <f>PV!N7+PV!N9</f>
        <v>3500</v>
      </c>
      <c r="DT2" s="227">
        <f>'PV Install'!C20</f>
        <v>20010000001</v>
      </c>
      <c r="DU2" s="67" t="str">
        <f>PV!A10</f>
        <v>Solar Edge WIFI Comm</v>
      </c>
      <c r="DV2" s="67" t="str">
        <f>PV!A12</f>
        <v>K2 SDome on flatrail - Landscape Only Small</v>
      </c>
      <c r="DW2" s="67" t="str">
        <f>IF(PV!C14&gt;0, PV!A14, "")</f>
        <v/>
      </c>
      <c r="DX2" s="67" t="str">
        <f>IF(PV!C18&gt;0, PV!A18, "")</f>
        <v/>
      </c>
      <c r="DY2" s="195">
        <f ca="1">PV!J2</f>
        <v>30.748973146759777</v>
      </c>
      <c r="DZ2" s="62">
        <f>PV!H21</f>
        <v>8892.0560000000005</v>
      </c>
      <c r="EA2" s="62">
        <f>PV!H37</f>
        <v>6478.07</v>
      </c>
      <c r="EB2" s="64">
        <f ca="1">PV!E2</f>
        <v>499.85818799999998</v>
      </c>
      <c r="EC2" s="64">
        <f ca="1">EB2-ED2-EE2</f>
        <v>0</v>
      </c>
      <c r="ED2" s="64">
        <f ca="1">PV!W49</f>
        <v>384.99529200000001</v>
      </c>
      <c r="EE2" s="64">
        <f ca="1">PV!V50</f>
        <v>114.86289599999998</v>
      </c>
      <c r="EF2" s="66">
        <f ca="1">PV!F2*100</f>
        <v>3.2521411210291964</v>
      </c>
      <c r="EG2" s="124">
        <f ca="1">PV!I2</f>
        <v>14009.214395227369</v>
      </c>
      <c r="EH2" s="124">
        <f ca="1">PV!K2</f>
        <v>3009.1089446632946</v>
      </c>
      <c r="EI2" s="195">
        <f ca="1">PV!N2</f>
        <v>21.209491030962646</v>
      </c>
      <c r="EJ2" s="66">
        <f ca="1">PV!O2*100</f>
        <v>4.7148703311180418</v>
      </c>
      <c r="EK2" s="66">
        <f ca="1">PV!P2*100</f>
        <v>-0.78682125532302249</v>
      </c>
      <c r="EL2" s="349">
        <f>PV!D56</f>
        <v>5.2400000000000002E-2</v>
      </c>
      <c r="EM2" s="405">
        <f>'PV Install'!C20</f>
        <v>20010000001</v>
      </c>
      <c r="EN2" s="194">
        <f ca="1">PV!L2/1000</f>
        <v>2.5281528</v>
      </c>
      <c r="EO2" s="518" t="str">
        <f>'PV Install'!C8</f>
        <v xml:space="preserve"> - </v>
      </c>
      <c r="EP2" s="65" t="str">
        <f>IF(AND(Project!B29="Single Phase",VALUE(BI2)&gt;3.68),"DNO Application"&amp;CHAR(10),IF(AND(Project!B29="Three Phase",VALUE(BI2)&gt;11.04),"DNO Application"&amp;CHAR(10),""))
&amp;IF(AND(Project!B29&lt;&gt;"Single Phase",VALUE(BI2)&gt;11.04),"DNO Application"&amp;CHAR(10),"")</f>
        <v/>
      </c>
      <c r="EQ2" s="65" t="str">
        <f>IF(PV!C28&gt;0, "Crew Transport &amp; Accommodation"&amp;CHAR(10), "")</f>
        <v xml:space="preserve">Crew Transport &amp; Accommodation
</v>
      </c>
      <c r="ER2" s="65" t="str">
        <f>IF(INT(Project!B7)&gt;INT(ER3),ER5, ER4)</f>
        <v xml:space="preserve">Investing in a Solar PV system for this property will allow the owners to benefit from a saving off their annual electricity bill and help the environment by reducing their annual CO2 emissions. </v>
      </c>
      <c r="ES2" s="65" t="str">
        <f>IF(INT(Project!B7)&gt;INT(ES3),ES5, ES4)</f>
        <v>This represents a return on investment with highlight figures as follows:</v>
      </c>
      <c r="ET2" s="65" t="str">
        <f>IF(ET3&gt;30,"based on the metered amount exported","the deemed export of 50%")</f>
        <v>the deemed export of 50%</v>
      </c>
      <c r="EU2" s="65"/>
    </row>
    <row r="3" spans="1:151" ht="20" x14ac:dyDescent="0.2">
      <c r="Y3" s="379"/>
      <c r="AB3" s="379"/>
      <c r="AD3" s="507"/>
      <c r="AE3" s="507"/>
      <c r="AF3" s="507"/>
      <c r="AG3" s="507"/>
      <c r="AL3" s="379"/>
      <c r="BB3" s="341" t="s">
        <v>131</v>
      </c>
      <c r="BC3" s="341"/>
      <c r="BH3" s="505" t="str">
        <f>IF(PV!C7=0, "", IF(PV!C7=1, PV!A7, TEXT(PV!C7,"##")&amp;" x "&amp;PV!A7)) &amp; IF(PV!C8=0, "", IF(PV!C8=1, PV!A8, TEXT(PV!C8,"##")&amp;" x "&amp;PV!A8)) &amp; IF(PV!C9=0,"",IF(PV!C9=1,", "&amp;PV!A9,", "&amp;TEXT(PV!C9,"##")&amp;" x "&amp;PV!A9))</f>
        <v>Solar Edge SE3500 Inverter20 x Solar Edge Power P370 (Standard 60 Cell) Optimiser</v>
      </c>
      <c r="CF3" s="509" t="s">
        <v>132</v>
      </c>
      <c r="CN3" s="627" t="s">
        <v>133</v>
      </c>
      <c r="CO3">
        <v>1</v>
      </c>
      <c r="CP3">
        <v>2</v>
      </c>
      <c r="CQ3">
        <v>4.5</v>
      </c>
      <c r="CR3">
        <v>6</v>
      </c>
      <c r="CS3">
        <v>6.5</v>
      </c>
      <c r="CT3">
        <v>7</v>
      </c>
      <c r="CU3">
        <v>6.5</v>
      </c>
      <c r="CV3">
        <v>5</v>
      </c>
      <c r="CW3">
        <v>4</v>
      </c>
      <c r="CX3">
        <v>3</v>
      </c>
      <c r="CY3">
        <v>2</v>
      </c>
      <c r="CZ3">
        <v>1</v>
      </c>
      <c r="ER3" s="510">
        <v>43555</v>
      </c>
      <c r="ES3" s="510">
        <v>43555</v>
      </c>
      <c r="ET3" s="657">
        <f>INT(PV!B2)</f>
        <v>6</v>
      </c>
    </row>
    <row r="4" spans="1:151" x14ac:dyDescent="0.15">
      <c r="AD4" s="508"/>
      <c r="AE4" s="508"/>
      <c r="AF4" s="508"/>
      <c r="AG4" s="508"/>
      <c r="BI4" s="115"/>
      <c r="ER4" s="115" t="s">
        <v>1135</v>
      </c>
      <c r="ES4" s="115" t="s">
        <v>1137</v>
      </c>
      <c r="ET4" s="115"/>
      <c r="EU4" s="115"/>
    </row>
    <row r="5" spans="1:151" ht="14" x14ac:dyDescent="0.15">
      <c r="S5" s="233" t="str">
        <f>IF(PV!C9=0,"", IF(PV!C9&lt;4,"Inverter","Micro Inverter"))</f>
        <v/>
      </c>
      <c r="ER5" s="115" t="s">
        <v>1138</v>
      </c>
      <c r="ES5" s="115" t="s">
        <v>1176</v>
      </c>
      <c r="ET5" s="115"/>
    </row>
    <row r="6" spans="1:151" x14ac:dyDescent="0.15">
      <c r="ER6" s="115"/>
      <c r="ES6" s="115"/>
    </row>
    <row r="7" spans="1:151" x14ac:dyDescent="0.15">
      <c r="ET7" s="655"/>
    </row>
    <row r="8" spans="1:151" x14ac:dyDescent="0.15">
      <c r="ET8" s="656"/>
    </row>
    <row r="9" spans="1:151" s="329" customFormat="1" ht="14" x14ac:dyDescent="0.15">
      <c r="A9" s="58" t="s">
        <v>1336</v>
      </c>
      <c r="B9" s="334" t="s">
        <v>134</v>
      </c>
      <c r="C9" s="334" t="s">
        <v>134</v>
      </c>
      <c r="F9" s="334" t="s">
        <v>134</v>
      </c>
      <c r="J9" s="334" t="s">
        <v>134</v>
      </c>
      <c r="K9" s="334" t="s">
        <v>134</v>
      </c>
      <c r="M9" s="334" t="s">
        <v>134</v>
      </c>
      <c r="N9" s="334" t="s">
        <v>134</v>
      </c>
      <c r="O9" s="334"/>
      <c r="Q9" s="334" t="s">
        <v>134</v>
      </c>
      <c r="R9" s="334" t="s">
        <v>134</v>
      </c>
      <c r="S9" s="413" t="s">
        <v>134</v>
      </c>
      <c r="T9" s="413" t="s">
        <v>134</v>
      </c>
      <c r="U9" s="413" t="s">
        <v>134</v>
      </c>
      <c r="V9" s="413" t="s">
        <v>134</v>
      </c>
      <c r="W9" s="413" t="s">
        <v>134</v>
      </c>
      <c r="X9" s="413" t="s">
        <v>134</v>
      </c>
      <c r="Y9" s="413" t="s">
        <v>134</v>
      </c>
      <c r="Z9" s="413" t="s">
        <v>134</v>
      </c>
      <c r="AA9" s="413" t="s">
        <v>134</v>
      </c>
      <c r="AB9" s="413" t="s">
        <v>134</v>
      </c>
      <c r="AC9" s="413" t="s">
        <v>134</v>
      </c>
      <c r="AD9" s="413" t="s">
        <v>134</v>
      </c>
      <c r="AE9" s="413" t="s">
        <v>134</v>
      </c>
      <c r="AF9" s="413" t="s">
        <v>134</v>
      </c>
      <c r="AG9" s="413" t="s">
        <v>134</v>
      </c>
      <c r="AH9" s="413" t="s">
        <v>134</v>
      </c>
      <c r="AI9" s="413" t="s">
        <v>134</v>
      </c>
      <c r="AJ9" s="413" t="s">
        <v>134</v>
      </c>
      <c r="AK9" s="413" t="s">
        <v>134</v>
      </c>
      <c r="AL9" s="413" t="s">
        <v>134</v>
      </c>
      <c r="AM9" s="413" t="s">
        <v>134</v>
      </c>
      <c r="AN9" s="413" t="s">
        <v>134</v>
      </c>
      <c r="AO9" s="413" t="s">
        <v>134</v>
      </c>
      <c r="AP9" s="413" t="s">
        <v>134</v>
      </c>
      <c r="AQ9" s="413" t="s">
        <v>134</v>
      </c>
      <c r="AR9" s="413" t="s">
        <v>134</v>
      </c>
      <c r="AS9" s="413" t="s">
        <v>134</v>
      </c>
      <c r="AT9" s="413" t="s">
        <v>134</v>
      </c>
      <c r="AU9" s="413"/>
      <c r="AV9" s="413"/>
      <c r="AW9" s="413"/>
      <c r="AX9" s="413" t="s">
        <v>134</v>
      </c>
      <c r="AY9" s="413" t="s">
        <v>134</v>
      </c>
      <c r="AZ9" s="413"/>
      <c r="BA9" s="413" t="s">
        <v>134</v>
      </c>
      <c r="BB9" s="413" t="s">
        <v>134</v>
      </c>
      <c r="BC9" s="413" t="s">
        <v>134</v>
      </c>
      <c r="BD9" s="334" t="s">
        <v>134</v>
      </c>
      <c r="BE9" s="334" t="s">
        <v>134</v>
      </c>
      <c r="BF9" s="334" t="s">
        <v>134</v>
      </c>
      <c r="BL9" s="334" t="s">
        <v>134</v>
      </c>
      <c r="BN9" s="334" t="s">
        <v>134</v>
      </c>
      <c r="BO9" s="334" t="s">
        <v>134</v>
      </c>
      <c r="BP9" s="334" t="s">
        <v>134</v>
      </c>
      <c r="BQ9" s="334" t="s">
        <v>134</v>
      </c>
      <c r="BR9" s="334" t="s">
        <v>134</v>
      </c>
      <c r="BS9" s="334" t="s">
        <v>134</v>
      </c>
      <c r="BT9" s="334" t="s">
        <v>134</v>
      </c>
      <c r="BU9" s="334"/>
      <c r="BV9" s="334"/>
      <c r="BW9" s="334"/>
      <c r="BX9" s="334"/>
      <c r="BY9" s="334" t="s">
        <v>134</v>
      </c>
      <c r="BZ9" s="334"/>
      <c r="CA9" s="334"/>
      <c r="CB9" s="334"/>
      <c r="CC9" s="334"/>
      <c r="CD9" s="334" t="s">
        <v>134</v>
      </c>
      <c r="CE9" s="334" t="s">
        <v>134</v>
      </c>
      <c r="CF9" s="334" t="s">
        <v>134</v>
      </c>
      <c r="CG9" s="334"/>
      <c r="CH9" s="334" t="s">
        <v>134</v>
      </c>
      <c r="CI9" s="334" t="s">
        <v>134</v>
      </c>
      <c r="CK9" s="334" t="s">
        <v>134</v>
      </c>
      <c r="DP9" s="198"/>
      <c r="DQ9" s="198"/>
    </row>
    <row r="10" spans="1:151" s="329" customFormat="1" ht="14" x14ac:dyDescent="0.15">
      <c r="A10" s="58" t="s">
        <v>1337</v>
      </c>
      <c r="B10" s="334" t="s">
        <v>134</v>
      </c>
      <c r="C10" s="334" t="s">
        <v>134</v>
      </c>
      <c r="F10" s="334" t="s">
        <v>134</v>
      </c>
      <c r="H10" s="334" t="s">
        <v>134</v>
      </c>
      <c r="J10" s="334" t="s">
        <v>134</v>
      </c>
      <c r="K10" s="334" t="s">
        <v>134</v>
      </c>
      <c r="M10" s="334" t="s">
        <v>134</v>
      </c>
      <c r="N10" s="334" t="s">
        <v>134</v>
      </c>
      <c r="O10" s="334"/>
      <c r="Q10" s="334" t="s">
        <v>134</v>
      </c>
      <c r="R10" s="334" t="s">
        <v>134</v>
      </c>
      <c r="S10" s="413" t="s">
        <v>134</v>
      </c>
      <c r="T10" s="413" t="s">
        <v>134</v>
      </c>
      <c r="U10" s="413" t="s">
        <v>134</v>
      </c>
      <c r="V10" s="413" t="s">
        <v>134</v>
      </c>
      <c r="W10" s="413" t="s">
        <v>134</v>
      </c>
      <c r="X10" s="413" t="s">
        <v>134</v>
      </c>
      <c r="Y10" s="413" t="s">
        <v>134</v>
      </c>
      <c r="Z10" s="413" t="s">
        <v>134</v>
      </c>
      <c r="AA10" s="413" t="s">
        <v>134</v>
      </c>
      <c r="AB10" s="413" t="s">
        <v>134</v>
      </c>
      <c r="AC10" s="413" t="s">
        <v>134</v>
      </c>
      <c r="AD10" s="413" t="s">
        <v>134</v>
      </c>
      <c r="AE10" s="413" t="s">
        <v>134</v>
      </c>
      <c r="AF10" s="413" t="s">
        <v>134</v>
      </c>
      <c r="AG10" s="413" t="s">
        <v>134</v>
      </c>
      <c r="AH10" s="413" t="s">
        <v>134</v>
      </c>
      <c r="AI10" s="413" t="s">
        <v>134</v>
      </c>
      <c r="AJ10" s="413" t="s">
        <v>134</v>
      </c>
      <c r="AK10" s="413" t="s">
        <v>134</v>
      </c>
      <c r="AL10" s="413" t="s">
        <v>134</v>
      </c>
      <c r="AM10" s="413" t="s">
        <v>134</v>
      </c>
      <c r="AN10" s="413" t="s">
        <v>134</v>
      </c>
      <c r="AO10" s="413" t="s">
        <v>134</v>
      </c>
      <c r="AP10" s="413" t="s">
        <v>134</v>
      </c>
      <c r="AQ10" s="413" t="s">
        <v>134</v>
      </c>
      <c r="AR10" s="413" t="s">
        <v>134</v>
      </c>
      <c r="AS10" s="413" t="s">
        <v>134</v>
      </c>
      <c r="AT10" s="413" t="s">
        <v>134</v>
      </c>
      <c r="AU10" s="413"/>
      <c r="AV10" s="413"/>
      <c r="AW10" s="413"/>
      <c r="AX10" s="413" t="s">
        <v>134</v>
      </c>
      <c r="AY10" s="413" t="s">
        <v>134</v>
      </c>
      <c r="AZ10" s="413"/>
      <c r="BA10" s="413" t="s">
        <v>134</v>
      </c>
      <c r="BB10" s="413" t="s">
        <v>134</v>
      </c>
      <c r="BC10" s="413" t="s">
        <v>134</v>
      </c>
      <c r="BD10" s="334" t="s">
        <v>134</v>
      </c>
      <c r="BE10" s="334" t="s">
        <v>134</v>
      </c>
      <c r="BF10" s="334" t="s">
        <v>134</v>
      </c>
      <c r="BL10" s="334" t="s">
        <v>134</v>
      </c>
      <c r="BN10" s="334" t="s">
        <v>134</v>
      </c>
      <c r="BO10" s="334" t="s">
        <v>134</v>
      </c>
      <c r="BP10" s="334" t="s">
        <v>134</v>
      </c>
      <c r="BQ10" s="334" t="s">
        <v>134</v>
      </c>
      <c r="BR10" s="334" t="s">
        <v>134</v>
      </c>
      <c r="BS10" s="334" t="s">
        <v>134</v>
      </c>
      <c r="BT10" s="334" t="s">
        <v>134</v>
      </c>
      <c r="BU10" s="334"/>
      <c r="BV10" s="334"/>
      <c r="BW10" s="334"/>
      <c r="BX10" s="334"/>
      <c r="CA10" s="671"/>
      <c r="CB10" s="671"/>
      <c r="CC10" s="671"/>
      <c r="CD10" s="334" t="s">
        <v>134</v>
      </c>
      <c r="CE10" s="334" t="s">
        <v>134</v>
      </c>
      <c r="CF10" s="334" t="s">
        <v>134</v>
      </c>
      <c r="CG10" s="334"/>
      <c r="CH10" s="334" t="s">
        <v>134</v>
      </c>
      <c r="CI10" s="334" t="s">
        <v>134</v>
      </c>
      <c r="CK10" s="334" t="s">
        <v>134</v>
      </c>
      <c r="DP10" s="198"/>
      <c r="DQ10" s="198"/>
    </row>
    <row r="11" spans="1:151" s="329" customFormat="1" x14ac:dyDescent="0.15">
      <c r="A11" s="58" t="s">
        <v>135</v>
      </c>
      <c r="B11" s="334" t="s">
        <v>134</v>
      </c>
      <c r="M11" s="334" t="s">
        <v>134</v>
      </c>
      <c r="N11" s="334" t="s">
        <v>134</v>
      </c>
      <c r="O11" s="334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E11" s="334" t="s">
        <v>134</v>
      </c>
      <c r="BL11" s="334" t="s">
        <v>134</v>
      </c>
      <c r="BU11" s="673"/>
      <c r="BV11" s="673"/>
      <c r="BW11" s="673"/>
      <c r="BX11" s="673"/>
      <c r="CA11" s="671"/>
      <c r="CB11" s="671"/>
      <c r="CC11" s="671"/>
      <c r="DP11" s="198"/>
      <c r="DQ11" s="198"/>
    </row>
    <row r="12" spans="1:151" s="329" customFormat="1" x14ac:dyDescent="0.15">
      <c r="A12" s="58" t="s">
        <v>136</v>
      </c>
      <c r="B12" s="334" t="s">
        <v>134</v>
      </c>
      <c r="F12" s="334" t="s">
        <v>134</v>
      </c>
      <c r="M12" s="334" t="s">
        <v>134</v>
      </c>
      <c r="N12" s="334" t="s">
        <v>134</v>
      </c>
      <c r="O12" s="334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8"/>
      <c r="AZ12" s="198"/>
      <c r="BA12" s="198"/>
      <c r="BB12" s="198"/>
      <c r="BC12" s="198"/>
      <c r="BE12" s="334" t="s">
        <v>134</v>
      </c>
      <c r="BG12" s="334" t="s">
        <v>134</v>
      </c>
      <c r="BH12" s="334" t="s">
        <v>134</v>
      </c>
      <c r="BJ12" s="334" t="s">
        <v>134</v>
      </c>
      <c r="BK12" s="334" t="s">
        <v>134</v>
      </c>
      <c r="BL12" s="334" t="s">
        <v>134</v>
      </c>
      <c r="BM12" s="334" t="s">
        <v>134</v>
      </c>
      <c r="BU12" s="673"/>
      <c r="BV12" s="673"/>
      <c r="BW12" s="673"/>
      <c r="BX12" s="673"/>
      <c r="CA12" s="671"/>
      <c r="CB12" s="671"/>
      <c r="CC12" s="671"/>
      <c r="DP12" s="198"/>
      <c r="DQ12" s="198"/>
    </row>
    <row r="13" spans="1:151" s="329" customFormat="1" x14ac:dyDescent="0.15">
      <c r="A13" s="280" t="s">
        <v>137</v>
      </c>
      <c r="B13" s="334" t="s">
        <v>134</v>
      </c>
      <c r="F13" s="334" t="s">
        <v>134</v>
      </c>
      <c r="L13" s="334" t="s">
        <v>134</v>
      </c>
      <c r="M13" s="334" t="s">
        <v>134</v>
      </c>
      <c r="N13" s="334" t="s">
        <v>134</v>
      </c>
      <c r="O13" s="334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E13" s="334" t="s">
        <v>134</v>
      </c>
      <c r="BG13" s="334" t="s">
        <v>134</v>
      </c>
      <c r="BH13" s="334" t="s">
        <v>134</v>
      </c>
      <c r="BI13" s="334" t="s">
        <v>134</v>
      </c>
      <c r="BL13" s="334" t="s">
        <v>134</v>
      </c>
      <c r="BM13" s="334" t="s">
        <v>134</v>
      </c>
      <c r="BU13" s="673"/>
      <c r="BV13" s="673"/>
      <c r="BW13" s="673"/>
      <c r="BX13" s="673"/>
      <c r="CA13" s="671"/>
      <c r="CB13" s="671"/>
      <c r="CC13" s="671"/>
      <c r="CJ13" s="334" t="s">
        <v>134</v>
      </c>
      <c r="DP13" s="198"/>
      <c r="DQ13" s="198"/>
    </row>
    <row r="14" spans="1:151" s="329" customFormat="1" x14ac:dyDescent="0.15">
      <c r="A14" s="333" t="s">
        <v>138</v>
      </c>
      <c r="B14" s="334" t="s">
        <v>134</v>
      </c>
      <c r="D14" s="334" t="s">
        <v>134</v>
      </c>
      <c r="F14" s="334" t="s">
        <v>134</v>
      </c>
      <c r="G14" s="334" t="s">
        <v>134</v>
      </c>
      <c r="L14" s="334" t="s">
        <v>134</v>
      </c>
      <c r="M14" s="334" t="s">
        <v>134</v>
      </c>
      <c r="N14" s="334" t="s">
        <v>134</v>
      </c>
      <c r="O14" s="334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E14" s="334" t="s">
        <v>134</v>
      </c>
      <c r="BU14" s="673"/>
      <c r="BV14" s="673"/>
      <c r="BW14" s="673"/>
      <c r="BX14" s="673"/>
      <c r="CA14" s="671"/>
      <c r="CB14" s="671"/>
      <c r="CC14" s="671"/>
      <c r="DP14" s="198"/>
      <c r="DQ14" s="198"/>
    </row>
    <row r="15" spans="1:151" s="329" customFormat="1" x14ac:dyDescent="0.15">
      <c r="A15" s="58" t="s">
        <v>139</v>
      </c>
      <c r="B15" s="334" t="s">
        <v>134</v>
      </c>
      <c r="F15" s="334" t="s">
        <v>134</v>
      </c>
      <c r="G15" s="334"/>
      <c r="H15" s="334" t="s">
        <v>134</v>
      </c>
      <c r="M15" s="334" t="s">
        <v>134</v>
      </c>
      <c r="N15" s="334" t="s">
        <v>134</v>
      </c>
      <c r="O15" s="334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U15" s="673"/>
      <c r="BV15" s="673"/>
      <c r="BW15" s="673"/>
      <c r="BX15" s="673"/>
      <c r="CA15" s="671"/>
      <c r="CB15" s="671"/>
      <c r="CC15" s="671"/>
      <c r="DP15" s="198"/>
      <c r="DQ15" s="198"/>
    </row>
    <row r="16" spans="1:151" s="329" customFormat="1" x14ac:dyDescent="0.15">
      <c r="A16" s="333" t="s">
        <v>140</v>
      </c>
      <c r="B16" s="334"/>
      <c r="E16" s="334" t="s">
        <v>134</v>
      </c>
      <c r="F16" s="334"/>
      <c r="I16" s="334" t="s">
        <v>134</v>
      </c>
      <c r="M16" s="334" t="s">
        <v>134</v>
      </c>
      <c r="N16" s="334" t="s">
        <v>134</v>
      </c>
      <c r="O16" s="334"/>
      <c r="P16" s="334" t="s">
        <v>134</v>
      </c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I16" s="334" t="s">
        <v>134</v>
      </c>
      <c r="BU16" s="673"/>
      <c r="BV16" s="673"/>
      <c r="BW16" s="673"/>
      <c r="BX16" s="673"/>
      <c r="CA16" s="671"/>
      <c r="CB16" s="671"/>
      <c r="CC16" s="671"/>
      <c r="DP16" s="198"/>
      <c r="DQ16" s="198"/>
    </row>
    <row r="17" spans="1:121" s="329" customFormat="1" x14ac:dyDescent="0.15">
      <c r="A17" s="58" t="s">
        <v>141</v>
      </c>
      <c r="B17" s="334" t="s">
        <v>134</v>
      </c>
      <c r="H17" s="334" t="s">
        <v>134</v>
      </c>
      <c r="M17" s="334" t="s">
        <v>134</v>
      </c>
      <c r="N17" s="334" t="s">
        <v>134</v>
      </c>
      <c r="O17" s="334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U17" s="673"/>
      <c r="BV17" s="673"/>
      <c r="BW17" s="673"/>
      <c r="BX17" s="673"/>
      <c r="CA17" s="671"/>
      <c r="CB17" s="671"/>
      <c r="CC17" s="671"/>
      <c r="DP17" s="198"/>
      <c r="DQ17" s="198"/>
    </row>
    <row r="18" spans="1:121" s="329" customFormat="1" x14ac:dyDescent="0.15">
      <c r="A18" s="333" t="s">
        <v>142</v>
      </c>
      <c r="B18" s="334" t="s">
        <v>134</v>
      </c>
      <c r="M18" s="334" t="s">
        <v>134</v>
      </c>
      <c r="N18" s="334" t="s">
        <v>134</v>
      </c>
      <c r="O18" s="334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U18" s="673"/>
      <c r="BV18" s="673"/>
      <c r="BW18" s="673"/>
      <c r="BX18" s="673"/>
      <c r="CA18" s="671"/>
      <c r="CB18" s="671"/>
      <c r="CC18" s="671"/>
      <c r="CL18" s="334" t="s">
        <v>134</v>
      </c>
      <c r="CM18" s="334" t="s">
        <v>134</v>
      </c>
      <c r="CN18" s="334" t="s">
        <v>134</v>
      </c>
      <c r="CO18" s="334" t="s">
        <v>134</v>
      </c>
      <c r="CP18" s="334" t="s">
        <v>134</v>
      </c>
      <c r="CQ18" s="334" t="s">
        <v>134</v>
      </c>
      <c r="CR18" s="334" t="s">
        <v>134</v>
      </c>
      <c r="CS18" s="334" t="s">
        <v>134</v>
      </c>
      <c r="CT18" s="334" t="s">
        <v>134</v>
      </c>
      <c r="CU18" s="334" t="s">
        <v>134</v>
      </c>
      <c r="CV18" s="334" t="s">
        <v>134</v>
      </c>
      <c r="CW18" s="334" t="s">
        <v>134</v>
      </c>
      <c r="CX18" s="334" t="s">
        <v>134</v>
      </c>
      <c r="CY18" s="334" t="s">
        <v>134</v>
      </c>
      <c r="CZ18" s="334" t="s">
        <v>134</v>
      </c>
      <c r="DP18" s="198"/>
      <c r="DQ18" s="198"/>
    </row>
    <row r="19" spans="1:121" s="329" customFormat="1" x14ac:dyDescent="0.15">
      <c r="A19" s="333" t="s">
        <v>143</v>
      </c>
      <c r="B19" s="334" t="s">
        <v>134</v>
      </c>
      <c r="F19" s="334" t="s">
        <v>134</v>
      </c>
      <c r="G19" s="334" t="s">
        <v>134</v>
      </c>
      <c r="H19" s="334" t="s">
        <v>134</v>
      </c>
      <c r="M19" s="334" t="s">
        <v>134</v>
      </c>
      <c r="N19" s="334" t="s">
        <v>134</v>
      </c>
      <c r="O19" s="334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U19" s="673"/>
      <c r="BV19" s="673"/>
      <c r="BW19" s="673"/>
      <c r="BX19" s="673"/>
      <c r="CA19" s="671"/>
      <c r="CB19" s="671"/>
      <c r="CC19" s="671"/>
      <c r="DP19" s="198"/>
      <c r="DQ19" s="198"/>
    </row>
    <row r="20" spans="1:121" s="329" customFormat="1" x14ac:dyDescent="0.15">
      <c r="A20" s="58"/>
      <c r="O20" s="673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U20" s="673"/>
      <c r="BV20" s="673"/>
      <c r="BW20" s="673"/>
      <c r="BX20" s="673"/>
      <c r="CA20" s="671"/>
      <c r="CB20" s="671"/>
      <c r="CC20" s="671"/>
      <c r="DP20" s="198"/>
      <c r="DQ20" s="198"/>
    </row>
    <row r="21" spans="1:121" s="329" customFormat="1" x14ac:dyDescent="0.15">
      <c r="A21" s="58"/>
      <c r="O21" s="673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U21" s="673"/>
      <c r="BV21" s="673"/>
      <c r="BW21" s="673"/>
      <c r="BX21" s="673"/>
      <c r="CA21" s="671"/>
      <c r="CB21" s="671"/>
      <c r="CC21" s="671"/>
      <c r="DP21" s="198"/>
      <c r="DQ21" s="198"/>
    </row>
    <row r="22" spans="1:121" ht="87" customHeight="1" x14ac:dyDescent="0.15">
      <c r="A22" s="58" t="s">
        <v>144</v>
      </c>
      <c r="S22" s="233" t="e">
        <f>TEXT(PV!C6,"##")&amp;" "&amp;PV!A6&amp;" panels"
&amp;IF(PV!C7=0,"",CHAR(10)&amp;TEXT(PV!C7,"##")&amp;" "&amp;PV!A7&amp;" " &amp; S3)
&amp;IF(PV!C8=0,"",CHAR(10)&amp;TEXT(PV!C8,"##")&amp;" "&amp;PV!A8&amp;" " &amp; S4)
&amp;IF(PV!C9=0,"",CHAR(10)&amp;TEXT(PV!C9,"##")&amp;" "&amp;PV!A9&amp;" " &amp; S5)
&amp;IF(PV!C10=0,"",CHAR(10)&amp;TEXT(PV!C10,"##")&amp;" "&amp;PV!A10&amp;"")
&amp;IF(PV!C11=0,"",CHAR(10)&amp;PV!A11)
&amp;IF(PV!C12=0,"",CHAR(10)&amp;TEXT(PV!C6,"##")&amp;" Panel " &amp; IF(Project!B33="Inclined_Roof","inclined roof",IF(Project!B33="Flat_Roof","flat roof, self-ballasted","ground")) &amp; " mounting system")
&amp;IF(PV!C108=0,"",CHAR(10)&amp;TEXT(PV!C108,"## ")&amp;PV!D108)
&amp;IF(PV!C109=0,"",CHAR(10)&amp;TEXT(PV!C109,"## ")&amp;PV!D109)
&amp;IF(PV!C111=0,"",CHAR(10)&amp;TEXT(PV!C111,"## ")&amp;PV!D111)
&amp;IF(AND(PV!C10=0,PV!C11=0),CHAR(10)&amp;"1 OFGEM Approved " &amp; Project!#REF! &amp; " Total generation meter",IF(AND(PV!C10=1,ISERROR(SEARCH(" Meter",PV!A10)&gt;0)=FALSE),"",IF(AND(PV!C11=1,ISERROR(SEARCH(" Meter",PV!A11)&gt;0)=FALSE),"",CHAR(10)&amp;"1 OFGEM Approved " &amp; Project!#REF! &amp; " Total generation meter")))
&amp;IF(PV!C18=0,"",CHAR(10)&amp;PV!A18&amp;"")
&amp;IF(PV!C28=0,"",CHAR(10)&amp;PV!A28&amp;"")
&amp;IF(PV!C29=0,"",CHAR(10)&amp;PV!A29&amp;"")</f>
        <v>#REF!</v>
      </c>
      <c r="DP22" s="233" t="str">
        <f>TEXT(PV!C6,"##")&amp;" x "&amp;PV!A6
&amp;IF(PV!C7=0,"",CHAR(10)&amp;TEXT(PV!C7,"##")&amp;" x "&amp;PV!A7)
&amp;IF(PV!C9=0,"",CHAR(10)&amp;TEXT(PV!C9,"##")&amp;" x "&amp;PV!A9)
&amp;IF(PV!C10=0,"",CHAR(10)&amp;TEXT(PV!C10,"##")&amp;" x "&amp;PV!A10)
&amp;IF(PV!C11=0,"",CHAR(10)&amp;TEXT(PV!C11,"##")&amp;" x "&amp;PV!A11)
&amp;IF(PV!C12=0,"",IF(PV!A12=PV!A14,CHAR(10)&amp;TEXT((PV!C12+PV!C14),"##")&amp;" x "&amp;PV!A12,CHAR(10)&amp;TEXT(PV!C12,"##")&amp;" x "&amp;PV!A12))
&amp;IF(PV!C109=0,"",CHAR(10)&amp;TEXT(PV!C109,"## ")&amp;PV!D109)
&amp;IF(PV!C14=0,"",IF(PV!A12=PV!A14,"",CHAR(10)&amp;TEXT(PV!C14,"##")&amp;" x "&amp;PV!A14))
&amp;IF(AND(PV!C10=0,PV!C11=0),CHAR(10)&amp;"Total generation meter",IF(AND(PV!C10=1,ISERROR(SEARCH(" Meter",PV!A10)&gt;0)=FALSE),"",IF(AND(PV!C11=1,ISERROR(SEARCH(" Meter",PV!A11)&gt;0)=FALSE),"",CHAR(10)&amp;"Total generation meter")))</f>
        <v>20 x Perlight PLM-320MB-60 (All Black)
1 x Solar Edge SE3500 Inverter
1 x Solar Edge WIFI Comm
10 x K2 SDome on flatrail - Landscape Only Small
10 panel K2 Inclined mounting system
Total generation meter</v>
      </c>
    </row>
  </sheetData>
  <sheetProtection formatCells="0"/>
  <phoneticPr fontId="8" type="noConversion"/>
  <pageMargins left="0.75" right="0.75" top="1" bottom="1" header="0.5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1"/>
  <dimension ref="A1:AK360"/>
  <sheetViews>
    <sheetView topLeftCell="D40" workbookViewId="0">
      <selection activeCell="O26" sqref="O26"/>
    </sheetView>
  </sheetViews>
  <sheetFormatPr baseColWidth="10" defaultColWidth="8.83203125" defaultRowHeight="13" x14ac:dyDescent="0.15"/>
  <cols>
    <col min="1" max="2" width="30.83203125" customWidth="1"/>
    <col min="3" max="3" width="23.5" bestFit="1" customWidth="1"/>
    <col min="4" max="4" width="20" customWidth="1"/>
    <col min="5" max="5" width="20" style="681" customWidth="1"/>
    <col min="6" max="6" width="48.33203125" bestFit="1" customWidth="1"/>
    <col min="7" max="8" width="8.83203125" style="1"/>
    <col min="10" max="10" width="49.33203125" customWidth="1"/>
    <col min="11" max="11" width="8.6640625" bestFit="1" customWidth="1"/>
    <col min="12" max="12" width="8.6640625" customWidth="1"/>
    <col min="13" max="13" width="8.6640625" style="229" customWidth="1"/>
    <col min="14" max="14" width="9.5" style="229" bestFit="1" customWidth="1"/>
    <col min="15" max="15" width="29.33203125" style="229" bestFit="1" customWidth="1"/>
    <col min="16" max="16" width="44.5" customWidth="1"/>
    <col min="17" max="17" width="10.33203125" style="1" bestFit="1" customWidth="1"/>
    <col min="18" max="18" width="8.83203125" style="58"/>
    <col min="19" max="19" width="8.83203125" style="329"/>
    <col min="20" max="20" width="22.1640625" bestFit="1" customWidth="1"/>
    <col min="25" max="25" width="9.83203125" bestFit="1" customWidth="1"/>
    <col min="26" max="26" width="11.5" bestFit="1" customWidth="1"/>
    <col min="27" max="27" width="10.6640625" bestFit="1" customWidth="1"/>
    <col min="28" max="28" width="33.5" bestFit="1" customWidth="1"/>
    <col min="30" max="30" width="33.33203125" bestFit="1" customWidth="1"/>
    <col min="32" max="32" width="16.6640625" bestFit="1" customWidth="1"/>
    <col min="35" max="35" width="13.83203125" bestFit="1" customWidth="1"/>
  </cols>
  <sheetData>
    <row r="1" spans="1:37" s="106" customFormat="1" x14ac:dyDescent="0.15">
      <c r="A1" s="478" t="s">
        <v>1287</v>
      </c>
      <c r="B1" s="477" t="s">
        <v>1288</v>
      </c>
      <c r="C1" s="478" t="s">
        <v>1289</v>
      </c>
      <c r="D1" s="680" t="s">
        <v>1286</v>
      </c>
      <c r="E1" s="478" t="s">
        <v>599</v>
      </c>
      <c r="F1" s="810" t="s">
        <v>146</v>
      </c>
      <c r="G1" s="811"/>
      <c r="H1" s="811"/>
      <c r="I1" s="812"/>
      <c r="J1" s="813" t="s">
        <v>147</v>
      </c>
      <c r="K1" s="814"/>
      <c r="L1" s="814"/>
      <c r="M1" s="814"/>
      <c r="N1" s="811"/>
      <c r="O1" s="811"/>
      <c r="P1" s="816" t="s">
        <v>148</v>
      </c>
      <c r="Q1" s="817"/>
      <c r="R1" s="816" t="s">
        <v>149</v>
      </c>
      <c r="S1" s="814"/>
      <c r="T1" s="106" t="s">
        <v>1307</v>
      </c>
      <c r="U1" s="106" t="s">
        <v>1308</v>
      </c>
      <c r="V1" s="106" t="s">
        <v>676</v>
      </c>
      <c r="W1" s="106" t="s">
        <v>1309</v>
      </c>
      <c r="X1" s="106" t="s">
        <v>1310</v>
      </c>
      <c r="Y1" s="106" t="s">
        <v>874</v>
      </c>
      <c r="Z1" s="106" t="s">
        <v>875</v>
      </c>
      <c r="AA1" s="106" t="s">
        <v>876</v>
      </c>
      <c r="AB1" s="693"/>
    </row>
    <row r="2" spans="1:37" x14ac:dyDescent="0.15">
      <c r="A2" s="698" t="s">
        <v>1300</v>
      </c>
      <c r="B2" s="699" t="s">
        <v>154</v>
      </c>
      <c r="C2" s="519" t="s">
        <v>151</v>
      </c>
      <c r="D2" s="694" t="s">
        <v>152</v>
      </c>
      <c r="E2" s="698" t="s">
        <v>1296</v>
      </c>
      <c r="F2" s="105" t="s">
        <v>1203</v>
      </c>
      <c r="G2" s="702">
        <v>39</v>
      </c>
      <c r="H2" s="702" t="s">
        <v>1204</v>
      </c>
      <c r="I2" s="686" t="s">
        <v>1205</v>
      </c>
      <c r="J2" t="s">
        <v>1218</v>
      </c>
      <c r="K2" s="192">
        <v>30.72</v>
      </c>
      <c r="L2" s="229">
        <v>0</v>
      </c>
      <c r="M2" s="229">
        <v>25</v>
      </c>
      <c r="N2" s="229" t="s">
        <v>901</v>
      </c>
      <c r="O2" s="229" t="s">
        <v>1449</v>
      </c>
      <c r="P2" t="s">
        <v>1266</v>
      </c>
      <c r="Q2" s="192">
        <v>136.05000000000001</v>
      </c>
      <c r="R2" s="58" t="s">
        <v>153</v>
      </c>
      <c r="S2" s="329">
        <v>16</v>
      </c>
      <c r="T2" s="105" t="s">
        <v>1346</v>
      </c>
      <c r="U2" s="707">
        <v>0</v>
      </c>
      <c r="V2" s="707">
        <v>0</v>
      </c>
      <c r="W2" s="707">
        <v>0</v>
      </c>
      <c r="X2" s="707">
        <v>0</v>
      </c>
      <c r="Y2" s="707">
        <v>0</v>
      </c>
      <c r="Z2" s="707">
        <v>0</v>
      </c>
      <c r="AA2" s="708">
        <v>0</v>
      </c>
      <c r="AB2" s="815" t="s">
        <v>1089</v>
      </c>
      <c r="AC2" s="809"/>
      <c r="AD2" s="808" t="s">
        <v>1090</v>
      </c>
      <c r="AE2" s="809"/>
      <c r="AF2" s="808" t="s">
        <v>1091</v>
      </c>
      <c r="AG2" s="809"/>
      <c r="AH2" s="808" t="s">
        <v>1367</v>
      </c>
      <c r="AI2" s="809"/>
      <c r="AJ2" s="808" t="s">
        <v>1380</v>
      </c>
      <c r="AK2" s="809"/>
    </row>
    <row r="3" spans="1:37" x14ac:dyDescent="0.15">
      <c r="A3" s="699" t="s">
        <v>1301</v>
      </c>
      <c r="B3" s="698" t="s">
        <v>150</v>
      </c>
      <c r="C3" s="519" t="s">
        <v>155</v>
      </c>
      <c r="D3" s="694" t="s">
        <v>156</v>
      </c>
      <c r="E3" s="698" t="s">
        <v>619</v>
      </c>
      <c r="F3" s="105" t="s">
        <v>685</v>
      </c>
      <c r="G3" s="702">
        <v>184.5</v>
      </c>
      <c r="H3" s="702" t="s">
        <v>1206</v>
      </c>
      <c r="I3" s="686" t="s">
        <v>904</v>
      </c>
      <c r="J3" t="s">
        <v>1219</v>
      </c>
      <c r="K3" s="192">
        <v>42.75</v>
      </c>
      <c r="L3" s="229">
        <v>0</v>
      </c>
      <c r="M3" s="229">
        <v>25</v>
      </c>
      <c r="N3" s="229" t="s">
        <v>901</v>
      </c>
      <c r="O3" s="229" t="s">
        <v>1449</v>
      </c>
      <c r="P3" t="s">
        <v>1267</v>
      </c>
      <c r="Q3" s="192">
        <v>114.45</v>
      </c>
      <c r="R3" s="58" t="s">
        <v>157</v>
      </c>
      <c r="S3" s="329">
        <v>1</v>
      </c>
      <c r="T3" s="105" t="s">
        <v>1311</v>
      </c>
      <c r="U3" s="707">
        <v>1.2</v>
      </c>
      <c r="V3" s="707">
        <v>1556.67</v>
      </c>
      <c r="W3" s="707">
        <v>170</v>
      </c>
      <c r="X3" s="707">
        <v>260</v>
      </c>
      <c r="Y3" s="707">
        <v>0.96</v>
      </c>
      <c r="Z3" s="707">
        <v>1.4999999999999999E-2</v>
      </c>
      <c r="AA3" s="708">
        <v>0.95</v>
      </c>
      <c r="AB3" s="694" t="s">
        <v>1167</v>
      </c>
      <c r="AC3" s="520">
        <v>600</v>
      </c>
      <c r="AD3" s="519" t="s">
        <v>1098</v>
      </c>
      <c r="AE3" s="524">
        <v>180</v>
      </c>
      <c r="AF3" s="519" t="s">
        <v>1099</v>
      </c>
      <c r="AG3" s="524">
        <v>100</v>
      </c>
      <c r="AH3" s="734">
        <v>10</v>
      </c>
      <c r="AI3" s="724" t="s">
        <v>1368</v>
      </c>
      <c r="AJ3" s="734">
        <v>6</v>
      </c>
      <c r="AK3" s="741">
        <v>7.28</v>
      </c>
    </row>
    <row r="4" spans="1:37" x14ac:dyDescent="0.15">
      <c r="A4" s="698" t="s">
        <v>1290</v>
      </c>
      <c r="B4" s="699" t="s">
        <v>1193</v>
      </c>
      <c r="C4" s="105"/>
      <c r="D4" s="694" t="s">
        <v>145</v>
      </c>
      <c r="E4" s="698" t="s">
        <v>1298</v>
      </c>
      <c r="F4" s="105" t="s">
        <v>1208</v>
      </c>
      <c r="G4" s="702">
        <v>39</v>
      </c>
      <c r="H4" s="702" t="s">
        <v>1207</v>
      </c>
      <c r="I4" s="686" t="s">
        <v>901</v>
      </c>
      <c r="J4" t="s">
        <v>1220</v>
      </c>
      <c r="K4" s="192">
        <v>25.61</v>
      </c>
      <c r="L4" s="229">
        <v>0</v>
      </c>
      <c r="M4" s="229">
        <v>25</v>
      </c>
      <c r="N4" s="229" t="s">
        <v>901</v>
      </c>
      <c r="O4" s="229" t="s">
        <v>1449</v>
      </c>
      <c r="P4" t="s">
        <v>1268</v>
      </c>
      <c r="Q4" s="192">
        <v>156.65</v>
      </c>
      <c r="R4" s="58" t="s">
        <v>159</v>
      </c>
      <c r="S4" s="329">
        <v>6</v>
      </c>
      <c r="T4" s="105" t="s">
        <v>1312</v>
      </c>
      <c r="U4" s="707">
        <v>2.4</v>
      </c>
      <c r="V4" s="707">
        <v>2817</v>
      </c>
      <c r="W4" s="707">
        <v>170</v>
      </c>
      <c r="X4" s="707">
        <v>260</v>
      </c>
      <c r="Y4" s="707">
        <v>0.96</v>
      </c>
      <c r="Z4" s="707">
        <v>1.4999999999999999E-2</v>
      </c>
      <c r="AA4" s="708">
        <v>0.95</v>
      </c>
      <c r="AB4" s="694" t="s">
        <v>700</v>
      </c>
      <c r="AC4" s="520">
        <v>200</v>
      </c>
      <c r="AD4" s="519" t="s">
        <v>1105</v>
      </c>
      <c r="AE4" s="524">
        <v>210</v>
      </c>
      <c r="AF4" s="519" t="s">
        <v>699</v>
      </c>
      <c r="AG4" s="524">
        <v>120</v>
      </c>
      <c r="AH4" s="734">
        <v>11</v>
      </c>
      <c r="AI4" s="724" t="s">
        <v>1369</v>
      </c>
      <c r="AJ4" s="734">
        <v>10</v>
      </c>
      <c r="AK4" s="741">
        <v>4.37</v>
      </c>
    </row>
    <row r="5" spans="1:37" x14ac:dyDescent="0.15">
      <c r="A5" s="698" t="s">
        <v>1299</v>
      </c>
      <c r="B5" s="699" t="s">
        <v>160</v>
      </c>
      <c r="C5" s="105"/>
      <c r="D5" s="697"/>
      <c r="E5" s="698" t="s">
        <v>1303</v>
      </c>
      <c r="F5" s="105" t="s">
        <v>1209</v>
      </c>
      <c r="G5" s="702">
        <v>75</v>
      </c>
      <c r="H5" s="702" t="s">
        <v>1206</v>
      </c>
      <c r="I5" s="686" t="s">
        <v>1205</v>
      </c>
      <c r="J5" t="s">
        <v>1221</v>
      </c>
      <c r="K5" s="192">
        <v>36.21</v>
      </c>
      <c r="L5" s="229">
        <v>0</v>
      </c>
      <c r="M5" s="229">
        <v>25</v>
      </c>
      <c r="N5" s="229" t="s">
        <v>901</v>
      </c>
      <c r="O5" s="229" t="s">
        <v>1449</v>
      </c>
      <c r="P5" t="s">
        <v>1269</v>
      </c>
      <c r="Q5" s="192">
        <v>137.75</v>
      </c>
      <c r="R5" s="58" t="s">
        <v>161</v>
      </c>
      <c r="S5" s="329" t="s">
        <v>162</v>
      </c>
      <c r="T5" s="105" t="s">
        <v>1313</v>
      </c>
      <c r="U5" s="707">
        <v>3.6</v>
      </c>
      <c r="V5" s="707">
        <v>4079</v>
      </c>
      <c r="W5" s="707">
        <v>170</v>
      </c>
      <c r="X5" s="707">
        <v>260</v>
      </c>
      <c r="Y5" s="707">
        <v>0.96</v>
      </c>
      <c r="Z5" s="707">
        <v>1.4999999999999999E-2</v>
      </c>
      <c r="AA5" s="708">
        <v>0.95</v>
      </c>
      <c r="AB5" s="694" t="s">
        <v>1106</v>
      </c>
      <c r="AC5" s="520">
        <v>320</v>
      </c>
      <c r="AD5" s="519" t="s">
        <v>1107</v>
      </c>
      <c r="AE5" s="524">
        <v>310</v>
      </c>
      <c r="AF5" s="519" t="s">
        <v>1094</v>
      </c>
      <c r="AG5" s="524">
        <v>120</v>
      </c>
      <c r="AH5" s="734">
        <v>12</v>
      </c>
      <c r="AI5" s="724" t="s">
        <v>1368</v>
      </c>
      <c r="AJ5" s="734">
        <v>16</v>
      </c>
      <c r="AK5" s="741">
        <v>2.73</v>
      </c>
    </row>
    <row r="6" spans="1:37" x14ac:dyDescent="0.15">
      <c r="A6" s="699"/>
      <c r="B6" s="699" t="s">
        <v>158</v>
      </c>
      <c r="C6" s="105"/>
      <c r="D6" s="697"/>
      <c r="E6" s="698" t="s">
        <v>1297</v>
      </c>
      <c r="F6" s="105" t="s">
        <v>1210</v>
      </c>
      <c r="G6" s="702">
        <v>198.05</v>
      </c>
      <c r="H6" s="702" t="s">
        <v>1206</v>
      </c>
      <c r="I6" s="686" t="s">
        <v>1205</v>
      </c>
      <c r="J6" t="s">
        <v>1222</v>
      </c>
      <c r="K6" s="192">
        <v>22.0425</v>
      </c>
      <c r="L6" s="229">
        <v>0</v>
      </c>
      <c r="M6" s="229">
        <v>25</v>
      </c>
      <c r="N6" s="229" t="s">
        <v>901</v>
      </c>
      <c r="O6" s="229" t="s">
        <v>1449</v>
      </c>
      <c r="P6" t="s">
        <v>1270</v>
      </c>
      <c r="Q6" s="192">
        <v>197.75</v>
      </c>
      <c r="R6" s="58" t="s">
        <v>163</v>
      </c>
      <c r="S6" s="329" t="s">
        <v>164</v>
      </c>
      <c r="T6" s="105" t="s">
        <v>1314</v>
      </c>
      <c r="U6" s="707">
        <v>4.8</v>
      </c>
      <c r="V6" s="707">
        <v>5310</v>
      </c>
      <c r="W6" s="707">
        <v>170</v>
      </c>
      <c r="X6" s="707">
        <v>260</v>
      </c>
      <c r="Y6" s="707">
        <v>0.96</v>
      </c>
      <c r="Z6" s="707">
        <v>1.4999999999999999E-2</v>
      </c>
      <c r="AA6" s="708">
        <v>0.95</v>
      </c>
      <c r="AB6" s="694" t="s">
        <v>1097</v>
      </c>
      <c r="AC6" s="520">
        <v>400</v>
      </c>
      <c r="AD6" s="519" t="s">
        <v>1108</v>
      </c>
      <c r="AE6" s="524">
        <v>390</v>
      </c>
      <c r="AF6" s="519"/>
      <c r="AG6" s="524"/>
      <c r="AH6" s="734">
        <v>14</v>
      </c>
      <c r="AI6" s="724" t="s">
        <v>1369</v>
      </c>
      <c r="AJ6" s="734">
        <v>20</v>
      </c>
      <c r="AK6" s="741">
        <v>2.19</v>
      </c>
    </row>
    <row r="7" spans="1:37" x14ac:dyDescent="0.15">
      <c r="A7" s="699"/>
      <c r="B7" s="699"/>
      <c r="C7" s="526"/>
      <c r="D7" s="384"/>
      <c r="E7" s="698" t="s">
        <v>1295</v>
      </c>
      <c r="F7" s="105" t="s">
        <v>1211</v>
      </c>
      <c r="G7" s="702">
        <v>312.5</v>
      </c>
      <c r="H7" s="702" t="s">
        <v>1204</v>
      </c>
      <c r="I7" s="686" t="s">
        <v>902</v>
      </c>
      <c r="J7" t="s">
        <v>1223</v>
      </c>
      <c r="K7" s="192">
        <v>35.124375000000001</v>
      </c>
      <c r="L7" s="229">
        <v>0</v>
      </c>
      <c r="M7" s="229">
        <v>25</v>
      </c>
      <c r="N7" s="229" t="s">
        <v>901</v>
      </c>
      <c r="O7" s="229" t="s">
        <v>1449</v>
      </c>
      <c r="P7" t="s">
        <v>1271</v>
      </c>
      <c r="Q7" s="192">
        <v>176.14999999999998</v>
      </c>
      <c r="R7" s="333" t="s">
        <v>165</v>
      </c>
      <c r="S7" s="329">
        <v>10</v>
      </c>
      <c r="T7" s="105" t="s">
        <v>1315</v>
      </c>
      <c r="U7" s="707">
        <v>6</v>
      </c>
      <c r="V7" s="707">
        <v>6623.73</v>
      </c>
      <c r="W7" s="707">
        <v>170</v>
      </c>
      <c r="X7" s="707">
        <v>260</v>
      </c>
      <c r="Y7" s="707">
        <v>0.96</v>
      </c>
      <c r="Z7" s="707">
        <v>1.4999999999999999E-2</v>
      </c>
      <c r="AA7" s="708">
        <v>0.95</v>
      </c>
      <c r="AB7" s="694" t="s">
        <v>1100</v>
      </c>
      <c r="AC7" s="520">
        <v>500</v>
      </c>
      <c r="AD7" s="519" t="s">
        <v>696</v>
      </c>
      <c r="AE7" s="524">
        <v>200</v>
      </c>
      <c r="AF7" s="519"/>
      <c r="AG7" s="524"/>
      <c r="AH7" s="734">
        <v>19</v>
      </c>
      <c r="AI7" s="724" t="s">
        <v>1368</v>
      </c>
      <c r="AJ7" s="734">
        <v>25</v>
      </c>
      <c r="AK7" s="741">
        <v>1.75</v>
      </c>
    </row>
    <row r="8" spans="1:37" x14ac:dyDescent="0.15">
      <c r="A8" s="699"/>
      <c r="B8" s="699"/>
      <c r="E8" s="698" t="s">
        <v>600</v>
      </c>
      <c r="F8" s="105" t="s">
        <v>1192</v>
      </c>
      <c r="G8" s="702">
        <v>35.85</v>
      </c>
      <c r="H8" s="702" t="s">
        <v>1204</v>
      </c>
      <c r="I8" s="686" t="s">
        <v>901</v>
      </c>
      <c r="J8" t="s">
        <v>1131</v>
      </c>
      <c r="K8" s="192">
        <v>29.76</v>
      </c>
      <c r="L8" s="229">
        <v>0</v>
      </c>
      <c r="M8" s="229">
        <v>25</v>
      </c>
      <c r="N8" s="229" t="s">
        <v>901</v>
      </c>
      <c r="O8" s="229" t="s">
        <v>1449</v>
      </c>
      <c r="P8" t="s">
        <v>1272</v>
      </c>
      <c r="Q8" s="192">
        <v>221.05</v>
      </c>
      <c r="R8" s="333" t="s">
        <v>166</v>
      </c>
      <c r="S8" s="329">
        <v>10</v>
      </c>
      <c r="T8" s="105" t="s">
        <v>1316</v>
      </c>
      <c r="U8" s="707">
        <v>7.2</v>
      </c>
      <c r="V8" s="707">
        <v>7937.4599999999991</v>
      </c>
      <c r="W8" s="707">
        <v>170</v>
      </c>
      <c r="X8" s="707">
        <v>260</v>
      </c>
      <c r="Y8" s="707">
        <v>0.96</v>
      </c>
      <c r="Z8" s="707">
        <v>1.4999999999999999E-2</v>
      </c>
      <c r="AA8" s="708">
        <v>0.95</v>
      </c>
      <c r="AB8" s="694" t="s">
        <v>1168</v>
      </c>
      <c r="AC8" s="520">
        <v>200</v>
      </c>
      <c r="AD8" s="519" t="s">
        <v>1104</v>
      </c>
      <c r="AE8" s="524">
        <v>100</v>
      </c>
      <c r="AF8" s="519"/>
      <c r="AG8" s="524"/>
      <c r="AH8" s="734">
        <v>20</v>
      </c>
      <c r="AI8" s="724" t="s">
        <v>1370</v>
      </c>
      <c r="AJ8" s="734">
        <v>32</v>
      </c>
      <c r="AK8" s="741">
        <v>1.37</v>
      </c>
    </row>
    <row r="9" spans="1:37" x14ac:dyDescent="0.15">
      <c r="A9" s="699"/>
      <c r="B9" s="699"/>
      <c r="E9" s="698" t="s">
        <v>1292</v>
      </c>
      <c r="F9" s="105" t="s">
        <v>1212</v>
      </c>
      <c r="G9" s="702">
        <v>27.55</v>
      </c>
      <c r="H9" s="702" t="s">
        <v>1206</v>
      </c>
      <c r="I9" s="686" t="s">
        <v>901</v>
      </c>
      <c r="J9" t="s">
        <v>1224</v>
      </c>
      <c r="K9" s="192">
        <v>41.79</v>
      </c>
      <c r="L9" s="229">
        <v>0</v>
      </c>
      <c r="M9" s="229">
        <v>25</v>
      </c>
      <c r="N9" s="229" t="s">
        <v>901</v>
      </c>
      <c r="O9" s="229" t="s">
        <v>1449</v>
      </c>
      <c r="P9" t="s">
        <v>1273</v>
      </c>
      <c r="Q9" s="192">
        <v>199.45</v>
      </c>
      <c r="R9" s="333" t="s">
        <v>167</v>
      </c>
      <c r="S9" s="329">
        <v>11</v>
      </c>
      <c r="T9" s="105" t="s">
        <v>1317</v>
      </c>
      <c r="U9" s="707">
        <v>8.4</v>
      </c>
      <c r="V9" s="707">
        <v>9251.1899999999987</v>
      </c>
      <c r="W9" s="707">
        <v>170</v>
      </c>
      <c r="X9" s="707">
        <v>260</v>
      </c>
      <c r="Y9" s="707">
        <v>0.96</v>
      </c>
      <c r="Z9" s="707">
        <v>1.4999999999999999E-2</v>
      </c>
      <c r="AA9" s="708">
        <v>0.95</v>
      </c>
      <c r="AB9" s="694" t="s">
        <v>1092</v>
      </c>
      <c r="AC9" s="520">
        <v>70</v>
      </c>
      <c r="AD9" s="519" t="s">
        <v>1102</v>
      </c>
      <c r="AE9" s="524">
        <v>175</v>
      </c>
      <c r="AF9" s="519"/>
      <c r="AG9" s="524"/>
      <c r="AH9" s="734">
        <v>21</v>
      </c>
      <c r="AI9" s="724" t="s">
        <v>1369</v>
      </c>
      <c r="AJ9" s="734">
        <v>40</v>
      </c>
      <c r="AK9" s="741">
        <v>1.0900000000000001</v>
      </c>
    </row>
    <row r="10" spans="1:37" x14ac:dyDescent="0.15">
      <c r="A10" s="699"/>
      <c r="B10" s="699"/>
      <c r="E10" s="698" t="s">
        <v>1291</v>
      </c>
      <c r="F10" s="105" t="s">
        <v>1213</v>
      </c>
      <c r="G10" s="702">
        <v>27.55</v>
      </c>
      <c r="H10" s="1" t="s">
        <v>1204</v>
      </c>
      <c r="I10" s="686" t="s">
        <v>901</v>
      </c>
      <c r="J10" t="s">
        <v>1225</v>
      </c>
      <c r="K10" s="192">
        <v>23.72</v>
      </c>
      <c r="L10" s="229">
        <v>0</v>
      </c>
      <c r="M10" s="229">
        <v>25</v>
      </c>
      <c r="N10" s="229" t="s">
        <v>901</v>
      </c>
      <c r="O10" s="229" t="s">
        <v>1449</v>
      </c>
      <c r="P10" t="s">
        <v>1274</v>
      </c>
      <c r="Q10" s="192">
        <v>179.75</v>
      </c>
      <c r="R10" s="58" t="s">
        <v>168</v>
      </c>
      <c r="S10" s="329">
        <v>3</v>
      </c>
      <c r="T10" s="105" t="s">
        <v>1318</v>
      </c>
      <c r="U10" s="707">
        <v>9.6</v>
      </c>
      <c r="V10" s="707">
        <v>10564.919999999998</v>
      </c>
      <c r="W10" s="707">
        <v>170</v>
      </c>
      <c r="X10" s="707">
        <v>260</v>
      </c>
      <c r="Y10" s="707">
        <v>0.96</v>
      </c>
      <c r="Z10" s="707">
        <v>1.4999999999999999E-2</v>
      </c>
      <c r="AA10" s="708">
        <v>0.95</v>
      </c>
      <c r="AB10" s="694" t="s">
        <v>1095</v>
      </c>
      <c r="AC10" s="520">
        <v>100</v>
      </c>
      <c r="AD10" s="519" t="s">
        <v>1103</v>
      </c>
      <c r="AE10" s="524">
        <v>275</v>
      </c>
      <c r="AF10" s="105"/>
      <c r="AG10" s="525"/>
      <c r="AH10" s="735">
        <v>22</v>
      </c>
      <c r="AI10" s="724" t="s">
        <v>1369</v>
      </c>
      <c r="AJ10" s="734">
        <v>50</v>
      </c>
      <c r="AK10" s="741">
        <v>0.87</v>
      </c>
    </row>
    <row r="11" spans="1:37" x14ac:dyDescent="0.15">
      <c r="A11" s="699"/>
      <c r="B11" s="699"/>
      <c r="E11" s="698" t="s">
        <v>1294</v>
      </c>
      <c r="F11" s="105" t="s">
        <v>1388</v>
      </c>
      <c r="G11" s="1">
        <v>29.86</v>
      </c>
      <c r="H11" s="1" t="s">
        <v>1206</v>
      </c>
      <c r="I11" s="751" t="s">
        <v>901</v>
      </c>
      <c r="J11" t="s">
        <v>1226</v>
      </c>
      <c r="K11" s="192">
        <v>35.49</v>
      </c>
      <c r="L11" s="229">
        <v>0</v>
      </c>
      <c r="M11" s="229">
        <v>25</v>
      </c>
      <c r="N11" s="229" t="s">
        <v>901</v>
      </c>
      <c r="O11" s="229" t="s">
        <v>1449</v>
      </c>
      <c r="P11" t="s">
        <v>1275</v>
      </c>
      <c r="Q11" s="192">
        <v>241.45</v>
      </c>
      <c r="R11" s="58" t="s">
        <v>169</v>
      </c>
      <c r="S11" s="329" t="s">
        <v>164</v>
      </c>
      <c r="T11" s="105" t="s">
        <v>1319</v>
      </c>
      <c r="U11" s="707">
        <v>4</v>
      </c>
      <c r="V11" s="707">
        <v>2277</v>
      </c>
      <c r="W11" s="707">
        <v>0</v>
      </c>
      <c r="X11" s="707">
        <v>455.40000000000003</v>
      </c>
      <c r="Y11" s="707">
        <v>0.96</v>
      </c>
      <c r="Z11" s="707">
        <v>1.4999999999999999E-2</v>
      </c>
      <c r="AA11" s="708">
        <v>0.95</v>
      </c>
      <c r="AB11" s="695"/>
      <c r="AC11" s="520"/>
      <c r="AD11" s="519" t="s">
        <v>1096</v>
      </c>
      <c r="AE11" s="524">
        <v>200</v>
      </c>
      <c r="AF11" s="105"/>
      <c r="AG11" s="525"/>
      <c r="AH11" s="735">
        <v>25</v>
      </c>
      <c r="AI11" s="724" t="s">
        <v>1371</v>
      </c>
      <c r="AJ11" s="734">
        <v>63</v>
      </c>
      <c r="AK11" s="741">
        <v>0.69</v>
      </c>
    </row>
    <row r="12" spans="1:37" x14ac:dyDescent="0.15">
      <c r="A12" s="699"/>
      <c r="B12" s="699"/>
      <c r="C12" s="675"/>
      <c r="E12" s="701" t="s">
        <v>621</v>
      </c>
      <c r="F12" s="105" t="s">
        <v>1214</v>
      </c>
      <c r="G12" s="1">
        <v>28.79</v>
      </c>
      <c r="H12" s="1" t="s">
        <v>1204</v>
      </c>
      <c r="I12" s="751" t="s">
        <v>901</v>
      </c>
      <c r="J12" t="s">
        <v>1227</v>
      </c>
      <c r="K12" s="192">
        <v>19.950000000000003</v>
      </c>
      <c r="L12" s="229">
        <v>0</v>
      </c>
      <c r="M12" s="229">
        <v>25</v>
      </c>
      <c r="N12" s="229" t="s">
        <v>901</v>
      </c>
      <c r="O12" s="229" t="s">
        <v>1449</v>
      </c>
      <c r="P12" t="s">
        <v>1276</v>
      </c>
      <c r="Q12" s="192">
        <v>240.65</v>
      </c>
      <c r="R12" s="58" t="s">
        <v>170</v>
      </c>
      <c r="S12" s="329">
        <v>2</v>
      </c>
      <c r="T12" s="105" t="s">
        <v>1320</v>
      </c>
      <c r="U12" s="707">
        <v>12</v>
      </c>
      <c r="V12" s="707">
        <v>3500</v>
      </c>
      <c r="W12" s="707">
        <v>170</v>
      </c>
      <c r="X12" s="707">
        <v>700</v>
      </c>
      <c r="Y12" s="707">
        <v>0.94499999999999995</v>
      </c>
      <c r="Z12" s="707">
        <v>1.4999999999999999E-2</v>
      </c>
      <c r="AA12" s="708">
        <v>0.92</v>
      </c>
      <c r="AB12" s="695"/>
      <c r="AC12" s="520"/>
      <c r="AD12" s="519" t="s">
        <v>1101</v>
      </c>
      <c r="AE12" s="524">
        <v>300</v>
      </c>
      <c r="AF12" s="105"/>
      <c r="AG12" s="525"/>
      <c r="AH12" s="734">
        <v>28</v>
      </c>
      <c r="AI12" s="724" t="s">
        <v>1372</v>
      </c>
      <c r="AJ12" s="735">
        <v>80</v>
      </c>
      <c r="AK12" s="741">
        <v>0.55000000000000004</v>
      </c>
    </row>
    <row r="13" spans="1:37" x14ac:dyDescent="0.15">
      <c r="A13" s="699"/>
      <c r="B13" s="699"/>
      <c r="E13" s="698" t="s">
        <v>1293</v>
      </c>
      <c r="F13" s="105" t="s">
        <v>1215</v>
      </c>
      <c r="G13" s="1">
        <v>65.56</v>
      </c>
      <c r="H13" s="1" t="s">
        <v>1204</v>
      </c>
      <c r="I13" s="751" t="s">
        <v>901</v>
      </c>
      <c r="J13" t="s">
        <v>1228</v>
      </c>
      <c r="K13" s="192">
        <v>34.494374999999998</v>
      </c>
      <c r="L13" s="229">
        <v>0</v>
      </c>
      <c r="M13" s="229">
        <v>25</v>
      </c>
      <c r="N13" s="229" t="s">
        <v>901</v>
      </c>
      <c r="O13" s="229" t="s">
        <v>1449</v>
      </c>
      <c r="P13" t="s">
        <v>1277</v>
      </c>
      <c r="Q13" s="192">
        <v>302.34999999999997</v>
      </c>
      <c r="R13" s="58" t="s">
        <v>171</v>
      </c>
      <c r="S13" s="329">
        <v>2</v>
      </c>
      <c r="T13" s="105" t="s">
        <v>1321</v>
      </c>
      <c r="U13" s="707">
        <v>2.4</v>
      </c>
      <c r="V13" s="707">
        <v>1080</v>
      </c>
      <c r="W13" s="707">
        <v>170</v>
      </c>
      <c r="X13" s="707">
        <v>216</v>
      </c>
      <c r="Y13" s="707">
        <v>0.94499999999999995</v>
      </c>
      <c r="Z13" s="707">
        <v>1.4999999999999999E-2</v>
      </c>
      <c r="AA13" s="708">
        <v>0.92</v>
      </c>
      <c r="AB13" s="695"/>
      <c r="AC13" s="520"/>
      <c r="AD13" s="519" t="s">
        <v>1093</v>
      </c>
      <c r="AE13" s="524">
        <v>0</v>
      </c>
      <c r="AF13" s="105"/>
      <c r="AG13" s="525"/>
      <c r="AH13" s="105"/>
      <c r="AI13" s="724"/>
      <c r="AJ13" s="735">
        <v>100</v>
      </c>
      <c r="AK13" s="741">
        <v>0.44</v>
      </c>
    </row>
    <row r="14" spans="1:37" x14ac:dyDescent="0.15">
      <c r="A14" s="699"/>
      <c r="B14" s="699"/>
      <c r="E14" s="699"/>
      <c r="F14" s="105" t="s">
        <v>1216</v>
      </c>
      <c r="G14" s="1">
        <v>326.25</v>
      </c>
      <c r="H14" s="1" t="s">
        <v>1204</v>
      </c>
      <c r="I14" s="751" t="s">
        <v>901</v>
      </c>
      <c r="J14" t="s">
        <v>1229</v>
      </c>
      <c r="K14" s="192">
        <v>54.760000000000005</v>
      </c>
      <c r="L14" s="229">
        <v>0</v>
      </c>
      <c r="M14" s="229">
        <v>25</v>
      </c>
      <c r="N14" s="229" t="s">
        <v>901</v>
      </c>
      <c r="O14" s="229" t="s">
        <v>1449</v>
      </c>
      <c r="P14" t="s">
        <v>1278</v>
      </c>
      <c r="Q14" s="192">
        <v>191.75</v>
      </c>
      <c r="R14" s="58" t="s">
        <v>172</v>
      </c>
      <c r="S14" s="329" t="s">
        <v>162</v>
      </c>
      <c r="T14" s="105" t="s">
        <v>1129</v>
      </c>
      <c r="U14" s="707">
        <v>4.8</v>
      </c>
      <c r="V14" s="707">
        <v>1685</v>
      </c>
      <c r="W14" s="707">
        <v>170</v>
      </c>
      <c r="X14" s="707">
        <v>337</v>
      </c>
      <c r="Y14" s="707">
        <v>0.94499999999999995</v>
      </c>
      <c r="Z14" s="707">
        <v>1.4999999999999999E-2</v>
      </c>
      <c r="AA14" s="708">
        <v>0.92</v>
      </c>
      <c r="AB14" s="695"/>
      <c r="AC14" s="520"/>
      <c r="AD14" s="521"/>
      <c r="AE14" s="520"/>
      <c r="AF14" s="105"/>
      <c r="AG14" s="525"/>
      <c r="AH14" s="105"/>
      <c r="AI14" s="724"/>
      <c r="AJ14" s="735">
        <v>125</v>
      </c>
      <c r="AK14" s="741">
        <v>0.35</v>
      </c>
    </row>
    <row r="15" spans="1:37" x14ac:dyDescent="0.15">
      <c r="A15" s="699"/>
      <c r="B15" s="699"/>
      <c r="E15" s="699"/>
      <c r="F15" s="105" t="s">
        <v>1217</v>
      </c>
      <c r="G15" s="1">
        <v>264</v>
      </c>
      <c r="H15" s="1" t="s">
        <v>1204</v>
      </c>
      <c r="I15" s="751" t="s">
        <v>901</v>
      </c>
      <c r="J15" t="s">
        <v>1230</v>
      </c>
      <c r="K15" s="192">
        <v>66.789999999999992</v>
      </c>
      <c r="L15" s="229">
        <v>0</v>
      </c>
      <c r="M15" s="229">
        <v>25</v>
      </c>
      <c r="N15" s="229" t="s">
        <v>901</v>
      </c>
      <c r="O15" s="229" t="s">
        <v>1449</v>
      </c>
      <c r="P15" t="s">
        <v>1279</v>
      </c>
      <c r="Q15" s="192">
        <v>253.45</v>
      </c>
      <c r="R15" s="58" t="s">
        <v>173</v>
      </c>
      <c r="S15" s="329">
        <v>21</v>
      </c>
      <c r="T15" s="105" t="s">
        <v>1328</v>
      </c>
      <c r="U15" s="707">
        <v>7.1999999999999993</v>
      </c>
      <c r="V15" s="707">
        <v>2290</v>
      </c>
      <c r="W15" s="707">
        <v>170</v>
      </c>
      <c r="X15" s="707">
        <v>458</v>
      </c>
      <c r="Y15" s="707">
        <v>0.94499999999999995</v>
      </c>
      <c r="Z15" s="707">
        <v>1.4999999999999999E-2</v>
      </c>
      <c r="AA15" s="708">
        <v>0.92</v>
      </c>
      <c r="AB15" s="695"/>
      <c r="AC15" s="520"/>
      <c r="AD15" s="521"/>
      <c r="AE15" s="520"/>
      <c r="AF15" s="105"/>
      <c r="AG15" s="525"/>
      <c r="AH15" s="105"/>
      <c r="AI15" s="724"/>
      <c r="AJ15" s="735"/>
      <c r="AK15" s="741"/>
    </row>
    <row r="16" spans="1:37" x14ac:dyDescent="0.15">
      <c r="A16" s="699"/>
      <c r="B16" s="699"/>
      <c r="E16" s="699"/>
      <c r="F16" s="105"/>
      <c r="G16" s="702"/>
      <c r="H16" s="702"/>
      <c r="I16" s="686"/>
      <c r="J16" t="s">
        <v>1231</v>
      </c>
      <c r="K16" s="192">
        <v>36.22</v>
      </c>
      <c r="L16" s="229">
        <v>0</v>
      </c>
      <c r="M16" s="229">
        <v>25</v>
      </c>
      <c r="N16" s="229" t="s">
        <v>901</v>
      </c>
      <c r="O16" s="229" t="s">
        <v>1449</v>
      </c>
      <c r="P16" t="s">
        <v>1280</v>
      </c>
      <c r="Q16" s="192">
        <v>189.3</v>
      </c>
      <c r="R16" s="58" t="s">
        <v>174</v>
      </c>
      <c r="S16" s="329" t="s">
        <v>175</v>
      </c>
      <c r="T16" s="105" t="s">
        <v>1322</v>
      </c>
      <c r="U16" s="707">
        <v>9.6</v>
      </c>
      <c r="V16" s="707">
        <v>2895</v>
      </c>
      <c r="W16" s="707">
        <v>170</v>
      </c>
      <c r="X16" s="707">
        <v>579</v>
      </c>
      <c r="Y16" s="707">
        <v>0.94499999999999995</v>
      </c>
      <c r="Z16" s="707">
        <v>1.4999999999999999E-2</v>
      </c>
      <c r="AA16" s="708">
        <v>0.92</v>
      </c>
      <c r="AB16" s="696"/>
      <c r="AC16" s="523"/>
      <c r="AD16" s="522"/>
      <c r="AE16" s="523"/>
      <c r="AF16" s="526"/>
      <c r="AG16" s="527"/>
      <c r="AH16" s="526"/>
      <c r="AI16" s="725"/>
      <c r="AJ16" s="526"/>
      <c r="AK16" s="743"/>
    </row>
    <row r="17" spans="1:27" x14ac:dyDescent="0.15">
      <c r="A17" s="699"/>
      <c r="B17" s="699"/>
      <c r="E17" s="699"/>
      <c r="F17" s="105"/>
      <c r="G17" s="702"/>
      <c r="H17" s="702"/>
      <c r="I17" s="686"/>
      <c r="J17" t="s">
        <v>1232</v>
      </c>
      <c r="K17" s="192">
        <v>47.99</v>
      </c>
      <c r="L17" s="229">
        <v>0</v>
      </c>
      <c r="M17" s="229">
        <v>25</v>
      </c>
      <c r="N17" s="229" t="s">
        <v>901</v>
      </c>
      <c r="O17" s="229" t="s">
        <v>1449</v>
      </c>
      <c r="P17" t="s">
        <v>1281</v>
      </c>
      <c r="Q17" s="192">
        <v>747.65000000000009</v>
      </c>
      <c r="R17" s="58" t="s">
        <v>176</v>
      </c>
      <c r="S17" s="329">
        <v>12</v>
      </c>
      <c r="T17" s="105" t="s">
        <v>1323</v>
      </c>
      <c r="U17" s="707">
        <v>7.5</v>
      </c>
      <c r="V17" s="707">
        <v>5180</v>
      </c>
      <c r="W17" s="707">
        <v>0</v>
      </c>
      <c r="X17" s="707">
        <v>1036</v>
      </c>
      <c r="Y17" s="707">
        <v>0.96</v>
      </c>
      <c r="Z17" s="707">
        <v>1.4999999999999999E-2</v>
      </c>
      <c r="AA17" s="708">
        <v>0.95</v>
      </c>
    </row>
    <row r="18" spans="1:27" x14ac:dyDescent="0.15">
      <c r="A18" s="699"/>
      <c r="B18" s="699"/>
      <c r="E18" s="699"/>
      <c r="F18" s="105"/>
      <c r="G18" s="702"/>
      <c r="H18" s="702"/>
      <c r="I18" s="686"/>
      <c r="J18" t="s">
        <v>1233</v>
      </c>
      <c r="K18" s="192">
        <v>32.450000000000003</v>
      </c>
      <c r="L18" s="229">
        <v>0</v>
      </c>
      <c r="M18" s="229">
        <v>25</v>
      </c>
      <c r="N18" s="229" t="s">
        <v>901</v>
      </c>
      <c r="O18" s="229" t="s">
        <v>1449</v>
      </c>
      <c r="P18" t="s">
        <v>688</v>
      </c>
      <c r="Q18" s="192">
        <v>1407.8</v>
      </c>
      <c r="R18" s="58" t="s">
        <v>177</v>
      </c>
      <c r="S18" s="329" t="s">
        <v>178</v>
      </c>
      <c r="T18" s="105" t="s">
        <v>1324</v>
      </c>
      <c r="U18" s="707">
        <v>2</v>
      </c>
      <c r="V18" s="707">
        <v>3300</v>
      </c>
      <c r="W18" s="707">
        <v>0</v>
      </c>
      <c r="X18" s="707">
        <v>660</v>
      </c>
      <c r="Y18" s="707">
        <v>0.96</v>
      </c>
      <c r="Z18" s="707">
        <v>1.4999999999999999E-2</v>
      </c>
      <c r="AA18" s="708">
        <v>0.95</v>
      </c>
    </row>
    <row r="19" spans="1:27" x14ac:dyDescent="0.15">
      <c r="A19" s="699"/>
      <c r="B19" s="699"/>
      <c r="E19" s="699"/>
      <c r="F19" s="105"/>
      <c r="G19" s="702"/>
      <c r="H19" s="702"/>
      <c r="I19" s="686"/>
      <c r="J19" t="s">
        <v>1234</v>
      </c>
      <c r="K19" s="192">
        <v>46.994374999999998</v>
      </c>
      <c r="L19" s="229">
        <v>0</v>
      </c>
      <c r="M19" s="229">
        <v>25</v>
      </c>
      <c r="N19" s="229" t="s">
        <v>901</v>
      </c>
      <c r="O19" s="229" t="s">
        <v>1449</v>
      </c>
      <c r="P19" t="s">
        <v>1282</v>
      </c>
      <c r="Q19" s="192">
        <v>120.75</v>
      </c>
      <c r="R19" s="333" t="s">
        <v>179</v>
      </c>
      <c r="S19" s="334" t="s">
        <v>180</v>
      </c>
      <c r="T19" s="105" t="s">
        <v>1325</v>
      </c>
      <c r="U19" s="707">
        <v>2</v>
      </c>
      <c r="V19" s="707">
        <v>3500</v>
      </c>
      <c r="W19" s="707">
        <v>0</v>
      </c>
      <c r="X19" s="707">
        <v>700</v>
      </c>
      <c r="Y19" s="707">
        <v>0.96</v>
      </c>
      <c r="Z19" s="707">
        <v>1.4999999999999999E-2</v>
      </c>
      <c r="AA19" s="708">
        <v>0.95</v>
      </c>
    </row>
    <row r="20" spans="1:27" x14ac:dyDescent="0.15">
      <c r="A20" s="699"/>
      <c r="B20" s="699"/>
      <c r="E20" s="699"/>
      <c r="F20" s="105"/>
      <c r="G20" s="702"/>
      <c r="H20" s="702"/>
      <c r="I20" s="686"/>
      <c r="J20" t="s">
        <v>1235</v>
      </c>
      <c r="K20" s="192">
        <v>40.524000000000001</v>
      </c>
      <c r="L20" s="229">
        <v>0</v>
      </c>
      <c r="M20" s="229">
        <v>25</v>
      </c>
      <c r="N20" s="229" t="s">
        <v>901</v>
      </c>
      <c r="O20" s="229" t="s">
        <v>1449</v>
      </c>
      <c r="P20" t="s">
        <v>1283</v>
      </c>
      <c r="Q20" s="192">
        <v>182.45</v>
      </c>
      <c r="R20" s="333" t="s">
        <v>181</v>
      </c>
      <c r="S20" s="334" t="s">
        <v>180</v>
      </c>
      <c r="T20" s="105" t="s">
        <v>1329</v>
      </c>
      <c r="U20" s="707">
        <v>6</v>
      </c>
      <c r="V20" s="707">
        <v>1780</v>
      </c>
      <c r="W20" s="707">
        <v>399.45</v>
      </c>
      <c r="X20" s="707">
        <v>260</v>
      </c>
      <c r="Y20" s="707">
        <v>0.96</v>
      </c>
      <c r="Z20" s="707">
        <v>1.4999999999999999E-2</v>
      </c>
      <c r="AA20" s="708">
        <v>0.95</v>
      </c>
    </row>
    <row r="21" spans="1:27" x14ac:dyDescent="0.15">
      <c r="A21" s="699"/>
      <c r="B21" s="699"/>
      <c r="E21" s="699"/>
      <c r="F21" s="105"/>
      <c r="G21" s="702"/>
      <c r="H21" s="702"/>
      <c r="I21" s="686"/>
      <c r="J21" t="s">
        <v>1236</v>
      </c>
      <c r="K21" s="192">
        <v>34.188499999999998</v>
      </c>
      <c r="L21" s="229">
        <v>0</v>
      </c>
      <c r="M21" s="229">
        <v>25</v>
      </c>
      <c r="N21" s="229" t="s">
        <v>901</v>
      </c>
      <c r="O21" s="229" t="s">
        <v>1449</v>
      </c>
      <c r="P21" t="s">
        <v>1284</v>
      </c>
      <c r="Q21" s="192">
        <v>93.75</v>
      </c>
      <c r="R21" s="333" t="s">
        <v>182</v>
      </c>
      <c r="S21" s="334" t="s">
        <v>180</v>
      </c>
      <c r="T21" s="105" t="s">
        <v>1326</v>
      </c>
      <c r="U21" s="707">
        <v>7</v>
      </c>
      <c r="V21" s="707">
        <v>3000</v>
      </c>
      <c r="W21" s="707">
        <v>0</v>
      </c>
      <c r="X21" s="707">
        <v>600</v>
      </c>
      <c r="Y21" s="707">
        <v>0.96</v>
      </c>
      <c r="Z21" s="707">
        <v>1.4999999999999999E-2</v>
      </c>
      <c r="AA21" s="708">
        <v>0.95</v>
      </c>
    </row>
    <row r="22" spans="1:27" x14ac:dyDescent="0.15">
      <c r="A22" s="699"/>
      <c r="B22" s="699"/>
      <c r="E22" s="700"/>
      <c r="F22" s="526"/>
      <c r="G22" s="703"/>
      <c r="H22" s="703"/>
      <c r="I22" s="687"/>
      <c r="J22" t="s">
        <v>1237</v>
      </c>
      <c r="K22" s="192">
        <v>43.563000000000002</v>
      </c>
      <c r="L22" s="229">
        <v>0</v>
      </c>
      <c r="M22" s="229">
        <v>25</v>
      </c>
      <c r="N22" s="229" t="s">
        <v>901</v>
      </c>
      <c r="O22" s="229" t="s">
        <v>1449</v>
      </c>
      <c r="P22" t="s">
        <v>1285</v>
      </c>
      <c r="Q22" s="192">
        <v>155.44999999999999</v>
      </c>
      <c r="R22" s="333" t="s">
        <v>183</v>
      </c>
      <c r="S22" s="334" t="s">
        <v>180</v>
      </c>
      <c r="T22" s="105"/>
      <c r="U22" s="697"/>
      <c r="V22" s="697"/>
      <c r="W22" s="697"/>
      <c r="X22" s="697"/>
      <c r="Y22" s="697"/>
      <c r="Z22" s="697"/>
      <c r="AA22" s="686"/>
    </row>
    <row r="23" spans="1:27" x14ac:dyDescent="0.15">
      <c r="A23" s="699"/>
      <c r="B23" s="699"/>
      <c r="F23" s="681"/>
      <c r="J23" t="s">
        <v>1238</v>
      </c>
      <c r="K23" s="192">
        <v>29.395499999999998</v>
      </c>
      <c r="L23" s="229">
        <v>0</v>
      </c>
      <c r="M23" s="229">
        <v>25</v>
      </c>
      <c r="N23" s="229" t="s">
        <v>901</v>
      </c>
      <c r="O23" s="229" t="s">
        <v>1449</v>
      </c>
      <c r="Q23" s="192"/>
      <c r="R23" s="333" t="s">
        <v>184</v>
      </c>
      <c r="S23" s="334" t="s">
        <v>164</v>
      </c>
      <c r="T23" s="105"/>
      <c r="U23" s="697"/>
      <c r="V23" s="697"/>
      <c r="W23" s="697"/>
      <c r="X23" s="697"/>
      <c r="Y23" s="697"/>
      <c r="Z23" s="697"/>
      <c r="AA23" s="686"/>
    </row>
    <row r="24" spans="1:27" x14ac:dyDescent="0.15">
      <c r="A24" s="699"/>
      <c r="B24" s="699"/>
      <c r="F24" s="681"/>
      <c r="J24" t="s">
        <v>1239</v>
      </c>
      <c r="K24" s="192">
        <v>41.558250000000001</v>
      </c>
      <c r="L24" s="229">
        <v>0</v>
      </c>
      <c r="M24" s="229">
        <v>25</v>
      </c>
      <c r="N24" s="229" t="s">
        <v>901</v>
      </c>
      <c r="O24" s="229" t="s">
        <v>1449</v>
      </c>
      <c r="Q24" s="192"/>
      <c r="R24" s="333" t="s">
        <v>185</v>
      </c>
      <c r="S24" s="329">
        <v>1</v>
      </c>
      <c r="T24" s="105"/>
      <c r="U24" s="697"/>
      <c r="V24" s="697"/>
      <c r="W24" s="697"/>
      <c r="X24" s="697"/>
      <c r="Y24" s="697"/>
      <c r="Z24" s="697"/>
      <c r="AA24" s="686"/>
    </row>
    <row r="25" spans="1:27" x14ac:dyDescent="0.15">
      <c r="A25" s="699"/>
      <c r="B25" s="699"/>
      <c r="F25" s="681"/>
      <c r="J25" t="s">
        <v>1128</v>
      </c>
      <c r="K25" s="192">
        <v>24.870000000000005</v>
      </c>
      <c r="L25" s="229">
        <v>0</v>
      </c>
      <c r="M25" s="229">
        <v>25</v>
      </c>
      <c r="N25" s="229" t="s">
        <v>901</v>
      </c>
      <c r="O25" s="229" t="s">
        <v>1452</v>
      </c>
      <c r="R25" s="333" t="s">
        <v>186</v>
      </c>
      <c r="S25" s="329">
        <v>1</v>
      </c>
      <c r="T25" s="105"/>
      <c r="U25" s="697"/>
      <c r="V25" s="697"/>
      <c r="W25" s="697"/>
      <c r="X25" s="697"/>
      <c r="Y25" s="697"/>
      <c r="Z25" s="697"/>
      <c r="AA25" s="686"/>
    </row>
    <row r="26" spans="1:27" x14ac:dyDescent="0.15">
      <c r="A26" s="699"/>
      <c r="B26" s="699"/>
      <c r="J26" t="s">
        <v>1240</v>
      </c>
      <c r="K26" s="192">
        <v>19.802</v>
      </c>
      <c r="L26" s="229">
        <v>0</v>
      </c>
      <c r="M26" s="229">
        <v>25</v>
      </c>
      <c r="N26" s="229" t="s">
        <v>901</v>
      </c>
      <c r="O26" s="229" t="s">
        <v>1449</v>
      </c>
      <c r="R26" s="333" t="s">
        <v>187</v>
      </c>
      <c r="S26" s="329">
        <v>1</v>
      </c>
      <c r="T26" s="105"/>
      <c r="U26" s="697"/>
      <c r="V26" s="697"/>
      <c r="W26" s="697"/>
      <c r="X26" s="697"/>
      <c r="Y26" s="697"/>
      <c r="Z26" s="697"/>
      <c r="AA26" s="686"/>
    </row>
    <row r="27" spans="1:27" x14ac:dyDescent="0.15">
      <c r="A27" s="699"/>
      <c r="B27" s="699"/>
      <c r="J27" t="s">
        <v>1241</v>
      </c>
      <c r="K27" s="192">
        <v>23.5</v>
      </c>
      <c r="L27" s="229">
        <v>0</v>
      </c>
      <c r="M27" s="229">
        <v>25</v>
      </c>
      <c r="N27" s="229" t="s">
        <v>901</v>
      </c>
      <c r="O27" s="229" t="s">
        <v>1449</v>
      </c>
      <c r="R27" s="333" t="s">
        <v>188</v>
      </c>
      <c r="S27" s="329">
        <v>12</v>
      </c>
      <c r="T27" s="105"/>
      <c r="U27" s="697"/>
      <c r="V27" s="697"/>
      <c r="W27" s="697"/>
      <c r="X27" s="697"/>
      <c r="Y27" s="697"/>
      <c r="Z27" s="697"/>
      <c r="AA27" s="686"/>
    </row>
    <row r="28" spans="1:27" x14ac:dyDescent="0.15">
      <c r="A28" s="699"/>
      <c r="B28" s="699"/>
      <c r="J28" t="s">
        <v>1242</v>
      </c>
      <c r="K28" s="192">
        <v>9</v>
      </c>
      <c r="L28" s="229">
        <v>0</v>
      </c>
      <c r="M28" s="229">
        <v>20</v>
      </c>
      <c r="N28" s="229" t="s">
        <v>901</v>
      </c>
      <c r="O28" s="229" t="s">
        <v>1452</v>
      </c>
      <c r="R28" s="58" t="s">
        <v>189</v>
      </c>
      <c r="S28" s="329">
        <v>12</v>
      </c>
      <c r="T28" s="105"/>
      <c r="U28" s="697"/>
      <c r="V28" s="697"/>
      <c r="W28" s="697"/>
      <c r="X28" s="697"/>
      <c r="Y28" s="697"/>
      <c r="Z28" s="697"/>
      <c r="AA28" s="686"/>
    </row>
    <row r="29" spans="1:27" x14ac:dyDescent="0.15">
      <c r="A29" s="699"/>
      <c r="B29" s="699"/>
      <c r="J29" t="s">
        <v>1243</v>
      </c>
      <c r="K29" s="192">
        <v>62.9375</v>
      </c>
      <c r="L29" s="229">
        <v>0</v>
      </c>
      <c r="M29" s="229">
        <v>25</v>
      </c>
      <c r="N29" s="229" t="s">
        <v>901</v>
      </c>
      <c r="O29" s="780" t="s">
        <v>1458</v>
      </c>
      <c r="R29" s="58" t="s">
        <v>190</v>
      </c>
      <c r="S29" s="329">
        <v>1</v>
      </c>
      <c r="T29" s="105"/>
      <c r="U29" s="697"/>
      <c r="V29" s="697"/>
      <c r="W29" s="697"/>
      <c r="X29" s="697"/>
      <c r="Y29" s="697"/>
      <c r="Z29" s="697"/>
      <c r="AA29" s="686"/>
    </row>
    <row r="30" spans="1:27" x14ac:dyDescent="0.15">
      <c r="A30" s="699"/>
      <c r="B30" s="699"/>
      <c r="J30" t="s">
        <v>1244</v>
      </c>
      <c r="K30" s="192">
        <v>20.990000000000002</v>
      </c>
      <c r="L30" s="229">
        <v>0</v>
      </c>
      <c r="M30" s="229">
        <v>25</v>
      </c>
      <c r="N30" s="229" t="s">
        <v>901</v>
      </c>
      <c r="O30" s="229" t="s">
        <v>1452</v>
      </c>
      <c r="R30" s="58" t="s">
        <v>191</v>
      </c>
      <c r="S30" s="329">
        <v>2</v>
      </c>
      <c r="T30" s="105"/>
      <c r="U30" s="697"/>
      <c r="V30" s="697"/>
      <c r="W30" s="697"/>
      <c r="X30" s="697"/>
      <c r="Y30" s="697"/>
      <c r="Z30" s="697"/>
      <c r="AA30" s="686"/>
    </row>
    <row r="31" spans="1:27" x14ac:dyDescent="0.15">
      <c r="A31" s="699"/>
      <c r="B31" s="699"/>
      <c r="J31" t="s">
        <v>1338</v>
      </c>
      <c r="K31" s="192">
        <v>50</v>
      </c>
      <c r="L31" s="229">
        <v>10</v>
      </c>
      <c r="M31" s="229">
        <v>0</v>
      </c>
      <c r="N31" s="229" t="s">
        <v>901</v>
      </c>
      <c r="O31" s="780" t="s">
        <v>1454</v>
      </c>
      <c r="R31" s="58" t="s">
        <v>192</v>
      </c>
      <c r="S31" s="329">
        <v>6</v>
      </c>
      <c r="T31" s="105"/>
      <c r="U31" s="697"/>
      <c r="V31" s="697"/>
      <c r="W31" s="697"/>
      <c r="X31" s="697"/>
      <c r="Y31" s="697"/>
      <c r="Z31" s="697"/>
      <c r="AA31" s="686"/>
    </row>
    <row r="32" spans="1:27" x14ac:dyDescent="0.15">
      <c r="A32" s="699"/>
      <c r="B32" s="699"/>
      <c r="J32" t="s">
        <v>1339</v>
      </c>
      <c r="K32" s="192">
        <v>52</v>
      </c>
      <c r="L32" s="229">
        <v>10</v>
      </c>
      <c r="M32" s="229">
        <v>0</v>
      </c>
      <c r="N32" s="229" t="s">
        <v>901</v>
      </c>
      <c r="O32" s="780" t="s">
        <v>1454</v>
      </c>
      <c r="R32" s="58" t="s">
        <v>193</v>
      </c>
      <c r="S32" s="329" t="s">
        <v>164</v>
      </c>
      <c r="T32" s="105"/>
      <c r="U32" s="697"/>
      <c r="V32" s="697"/>
      <c r="W32" s="697"/>
      <c r="X32" s="697"/>
      <c r="Y32" s="697"/>
      <c r="Z32" s="697"/>
      <c r="AA32" s="686"/>
    </row>
    <row r="33" spans="1:27" x14ac:dyDescent="0.15">
      <c r="A33" s="699"/>
      <c r="B33" s="699"/>
      <c r="J33" s="705" t="s">
        <v>1340</v>
      </c>
      <c r="K33" s="192">
        <v>32.28125</v>
      </c>
      <c r="L33" s="229">
        <v>10</v>
      </c>
      <c r="M33" s="229">
        <v>0</v>
      </c>
      <c r="N33" s="229" t="s">
        <v>901</v>
      </c>
      <c r="O33" s="780" t="s">
        <v>1454</v>
      </c>
      <c r="R33" s="58" t="s">
        <v>194</v>
      </c>
      <c r="S33" s="329">
        <v>2</v>
      </c>
      <c r="T33" s="105"/>
      <c r="U33" s="697"/>
      <c r="V33" s="697"/>
      <c r="W33" s="697"/>
      <c r="X33" s="697"/>
      <c r="Y33" s="697"/>
      <c r="Z33" s="697"/>
      <c r="AA33" s="686"/>
    </row>
    <row r="34" spans="1:27" x14ac:dyDescent="0.15">
      <c r="A34" s="699"/>
      <c r="B34" s="699"/>
      <c r="J34" s="705" t="s">
        <v>1341</v>
      </c>
      <c r="K34" s="192">
        <v>34.5</v>
      </c>
      <c r="L34" s="229">
        <v>10</v>
      </c>
      <c r="M34" s="229">
        <v>0</v>
      </c>
      <c r="N34" s="229" t="s">
        <v>901</v>
      </c>
      <c r="O34" s="780" t="s">
        <v>1454</v>
      </c>
      <c r="R34" s="58" t="s">
        <v>195</v>
      </c>
      <c r="S34" s="329">
        <v>15</v>
      </c>
      <c r="T34" s="105"/>
      <c r="U34" s="697"/>
      <c r="V34" s="697"/>
      <c r="W34" s="697"/>
      <c r="X34" s="697"/>
      <c r="Y34" s="697"/>
      <c r="Z34" s="697"/>
      <c r="AA34" s="686"/>
    </row>
    <row r="35" spans="1:27" x14ac:dyDescent="0.15">
      <c r="A35" s="699"/>
      <c r="B35" s="699"/>
      <c r="J35" s="705" t="s">
        <v>1245</v>
      </c>
      <c r="K35" s="192">
        <v>41.75</v>
      </c>
      <c r="L35" s="229">
        <v>15</v>
      </c>
      <c r="M35" s="229">
        <v>100</v>
      </c>
      <c r="N35" s="229" t="s">
        <v>901</v>
      </c>
      <c r="O35" s="229" t="s">
        <v>1450</v>
      </c>
      <c r="R35" s="58" t="s">
        <v>196</v>
      </c>
      <c r="S35" s="329">
        <v>6</v>
      </c>
      <c r="T35" s="105"/>
      <c r="U35" s="697"/>
      <c r="V35" s="697"/>
      <c r="W35" s="697"/>
      <c r="X35" s="697"/>
      <c r="Y35" s="697"/>
      <c r="Z35" s="697"/>
      <c r="AA35" s="686"/>
    </row>
    <row r="36" spans="1:27" x14ac:dyDescent="0.15">
      <c r="A36" s="699"/>
      <c r="B36" s="699"/>
      <c r="J36" s="705" t="s">
        <v>1246</v>
      </c>
      <c r="K36" s="192">
        <v>52.650000000000006</v>
      </c>
      <c r="L36" s="229">
        <v>15</v>
      </c>
      <c r="M36" s="229">
        <v>80</v>
      </c>
      <c r="N36" s="229" t="s">
        <v>901</v>
      </c>
      <c r="O36" s="229" t="s">
        <v>1450</v>
      </c>
      <c r="R36" s="58" t="s">
        <v>197</v>
      </c>
      <c r="S36" s="329" t="s">
        <v>198</v>
      </c>
      <c r="T36" s="105"/>
      <c r="U36" s="697"/>
      <c r="V36" s="697"/>
      <c r="W36" s="697"/>
      <c r="X36" s="697"/>
      <c r="Y36" s="697"/>
      <c r="Z36" s="697"/>
      <c r="AA36" s="686"/>
    </row>
    <row r="37" spans="1:27" x14ac:dyDescent="0.15">
      <c r="A37" s="699"/>
      <c r="B37" s="699"/>
      <c r="J37" s="705" t="s">
        <v>1247</v>
      </c>
      <c r="K37" s="192">
        <v>22.560975609756099</v>
      </c>
      <c r="L37" s="229">
        <v>12</v>
      </c>
      <c r="M37" s="229">
        <v>15</v>
      </c>
      <c r="N37" s="229" t="s">
        <v>1248</v>
      </c>
      <c r="O37" s="780" t="s">
        <v>1455</v>
      </c>
      <c r="R37" s="333" t="s">
        <v>199</v>
      </c>
      <c r="S37" s="334" t="s">
        <v>200</v>
      </c>
      <c r="T37" s="105"/>
      <c r="U37" s="697"/>
      <c r="V37" s="697"/>
      <c r="W37" s="697"/>
      <c r="X37" s="697"/>
      <c r="Y37" s="697"/>
      <c r="Z37" s="697"/>
      <c r="AA37" s="686"/>
    </row>
    <row r="38" spans="1:27" x14ac:dyDescent="0.15">
      <c r="A38" s="699"/>
      <c r="B38" s="699"/>
      <c r="J38" s="705" t="s">
        <v>1249</v>
      </c>
      <c r="K38" s="192">
        <v>22.560975609756099</v>
      </c>
      <c r="L38" s="229">
        <v>12</v>
      </c>
      <c r="M38" s="229">
        <v>15</v>
      </c>
      <c r="N38" s="229" t="s">
        <v>1248</v>
      </c>
      <c r="O38" s="780" t="s">
        <v>1455</v>
      </c>
      <c r="R38" s="333" t="s">
        <v>201</v>
      </c>
      <c r="S38" s="329">
        <v>1</v>
      </c>
      <c r="T38" s="105"/>
      <c r="U38" s="697"/>
      <c r="V38" s="697"/>
      <c r="W38" s="697"/>
      <c r="X38" s="697"/>
      <c r="Y38" s="697"/>
      <c r="Z38" s="697"/>
      <c r="AA38" s="686"/>
    </row>
    <row r="39" spans="1:27" x14ac:dyDescent="0.15">
      <c r="A39" s="699"/>
      <c r="B39" s="699"/>
      <c r="J39" s="705" t="s">
        <v>1250</v>
      </c>
      <c r="K39" s="192">
        <v>42</v>
      </c>
      <c r="L39" s="229">
        <v>-1</v>
      </c>
      <c r="M39" s="229">
        <v>100</v>
      </c>
      <c r="N39" s="229" t="s">
        <v>1051</v>
      </c>
      <c r="O39" s="780" t="s">
        <v>1456</v>
      </c>
      <c r="R39" s="333" t="s">
        <v>202</v>
      </c>
      <c r="S39" s="329" t="s">
        <v>203</v>
      </c>
      <c r="T39" s="105"/>
      <c r="U39" s="697"/>
      <c r="V39" s="697"/>
      <c r="W39" s="697"/>
      <c r="X39" s="697"/>
      <c r="Y39" s="697"/>
      <c r="Z39" s="697"/>
      <c r="AA39" s="686"/>
    </row>
    <row r="40" spans="1:27" x14ac:dyDescent="0.15">
      <c r="A40" s="700"/>
      <c r="B40" s="700"/>
      <c r="J40" s="705" t="s">
        <v>1251</v>
      </c>
      <c r="K40" s="192">
        <v>46</v>
      </c>
      <c r="L40" s="229">
        <v>-1</v>
      </c>
      <c r="M40" s="229">
        <v>100</v>
      </c>
      <c r="N40" s="229" t="s">
        <v>1051</v>
      </c>
      <c r="O40" s="780" t="s">
        <v>1456</v>
      </c>
      <c r="R40" s="58" t="s">
        <v>204</v>
      </c>
      <c r="S40" s="329">
        <v>1</v>
      </c>
      <c r="T40" s="526"/>
      <c r="U40" s="384"/>
      <c r="V40" s="384"/>
      <c r="W40" s="384"/>
      <c r="X40" s="384"/>
      <c r="Y40" s="384"/>
      <c r="Z40" s="384"/>
      <c r="AA40" s="687"/>
    </row>
    <row r="41" spans="1:27" x14ac:dyDescent="0.15">
      <c r="J41" s="705" t="s">
        <v>1252</v>
      </c>
      <c r="K41" s="192">
        <v>64</v>
      </c>
      <c r="L41" s="229">
        <v>-1</v>
      </c>
      <c r="M41" s="229">
        <v>100</v>
      </c>
      <c r="N41" s="229" t="s">
        <v>1051</v>
      </c>
      <c r="O41" s="780" t="s">
        <v>1456</v>
      </c>
      <c r="R41" s="58" t="s">
        <v>205</v>
      </c>
      <c r="S41" s="329">
        <v>12</v>
      </c>
    </row>
    <row r="42" spans="1:27" x14ac:dyDescent="0.15">
      <c r="J42" s="705" t="s">
        <v>1253</v>
      </c>
      <c r="K42" s="192">
        <v>45</v>
      </c>
      <c r="L42" s="229">
        <v>-1</v>
      </c>
      <c r="M42" s="229">
        <v>100</v>
      </c>
      <c r="N42" s="229" t="s">
        <v>1051</v>
      </c>
      <c r="O42" s="780" t="s">
        <v>1456</v>
      </c>
      <c r="R42" s="58" t="s">
        <v>206</v>
      </c>
      <c r="S42" s="329">
        <v>4</v>
      </c>
    </row>
    <row r="43" spans="1:27" x14ac:dyDescent="0.15">
      <c r="J43" s="705" t="s">
        <v>1254</v>
      </c>
      <c r="K43" s="192">
        <v>70</v>
      </c>
      <c r="L43" s="229">
        <v>-1</v>
      </c>
      <c r="M43" s="229">
        <v>100</v>
      </c>
      <c r="N43" s="229" t="s">
        <v>1051</v>
      </c>
      <c r="O43" s="780" t="s">
        <v>1456</v>
      </c>
      <c r="R43" s="58" t="s">
        <v>207</v>
      </c>
      <c r="S43" s="329">
        <v>14</v>
      </c>
    </row>
    <row r="44" spans="1:27" x14ac:dyDescent="0.15">
      <c r="J44" s="705" t="s">
        <v>1255</v>
      </c>
      <c r="K44" s="192">
        <v>70</v>
      </c>
      <c r="L44" s="229">
        <v>-1</v>
      </c>
      <c r="M44" s="229">
        <v>100</v>
      </c>
      <c r="N44" s="229" t="s">
        <v>1051</v>
      </c>
      <c r="O44" s="780" t="s">
        <v>1456</v>
      </c>
      <c r="R44" s="58" t="s">
        <v>208</v>
      </c>
      <c r="S44" s="329" t="s">
        <v>164</v>
      </c>
    </row>
    <row r="45" spans="1:27" x14ac:dyDescent="0.15">
      <c r="J45" s="705" t="s">
        <v>1256</v>
      </c>
      <c r="K45" s="192">
        <v>77</v>
      </c>
      <c r="L45" s="229">
        <v>-1</v>
      </c>
      <c r="M45" s="229">
        <v>100</v>
      </c>
      <c r="N45" s="229" t="s">
        <v>1051</v>
      </c>
      <c r="O45" s="780" t="s">
        <v>1456</v>
      </c>
      <c r="R45" s="58" t="s">
        <v>209</v>
      </c>
      <c r="S45" s="329">
        <v>14</v>
      </c>
    </row>
    <row r="46" spans="1:27" x14ac:dyDescent="0.15">
      <c r="J46" s="705" t="s">
        <v>1257</v>
      </c>
      <c r="K46" s="192">
        <v>77</v>
      </c>
      <c r="L46" s="229">
        <v>-1</v>
      </c>
      <c r="M46" s="229">
        <v>100</v>
      </c>
      <c r="N46" s="229" t="s">
        <v>1051</v>
      </c>
      <c r="O46" s="780" t="s">
        <v>1456</v>
      </c>
      <c r="R46" s="58" t="s">
        <v>210</v>
      </c>
      <c r="S46" s="329" t="s">
        <v>162</v>
      </c>
    </row>
    <row r="47" spans="1:27" x14ac:dyDescent="0.15">
      <c r="J47" s="705" t="s">
        <v>1258</v>
      </c>
      <c r="K47" s="192">
        <v>55</v>
      </c>
      <c r="L47" s="229">
        <v>10</v>
      </c>
      <c r="M47" s="229">
        <v>100</v>
      </c>
      <c r="N47" s="229" t="s">
        <v>1051</v>
      </c>
      <c r="O47" s="780" t="s">
        <v>1456</v>
      </c>
      <c r="R47" s="58" t="s">
        <v>211</v>
      </c>
      <c r="S47" s="329">
        <v>1</v>
      </c>
    </row>
    <row r="48" spans="1:27" x14ac:dyDescent="0.15">
      <c r="J48" s="705" t="s">
        <v>1259</v>
      </c>
      <c r="K48" s="192">
        <v>24</v>
      </c>
      <c r="L48" s="229">
        <v>10</v>
      </c>
      <c r="M48" s="229">
        <v>100</v>
      </c>
      <c r="N48" s="229" t="s">
        <v>1051</v>
      </c>
      <c r="O48" s="780" t="s">
        <v>1456</v>
      </c>
      <c r="R48" s="333" t="s">
        <v>212</v>
      </c>
      <c r="S48" s="329">
        <v>3</v>
      </c>
    </row>
    <row r="49" spans="10:19" x14ac:dyDescent="0.15">
      <c r="J49" s="705" t="s">
        <v>1260</v>
      </c>
      <c r="K49" s="192">
        <v>30</v>
      </c>
      <c r="L49" s="229">
        <v>10</v>
      </c>
      <c r="M49" s="229">
        <v>100</v>
      </c>
      <c r="N49" s="229" t="s">
        <v>1051</v>
      </c>
      <c r="O49" s="780" t="s">
        <v>1456</v>
      </c>
      <c r="R49" s="333" t="s">
        <v>213</v>
      </c>
      <c r="S49" s="329">
        <v>3</v>
      </c>
    </row>
    <row r="50" spans="10:19" x14ac:dyDescent="0.15">
      <c r="J50" s="705" t="s">
        <v>1261</v>
      </c>
      <c r="K50" s="192">
        <v>30</v>
      </c>
      <c r="L50" s="229">
        <v>15</v>
      </c>
      <c r="M50" s="229">
        <v>0</v>
      </c>
      <c r="N50" s="229" t="s">
        <v>1051</v>
      </c>
      <c r="O50" s="780" t="s">
        <v>1456</v>
      </c>
      <c r="R50" s="58" t="s">
        <v>214</v>
      </c>
      <c r="S50" s="329">
        <v>3</v>
      </c>
    </row>
    <row r="51" spans="10:19" x14ac:dyDescent="0.15">
      <c r="J51" s="705" t="s">
        <v>1262</v>
      </c>
      <c r="K51" s="192">
        <v>36</v>
      </c>
      <c r="L51" s="229">
        <v>15</v>
      </c>
      <c r="M51" s="229">
        <v>0</v>
      </c>
      <c r="N51" s="229" t="s">
        <v>1051</v>
      </c>
      <c r="O51" s="780" t="s">
        <v>1456</v>
      </c>
      <c r="R51" s="333" t="s">
        <v>215</v>
      </c>
      <c r="S51" s="329">
        <v>2</v>
      </c>
    </row>
    <row r="52" spans="10:19" x14ac:dyDescent="0.15">
      <c r="J52" s="705" t="s">
        <v>1263</v>
      </c>
      <c r="K52" s="192">
        <v>10</v>
      </c>
      <c r="L52" s="229">
        <v>-1</v>
      </c>
      <c r="M52" s="229">
        <v>100</v>
      </c>
      <c r="N52" s="229" t="s">
        <v>1051</v>
      </c>
      <c r="O52" s="229" t="s">
        <v>1453</v>
      </c>
      <c r="R52" s="333" t="s">
        <v>216</v>
      </c>
      <c r="S52" s="329">
        <v>2</v>
      </c>
    </row>
    <row r="53" spans="10:19" x14ac:dyDescent="0.15">
      <c r="J53" s="705" t="s">
        <v>1264</v>
      </c>
      <c r="K53" s="192">
        <v>80</v>
      </c>
      <c r="L53" s="229">
        <v>10</v>
      </c>
      <c r="M53" s="229">
        <v>25</v>
      </c>
      <c r="N53" s="229" t="s">
        <v>1265</v>
      </c>
      <c r="O53" s="780" t="s">
        <v>1457</v>
      </c>
      <c r="R53" s="333" t="s">
        <v>217</v>
      </c>
      <c r="S53" s="329">
        <v>3</v>
      </c>
    </row>
    <row r="54" spans="10:19" x14ac:dyDescent="0.15">
      <c r="R54" s="333" t="s">
        <v>218</v>
      </c>
      <c r="S54" s="329">
        <v>3</v>
      </c>
    </row>
    <row r="55" spans="10:19" x14ac:dyDescent="0.15">
      <c r="R55" s="333" t="s">
        <v>219</v>
      </c>
      <c r="S55" s="329">
        <v>3</v>
      </c>
    </row>
    <row r="56" spans="10:19" x14ac:dyDescent="0.15">
      <c r="R56" s="333" t="s">
        <v>220</v>
      </c>
      <c r="S56" s="329">
        <v>3</v>
      </c>
    </row>
    <row r="57" spans="10:19" x14ac:dyDescent="0.15">
      <c r="R57" s="333" t="s">
        <v>221</v>
      </c>
      <c r="S57" s="329">
        <v>3</v>
      </c>
    </row>
    <row r="58" spans="10:19" x14ac:dyDescent="0.15">
      <c r="R58" s="333" t="s">
        <v>222</v>
      </c>
      <c r="S58" s="329">
        <v>3</v>
      </c>
    </row>
    <row r="59" spans="10:19" x14ac:dyDescent="0.15">
      <c r="R59" s="58" t="s">
        <v>223</v>
      </c>
      <c r="S59" s="329">
        <v>3</v>
      </c>
    </row>
    <row r="60" spans="10:19" x14ac:dyDescent="0.15">
      <c r="R60" s="333" t="s">
        <v>224</v>
      </c>
      <c r="S60" s="329">
        <v>3</v>
      </c>
    </row>
    <row r="61" spans="10:19" x14ac:dyDescent="0.15">
      <c r="R61" s="333" t="s">
        <v>225</v>
      </c>
      <c r="S61" s="329">
        <v>3</v>
      </c>
    </row>
    <row r="62" spans="10:19" x14ac:dyDescent="0.15">
      <c r="R62" s="58" t="s">
        <v>226</v>
      </c>
      <c r="S62" s="329">
        <v>1</v>
      </c>
    </row>
    <row r="63" spans="10:19" x14ac:dyDescent="0.15">
      <c r="R63" s="58" t="s">
        <v>227</v>
      </c>
      <c r="S63" s="329">
        <v>11</v>
      </c>
    </row>
    <row r="64" spans="10:19" x14ac:dyDescent="0.15">
      <c r="R64" s="58" t="s">
        <v>228</v>
      </c>
      <c r="S64" s="329">
        <v>10</v>
      </c>
    </row>
    <row r="65" spans="18:19" x14ac:dyDescent="0.15">
      <c r="R65" s="58" t="s">
        <v>229</v>
      </c>
      <c r="S65" s="329">
        <v>1</v>
      </c>
    </row>
    <row r="66" spans="18:19" x14ac:dyDescent="0.15">
      <c r="R66" s="58" t="s">
        <v>230</v>
      </c>
      <c r="S66" s="329">
        <v>6</v>
      </c>
    </row>
    <row r="67" spans="18:19" x14ac:dyDescent="0.15">
      <c r="R67" s="58" t="s">
        <v>231</v>
      </c>
      <c r="S67" s="329">
        <v>18</v>
      </c>
    </row>
    <row r="68" spans="18:19" x14ac:dyDescent="0.15">
      <c r="R68" s="58" t="s">
        <v>232</v>
      </c>
      <c r="S68" s="329">
        <v>11</v>
      </c>
    </row>
    <row r="69" spans="18:19" x14ac:dyDescent="0.15">
      <c r="R69" s="58" t="s">
        <v>233</v>
      </c>
      <c r="S69" s="329">
        <v>11</v>
      </c>
    </row>
    <row r="70" spans="18:19" x14ac:dyDescent="0.15">
      <c r="R70" s="58" t="s">
        <v>234</v>
      </c>
      <c r="S70" s="329">
        <v>12</v>
      </c>
    </row>
    <row r="71" spans="18:19" x14ac:dyDescent="0.15">
      <c r="R71" s="58" t="s">
        <v>235</v>
      </c>
      <c r="S71" s="329">
        <v>12</v>
      </c>
    </row>
    <row r="72" spans="18:19" x14ac:dyDescent="0.15">
      <c r="R72" s="58" t="s">
        <v>236</v>
      </c>
      <c r="S72" s="329">
        <v>17</v>
      </c>
    </row>
    <row r="73" spans="18:19" x14ac:dyDescent="0.15">
      <c r="R73" s="333" t="s">
        <v>237</v>
      </c>
      <c r="S73" s="329">
        <v>16</v>
      </c>
    </row>
    <row r="74" spans="18:19" x14ac:dyDescent="0.15">
      <c r="R74" s="333" t="s">
        <v>238</v>
      </c>
      <c r="S74" s="329">
        <v>16</v>
      </c>
    </row>
    <row r="75" spans="18:19" x14ac:dyDescent="0.15">
      <c r="R75" s="333" t="s">
        <v>239</v>
      </c>
      <c r="S75" s="329">
        <v>16</v>
      </c>
    </row>
    <row r="76" spans="18:19" x14ac:dyDescent="0.15">
      <c r="R76" s="58" t="s">
        <v>240</v>
      </c>
      <c r="S76" s="329">
        <v>16</v>
      </c>
    </row>
    <row r="77" spans="18:19" x14ac:dyDescent="0.15">
      <c r="R77" s="58" t="s">
        <v>241</v>
      </c>
      <c r="S77" s="329">
        <v>14</v>
      </c>
    </row>
    <row r="78" spans="18:19" x14ac:dyDescent="0.15">
      <c r="R78" s="58" t="s">
        <v>242</v>
      </c>
      <c r="S78" s="329">
        <v>1</v>
      </c>
    </row>
    <row r="79" spans="18:19" x14ac:dyDescent="0.15">
      <c r="R79" s="58" t="s">
        <v>243</v>
      </c>
      <c r="S79" s="329">
        <v>17</v>
      </c>
    </row>
    <row r="80" spans="18:19" x14ac:dyDescent="0.15">
      <c r="R80" s="333" t="s">
        <v>244</v>
      </c>
      <c r="S80" s="329">
        <v>19</v>
      </c>
    </row>
    <row r="81" spans="18:19" x14ac:dyDescent="0.15">
      <c r="R81" s="333" t="s">
        <v>245</v>
      </c>
      <c r="S81" s="329">
        <v>19</v>
      </c>
    </row>
    <row r="82" spans="18:19" x14ac:dyDescent="0.15">
      <c r="R82" s="333" t="s">
        <v>246</v>
      </c>
      <c r="S82" s="329">
        <v>19</v>
      </c>
    </row>
    <row r="83" spans="18:19" x14ac:dyDescent="0.15">
      <c r="R83" s="58" t="s">
        <v>247</v>
      </c>
      <c r="S83" s="329">
        <v>15</v>
      </c>
    </row>
    <row r="84" spans="18:19" x14ac:dyDescent="0.15">
      <c r="R84" s="58" t="s">
        <v>248</v>
      </c>
      <c r="S84" s="329" t="s">
        <v>164</v>
      </c>
    </row>
    <row r="85" spans="18:19" x14ac:dyDescent="0.15">
      <c r="R85" s="58" t="s">
        <v>249</v>
      </c>
      <c r="S85" s="329" t="s">
        <v>164</v>
      </c>
    </row>
    <row r="86" spans="18:19" x14ac:dyDescent="0.15">
      <c r="R86" s="333" t="s">
        <v>250</v>
      </c>
      <c r="S86" s="329" t="s">
        <v>175</v>
      </c>
    </row>
    <row r="87" spans="18:19" x14ac:dyDescent="0.15">
      <c r="R87" s="333" t="s">
        <v>251</v>
      </c>
      <c r="S87" s="329" t="s">
        <v>175</v>
      </c>
    </row>
    <row r="88" spans="18:19" x14ac:dyDescent="0.15">
      <c r="R88" s="333" t="s">
        <v>252</v>
      </c>
      <c r="S88" s="329" t="s">
        <v>175</v>
      </c>
    </row>
    <row r="89" spans="18:19" x14ac:dyDescent="0.15">
      <c r="R89" s="333" t="s">
        <v>253</v>
      </c>
      <c r="S89" s="329" t="s">
        <v>175</v>
      </c>
    </row>
    <row r="90" spans="18:19" x14ac:dyDescent="0.15">
      <c r="R90" s="333" t="s">
        <v>254</v>
      </c>
      <c r="S90" s="329" t="s">
        <v>175</v>
      </c>
    </row>
    <row r="91" spans="18:19" x14ac:dyDescent="0.15">
      <c r="R91" s="333" t="s">
        <v>255</v>
      </c>
      <c r="S91" s="329" t="s">
        <v>175</v>
      </c>
    </row>
    <row r="92" spans="18:19" x14ac:dyDescent="0.15">
      <c r="R92" s="333" t="s">
        <v>256</v>
      </c>
      <c r="S92" s="329" t="s">
        <v>175</v>
      </c>
    </row>
    <row r="93" spans="18:19" x14ac:dyDescent="0.15">
      <c r="R93" s="333" t="s">
        <v>257</v>
      </c>
      <c r="S93" s="329" t="s">
        <v>175</v>
      </c>
    </row>
    <row r="94" spans="18:19" x14ac:dyDescent="0.15">
      <c r="R94" s="333" t="s">
        <v>258</v>
      </c>
      <c r="S94" s="329" t="s">
        <v>175</v>
      </c>
    </row>
    <row r="95" spans="18:19" x14ac:dyDescent="0.15">
      <c r="R95" s="333" t="s">
        <v>259</v>
      </c>
      <c r="S95" s="329" t="s">
        <v>175</v>
      </c>
    </row>
    <row r="96" spans="18:19" x14ac:dyDescent="0.15">
      <c r="R96" s="333" t="s">
        <v>260</v>
      </c>
      <c r="S96" s="329" t="s">
        <v>175</v>
      </c>
    </row>
    <row r="97" spans="18:19" x14ac:dyDescent="0.15">
      <c r="R97" s="333" t="s">
        <v>261</v>
      </c>
      <c r="S97" s="329" t="s">
        <v>175</v>
      </c>
    </row>
    <row r="98" spans="18:19" x14ac:dyDescent="0.15">
      <c r="R98" s="333" t="s">
        <v>262</v>
      </c>
      <c r="S98" s="329" t="s">
        <v>175</v>
      </c>
    </row>
    <row r="99" spans="18:19" x14ac:dyDescent="0.15">
      <c r="R99" s="333" t="s">
        <v>263</v>
      </c>
      <c r="S99" s="329" t="s">
        <v>175</v>
      </c>
    </row>
    <row r="100" spans="18:19" x14ac:dyDescent="0.15">
      <c r="R100" s="333" t="s">
        <v>264</v>
      </c>
      <c r="S100" s="329" t="s">
        <v>175</v>
      </c>
    </row>
    <row r="101" spans="18:19" x14ac:dyDescent="0.15">
      <c r="R101" s="333" t="s">
        <v>265</v>
      </c>
      <c r="S101" s="329" t="s">
        <v>175</v>
      </c>
    </row>
    <row r="102" spans="18:19" x14ac:dyDescent="0.15">
      <c r="R102" s="333" t="s">
        <v>266</v>
      </c>
      <c r="S102" s="329" t="s">
        <v>175</v>
      </c>
    </row>
    <row r="103" spans="18:19" x14ac:dyDescent="0.15">
      <c r="R103" s="58" t="s">
        <v>267</v>
      </c>
      <c r="S103" s="329">
        <v>13</v>
      </c>
    </row>
    <row r="104" spans="18:19" x14ac:dyDescent="0.15">
      <c r="R104" s="58" t="s">
        <v>268</v>
      </c>
      <c r="S104" s="329">
        <v>6</v>
      </c>
    </row>
    <row r="105" spans="18:19" x14ac:dyDescent="0.15">
      <c r="R105" s="58" t="s">
        <v>269</v>
      </c>
      <c r="S105" s="329" t="s">
        <v>180</v>
      </c>
    </row>
    <row r="106" spans="18:19" x14ac:dyDescent="0.15">
      <c r="R106" s="333" t="s">
        <v>270</v>
      </c>
      <c r="S106" s="329">
        <v>13</v>
      </c>
    </row>
    <row r="107" spans="18:19" x14ac:dyDescent="0.15">
      <c r="R107" s="333" t="s">
        <v>271</v>
      </c>
      <c r="S107" s="329">
        <v>13</v>
      </c>
    </row>
    <row r="108" spans="18:19" x14ac:dyDescent="0.15">
      <c r="R108" s="333" t="s">
        <v>272</v>
      </c>
      <c r="S108" s="329">
        <v>13</v>
      </c>
    </row>
    <row r="109" spans="18:19" x14ac:dyDescent="0.15">
      <c r="R109" s="333" t="s">
        <v>273</v>
      </c>
      <c r="S109" s="329">
        <v>13</v>
      </c>
    </row>
    <row r="110" spans="18:19" x14ac:dyDescent="0.15">
      <c r="R110" s="333" t="s">
        <v>274</v>
      </c>
      <c r="S110" s="329">
        <v>13</v>
      </c>
    </row>
    <row r="111" spans="18:19" x14ac:dyDescent="0.15">
      <c r="R111" s="333" t="s">
        <v>275</v>
      </c>
      <c r="S111" s="329">
        <v>13</v>
      </c>
    </row>
    <row r="112" spans="18:19" x14ac:dyDescent="0.15">
      <c r="R112" s="333" t="s">
        <v>276</v>
      </c>
      <c r="S112" s="329">
        <v>13</v>
      </c>
    </row>
    <row r="113" spans="18:19" x14ac:dyDescent="0.15">
      <c r="R113" s="333" t="s">
        <v>277</v>
      </c>
      <c r="S113" s="329">
        <v>13</v>
      </c>
    </row>
    <row r="114" spans="18:19" x14ac:dyDescent="0.15">
      <c r="R114" s="333" t="s">
        <v>278</v>
      </c>
      <c r="S114" s="329">
        <v>13</v>
      </c>
    </row>
    <row r="115" spans="18:19" x14ac:dyDescent="0.15">
      <c r="R115" s="333" t="s">
        <v>279</v>
      </c>
      <c r="S115" s="329">
        <v>13</v>
      </c>
    </row>
    <row r="116" spans="18:19" x14ac:dyDescent="0.15">
      <c r="R116" s="333" t="s">
        <v>280</v>
      </c>
      <c r="S116" s="329">
        <v>13</v>
      </c>
    </row>
    <row r="117" spans="18:19" x14ac:dyDescent="0.15">
      <c r="R117" s="333" t="s">
        <v>281</v>
      </c>
      <c r="S117" s="329">
        <v>13</v>
      </c>
    </row>
    <row r="118" spans="18:19" x14ac:dyDescent="0.15">
      <c r="R118" s="333" t="s">
        <v>282</v>
      </c>
      <c r="S118" s="329">
        <v>13</v>
      </c>
    </row>
    <row r="119" spans="18:19" x14ac:dyDescent="0.15">
      <c r="R119" s="333" t="s">
        <v>283</v>
      </c>
      <c r="S119" s="329">
        <v>13</v>
      </c>
    </row>
    <row r="120" spans="18:19" x14ac:dyDescent="0.15">
      <c r="R120" s="333" t="s">
        <v>284</v>
      </c>
      <c r="S120" s="329">
        <v>13</v>
      </c>
    </row>
    <row r="121" spans="18:19" x14ac:dyDescent="0.15">
      <c r="R121" s="333" t="s">
        <v>285</v>
      </c>
      <c r="S121" s="329">
        <v>13</v>
      </c>
    </row>
    <row r="122" spans="18:19" x14ac:dyDescent="0.15">
      <c r="R122" s="333" t="s">
        <v>286</v>
      </c>
      <c r="S122" s="329">
        <v>13</v>
      </c>
    </row>
    <row r="123" spans="18:19" x14ac:dyDescent="0.15">
      <c r="R123" s="333" t="s">
        <v>287</v>
      </c>
      <c r="S123" s="329">
        <v>13</v>
      </c>
    </row>
    <row r="124" spans="18:19" x14ac:dyDescent="0.15">
      <c r="R124" s="333" t="s">
        <v>288</v>
      </c>
      <c r="S124" s="329">
        <v>13</v>
      </c>
    </row>
    <row r="125" spans="18:19" x14ac:dyDescent="0.15">
      <c r="R125" s="333" t="s">
        <v>289</v>
      </c>
      <c r="S125" s="329">
        <v>13</v>
      </c>
    </row>
    <row r="126" spans="18:19" x14ac:dyDescent="0.15">
      <c r="R126" s="333" t="s">
        <v>290</v>
      </c>
      <c r="S126" s="329">
        <v>13</v>
      </c>
    </row>
    <row r="127" spans="18:19" x14ac:dyDescent="0.15">
      <c r="R127" s="333" t="s">
        <v>291</v>
      </c>
      <c r="S127" s="329">
        <v>13</v>
      </c>
    </row>
    <row r="128" spans="18:19" x14ac:dyDescent="0.15">
      <c r="R128" s="333" t="s">
        <v>292</v>
      </c>
      <c r="S128" s="329">
        <v>13</v>
      </c>
    </row>
    <row r="129" spans="18:19" x14ac:dyDescent="0.15">
      <c r="R129" s="333" t="s">
        <v>293</v>
      </c>
      <c r="S129" s="329">
        <v>13</v>
      </c>
    </row>
    <row r="130" spans="18:19" x14ac:dyDescent="0.15">
      <c r="R130" s="333" t="s">
        <v>294</v>
      </c>
      <c r="S130" s="329">
        <v>13</v>
      </c>
    </row>
    <row r="131" spans="18:19" x14ac:dyDescent="0.15">
      <c r="R131" s="333" t="s">
        <v>295</v>
      </c>
      <c r="S131" s="329">
        <v>13</v>
      </c>
    </row>
    <row r="132" spans="18:19" x14ac:dyDescent="0.15">
      <c r="R132" s="333" t="s">
        <v>296</v>
      </c>
      <c r="S132" s="329">
        <v>13</v>
      </c>
    </row>
    <row r="133" spans="18:19" x14ac:dyDescent="0.15">
      <c r="R133" s="333" t="s">
        <v>297</v>
      </c>
      <c r="S133" s="329">
        <v>13</v>
      </c>
    </row>
    <row r="134" spans="18:19" x14ac:dyDescent="0.15">
      <c r="R134" s="333" t="s">
        <v>298</v>
      </c>
      <c r="S134" s="329">
        <v>13</v>
      </c>
    </row>
    <row r="135" spans="18:19" x14ac:dyDescent="0.15">
      <c r="R135" s="333" t="s">
        <v>299</v>
      </c>
      <c r="S135" s="329">
        <v>13</v>
      </c>
    </row>
    <row r="136" spans="18:19" x14ac:dyDescent="0.15">
      <c r="R136" s="333" t="s">
        <v>300</v>
      </c>
      <c r="S136" s="329">
        <v>13</v>
      </c>
    </row>
    <row r="137" spans="18:19" x14ac:dyDescent="0.15">
      <c r="R137" s="333" t="s">
        <v>301</v>
      </c>
      <c r="S137" s="329">
        <v>13</v>
      </c>
    </row>
    <row r="138" spans="18:19" x14ac:dyDescent="0.15">
      <c r="R138" s="333" t="s">
        <v>302</v>
      </c>
      <c r="S138" s="329">
        <v>13</v>
      </c>
    </row>
    <row r="139" spans="18:19" x14ac:dyDescent="0.15">
      <c r="R139" s="333" t="s">
        <v>303</v>
      </c>
      <c r="S139" s="329">
        <v>13</v>
      </c>
    </row>
    <row r="140" spans="18:19" x14ac:dyDescent="0.15">
      <c r="R140" s="333" t="s">
        <v>304</v>
      </c>
      <c r="S140" s="329">
        <v>13</v>
      </c>
    </row>
    <row r="141" spans="18:19" x14ac:dyDescent="0.15">
      <c r="R141" s="333" t="s">
        <v>305</v>
      </c>
      <c r="S141" s="329">
        <v>13</v>
      </c>
    </row>
    <row r="142" spans="18:19" x14ac:dyDescent="0.15">
      <c r="R142" s="333" t="s">
        <v>306</v>
      </c>
      <c r="S142" s="329">
        <v>13</v>
      </c>
    </row>
    <row r="143" spans="18:19" x14ac:dyDescent="0.15">
      <c r="R143" s="333" t="s">
        <v>307</v>
      </c>
      <c r="S143" s="329">
        <v>13</v>
      </c>
    </row>
    <row r="144" spans="18:19" x14ac:dyDescent="0.15">
      <c r="R144" s="333" t="s">
        <v>308</v>
      </c>
      <c r="S144" s="329">
        <v>13</v>
      </c>
    </row>
    <row r="145" spans="18:19" x14ac:dyDescent="0.15">
      <c r="R145" s="333" t="s">
        <v>309</v>
      </c>
      <c r="S145" s="329">
        <v>13</v>
      </c>
    </row>
    <row r="146" spans="18:19" x14ac:dyDescent="0.15">
      <c r="R146" s="333" t="s">
        <v>310</v>
      </c>
      <c r="S146" s="329">
        <v>13</v>
      </c>
    </row>
    <row r="147" spans="18:19" x14ac:dyDescent="0.15">
      <c r="R147" s="333" t="s">
        <v>311</v>
      </c>
      <c r="S147" s="329">
        <v>13</v>
      </c>
    </row>
    <row r="148" spans="18:19" x14ac:dyDescent="0.15">
      <c r="R148" s="333" t="s">
        <v>312</v>
      </c>
      <c r="S148" s="329">
        <v>13</v>
      </c>
    </row>
    <row r="149" spans="18:19" x14ac:dyDescent="0.15">
      <c r="R149" s="333" t="s">
        <v>313</v>
      </c>
      <c r="S149" s="329">
        <v>13</v>
      </c>
    </row>
    <row r="150" spans="18:19" x14ac:dyDescent="0.15">
      <c r="R150" s="333" t="s">
        <v>314</v>
      </c>
      <c r="S150" s="329">
        <v>13</v>
      </c>
    </row>
    <row r="151" spans="18:19" x14ac:dyDescent="0.15">
      <c r="R151" s="333" t="s">
        <v>315</v>
      </c>
      <c r="S151" s="329">
        <v>13</v>
      </c>
    </row>
    <row r="152" spans="18:19" x14ac:dyDescent="0.15">
      <c r="R152" s="333" t="s">
        <v>316</v>
      </c>
      <c r="S152" s="329">
        <v>13</v>
      </c>
    </row>
    <row r="153" spans="18:19" x14ac:dyDescent="0.15">
      <c r="R153" s="333" t="s">
        <v>317</v>
      </c>
      <c r="S153" s="329">
        <v>13</v>
      </c>
    </row>
    <row r="154" spans="18:19" x14ac:dyDescent="0.15">
      <c r="R154" s="333" t="s">
        <v>318</v>
      </c>
      <c r="S154" s="329">
        <v>13</v>
      </c>
    </row>
    <row r="155" spans="18:19" x14ac:dyDescent="0.15">
      <c r="R155" s="333" t="s">
        <v>319</v>
      </c>
      <c r="S155" s="329">
        <v>13</v>
      </c>
    </row>
    <row r="156" spans="18:19" x14ac:dyDescent="0.15">
      <c r="R156" s="333" t="s">
        <v>320</v>
      </c>
      <c r="S156" s="329">
        <v>13</v>
      </c>
    </row>
    <row r="157" spans="18:19" x14ac:dyDescent="0.15">
      <c r="R157" s="333" t="s">
        <v>321</v>
      </c>
      <c r="S157" s="329">
        <v>13</v>
      </c>
    </row>
    <row r="158" spans="18:19" x14ac:dyDescent="0.15">
      <c r="R158" s="333" t="s">
        <v>322</v>
      </c>
      <c r="S158" s="329">
        <v>13</v>
      </c>
    </row>
    <row r="159" spans="18:19" x14ac:dyDescent="0.15">
      <c r="R159" s="333" t="s">
        <v>323</v>
      </c>
      <c r="S159" s="329">
        <v>13</v>
      </c>
    </row>
    <row r="160" spans="18:19" x14ac:dyDescent="0.15">
      <c r="R160" s="58" t="s">
        <v>324</v>
      </c>
      <c r="S160" s="329">
        <v>11</v>
      </c>
    </row>
    <row r="161" spans="18:19" x14ac:dyDescent="0.15">
      <c r="R161" s="58" t="s">
        <v>325</v>
      </c>
      <c r="S161" s="329">
        <v>11</v>
      </c>
    </row>
    <row r="162" spans="18:19" x14ac:dyDescent="0.15">
      <c r="R162" s="58" t="s">
        <v>326</v>
      </c>
      <c r="S162" s="329">
        <v>10</v>
      </c>
    </row>
    <row r="163" spans="18:19" x14ac:dyDescent="0.15">
      <c r="R163" s="58" t="s">
        <v>327</v>
      </c>
      <c r="S163" s="329">
        <v>1</v>
      </c>
    </row>
    <row r="164" spans="18:19" x14ac:dyDescent="0.15">
      <c r="R164" s="58" t="s">
        <v>328</v>
      </c>
      <c r="S164" s="329" t="s">
        <v>164</v>
      </c>
    </row>
    <row r="165" spans="18:19" x14ac:dyDescent="0.15">
      <c r="R165" s="58" t="s">
        <v>329</v>
      </c>
      <c r="S165" s="329">
        <v>2</v>
      </c>
    </row>
    <row r="166" spans="18:19" x14ac:dyDescent="0.15">
      <c r="R166" s="58" t="s">
        <v>330</v>
      </c>
      <c r="S166" s="329">
        <v>1</v>
      </c>
    </row>
    <row r="167" spans="18:19" x14ac:dyDescent="0.15">
      <c r="R167" s="58" t="s">
        <v>331</v>
      </c>
      <c r="S167" s="329">
        <v>14</v>
      </c>
    </row>
    <row r="168" spans="18:19" x14ac:dyDescent="0.15">
      <c r="R168" s="58" t="s">
        <v>332</v>
      </c>
      <c r="S168" s="329">
        <v>1</v>
      </c>
    </row>
    <row r="169" spans="18:19" x14ac:dyDescent="0.15">
      <c r="R169" s="58" t="s">
        <v>333</v>
      </c>
      <c r="S169" s="329" t="s">
        <v>200</v>
      </c>
    </row>
    <row r="170" spans="18:19" x14ac:dyDescent="0.15">
      <c r="R170" s="58" t="s">
        <v>334</v>
      </c>
      <c r="S170" s="329">
        <v>11</v>
      </c>
    </row>
    <row r="171" spans="18:19" x14ac:dyDescent="0.15">
      <c r="R171" s="58" t="s">
        <v>335</v>
      </c>
      <c r="S171" s="329">
        <v>6</v>
      </c>
    </row>
    <row r="172" spans="18:19" x14ac:dyDescent="0.15">
      <c r="R172" s="58" t="s">
        <v>336</v>
      </c>
      <c r="S172" s="329" t="s">
        <v>178</v>
      </c>
    </row>
    <row r="173" spans="18:19" x14ac:dyDescent="0.15">
      <c r="R173" s="58" t="s">
        <v>337</v>
      </c>
      <c r="S173" s="329">
        <v>13</v>
      </c>
    </row>
    <row r="174" spans="18:19" x14ac:dyDescent="0.15">
      <c r="R174" s="58" t="s">
        <v>338</v>
      </c>
      <c r="S174" s="329">
        <v>12</v>
      </c>
    </row>
    <row r="175" spans="18:19" x14ac:dyDescent="0.15">
      <c r="R175" s="58" t="s">
        <v>339</v>
      </c>
      <c r="S175" s="329">
        <v>1</v>
      </c>
    </row>
    <row r="176" spans="18:19" x14ac:dyDescent="0.15">
      <c r="R176" s="58" t="s">
        <v>340</v>
      </c>
      <c r="S176" s="329" t="s">
        <v>164</v>
      </c>
    </row>
    <row r="177" spans="18:19" x14ac:dyDescent="0.15">
      <c r="R177" s="58" t="s">
        <v>341</v>
      </c>
      <c r="S177" s="329">
        <v>1</v>
      </c>
    </row>
    <row r="178" spans="18:19" x14ac:dyDescent="0.15">
      <c r="R178" s="58" t="s">
        <v>342</v>
      </c>
      <c r="S178" s="329">
        <v>14</v>
      </c>
    </row>
    <row r="179" spans="18:19" x14ac:dyDescent="0.15">
      <c r="R179" s="58" t="s">
        <v>343</v>
      </c>
      <c r="S179" s="329">
        <v>12</v>
      </c>
    </row>
    <row r="180" spans="18:19" x14ac:dyDescent="0.15">
      <c r="R180" s="333" t="s">
        <v>344</v>
      </c>
      <c r="S180" s="329">
        <v>11</v>
      </c>
    </row>
    <row r="181" spans="18:19" x14ac:dyDescent="0.15">
      <c r="R181" s="333" t="s">
        <v>345</v>
      </c>
      <c r="S181" s="329">
        <v>11</v>
      </c>
    </row>
    <row r="182" spans="18:19" x14ac:dyDescent="0.15">
      <c r="R182" s="333" t="s">
        <v>346</v>
      </c>
      <c r="S182" s="329">
        <v>11</v>
      </c>
    </row>
    <row r="183" spans="18:19" x14ac:dyDescent="0.15">
      <c r="R183" s="333" t="s">
        <v>347</v>
      </c>
      <c r="S183" s="329">
        <v>11</v>
      </c>
    </row>
    <row r="184" spans="18:19" x14ac:dyDescent="0.15">
      <c r="R184" s="333" t="s">
        <v>348</v>
      </c>
      <c r="S184" s="329">
        <v>11</v>
      </c>
    </row>
    <row r="185" spans="18:19" x14ac:dyDescent="0.15">
      <c r="R185" s="333" t="s">
        <v>349</v>
      </c>
      <c r="S185" s="329">
        <v>11</v>
      </c>
    </row>
    <row r="186" spans="18:19" x14ac:dyDescent="0.15">
      <c r="R186" s="333" t="s">
        <v>350</v>
      </c>
      <c r="S186" s="329">
        <v>11</v>
      </c>
    </row>
    <row r="187" spans="18:19" x14ac:dyDescent="0.15">
      <c r="R187" s="333" t="s">
        <v>351</v>
      </c>
      <c r="S187" s="329">
        <v>11</v>
      </c>
    </row>
    <row r="188" spans="18:19" x14ac:dyDescent="0.15">
      <c r="R188" s="333" t="s">
        <v>352</v>
      </c>
      <c r="S188" s="329">
        <v>11</v>
      </c>
    </row>
    <row r="189" spans="18:19" x14ac:dyDescent="0.15">
      <c r="R189" s="333" t="s">
        <v>353</v>
      </c>
      <c r="S189" s="329">
        <v>11</v>
      </c>
    </row>
    <row r="190" spans="18:19" x14ac:dyDescent="0.15">
      <c r="R190" s="58" t="s">
        <v>354</v>
      </c>
      <c r="S190" s="329">
        <v>15</v>
      </c>
    </row>
    <row r="191" spans="18:19" x14ac:dyDescent="0.15">
      <c r="R191" s="333" t="s">
        <v>355</v>
      </c>
      <c r="S191" s="329">
        <v>17</v>
      </c>
    </row>
    <row r="192" spans="18:19" x14ac:dyDescent="0.15">
      <c r="R192" s="333" t="s">
        <v>356</v>
      </c>
      <c r="S192" s="329">
        <v>17</v>
      </c>
    </row>
    <row r="193" spans="18:19" x14ac:dyDescent="0.15">
      <c r="R193" s="333" t="s">
        <v>357</v>
      </c>
      <c r="S193" s="329">
        <v>17</v>
      </c>
    </row>
    <row r="194" spans="18:19" x14ac:dyDescent="0.15">
      <c r="R194" s="333" t="s">
        <v>358</v>
      </c>
      <c r="S194" s="329">
        <v>17</v>
      </c>
    </row>
    <row r="195" spans="18:19" x14ac:dyDescent="0.15">
      <c r="R195" s="333" t="s">
        <v>359</v>
      </c>
      <c r="S195" s="329">
        <v>17</v>
      </c>
    </row>
    <row r="196" spans="18:19" x14ac:dyDescent="0.15">
      <c r="R196" s="333" t="s">
        <v>360</v>
      </c>
      <c r="S196" s="329">
        <v>17</v>
      </c>
    </row>
    <row r="197" spans="18:19" x14ac:dyDescent="0.15">
      <c r="R197" s="333" t="s">
        <v>361</v>
      </c>
      <c r="S197" s="329">
        <v>17</v>
      </c>
    </row>
    <row r="198" spans="18:19" x14ac:dyDescent="0.15">
      <c r="R198" s="58" t="s">
        <v>362</v>
      </c>
      <c r="S198" s="329">
        <v>16</v>
      </c>
    </row>
    <row r="199" spans="18:19" x14ac:dyDescent="0.15">
      <c r="R199" s="333" t="s">
        <v>363</v>
      </c>
      <c r="S199" s="329">
        <v>17</v>
      </c>
    </row>
    <row r="200" spans="18:19" x14ac:dyDescent="0.15">
      <c r="R200" s="333" t="s">
        <v>364</v>
      </c>
      <c r="S200" s="329">
        <v>17</v>
      </c>
    </row>
    <row r="201" spans="18:19" x14ac:dyDescent="0.15">
      <c r="R201" s="333" t="s">
        <v>365</v>
      </c>
      <c r="S201" s="329">
        <v>17</v>
      </c>
    </row>
    <row r="202" spans="18:19" x14ac:dyDescent="0.15">
      <c r="R202" s="333" t="s">
        <v>366</v>
      </c>
      <c r="S202" s="329">
        <v>17</v>
      </c>
    </row>
    <row r="203" spans="18:19" x14ac:dyDescent="0.15">
      <c r="R203" s="333" t="s">
        <v>367</v>
      </c>
      <c r="S203" s="329">
        <v>17</v>
      </c>
    </row>
    <row r="204" spans="18:19" x14ac:dyDescent="0.15">
      <c r="R204" s="333" t="s">
        <v>368</v>
      </c>
      <c r="S204" s="329">
        <v>17</v>
      </c>
    </row>
    <row r="205" spans="18:19" x14ac:dyDescent="0.15">
      <c r="R205" s="333" t="s">
        <v>369</v>
      </c>
      <c r="S205" s="329">
        <v>17</v>
      </c>
    </row>
    <row r="206" spans="18:19" x14ac:dyDescent="0.15">
      <c r="R206" s="333" t="s">
        <v>370</v>
      </c>
      <c r="S206" s="329">
        <v>17</v>
      </c>
    </row>
    <row r="207" spans="18:19" x14ac:dyDescent="0.15">
      <c r="R207" s="333" t="s">
        <v>371</v>
      </c>
      <c r="S207" s="329">
        <v>17</v>
      </c>
    </row>
    <row r="208" spans="18:19" x14ac:dyDescent="0.15">
      <c r="R208" s="333" t="s">
        <v>372</v>
      </c>
      <c r="S208" s="329">
        <v>17</v>
      </c>
    </row>
    <row r="209" spans="18:19" x14ac:dyDescent="0.15">
      <c r="R209" s="333" t="s">
        <v>373</v>
      </c>
      <c r="S209" s="329">
        <v>17</v>
      </c>
    </row>
    <row r="210" spans="18:19" x14ac:dyDescent="0.15">
      <c r="R210" s="333" t="s">
        <v>374</v>
      </c>
      <c r="S210" s="329">
        <v>17</v>
      </c>
    </row>
    <row r="211" spans="18:19" x14ac:dyDescent="0.15">
      <c r="R211" s="333" t="s">
        <v>375</v>
      </c>
      <c r="S211" s="329">
        <v>17</v>
      </c>
    </row>
    <row r="212" spans="18:19" x14ac:dyDescent="0.15">
      <c r="R212" s="333" t="s">
        <v>376</v>
      </c>
      <c r="S212" s="329">
        <v>17</v>
      </c>
    </row>
    <row r="213" spans="18:19" x14ac:dyDescent="0.15">
      <c r="R213" s="333" t="s">
        <v>377</v>
      </c>
      <c r="S213" s="329">
        <v>17</v>
      </c>
    </row>
    <row r="214" spans="18:19" x14ac:dyDescent="0.15">
      <c r="R214" s="58" t="s">
        <v>378</v>
      </c>
      <c r="S214" s="329">
        <v>14</v>
      </c>
    </row>
    <row r="215" spans="18:19" x14ac:dyDescent="0.15">
      <c r="R215" s="58" t="s">
        <v>379</v>
      </c>
      <c r="S215" s="329">
        <v>14</v>
      </c>
    </row>
    <row r="216" spans="18:19" x14ac:dyDescent="0.15">
      <c r="R216" s="58" t="s">
        <v>380</v>
      </c>
      <c r="S216" s="329">
        <v>4</v>
      </c>
    </row>
    <row r="217" spans="18:19" x14ac:dyDescent="0.15">
      <c r="R217" s="58" t="s">
        <v>381</v>
      </c>
      <c r="S217" s="329">
        <v>3</v>
      </c>
    </row>
    <row r="218" spans="18:19" x14ac:dyDescent="0.15">
      <c r="R218" s="333" t="s">
        <v>382</v>
      </c>
      <c r="S218" s="329">
        <v>2</v>
      </c>
    </row>
    <row r="219" spans="18:19" x14ac:dyDescent="0.15">
      <c r="R219" s="333" t="s">
        <v>383</v>
      </c>
      <c r="S219" s="329">
        <v>2</v>
      </c>
    </row>
    <row r="220" spans="18:19" x14ac:dyDescent="0.15">
      <c r="R220" s="333" t="s">
        <v>384</v>
      </c>
      <c r="S220" s="329">
        <v>2</v>
      </c>
    </row>
    <row r="221" spans="18:19" x14ac:dyDescent="0.15">
      <c r="R221" s="333" t="s">
        <v>385</v>
      </c>
      <c r="S221" s="329">
        <v>2</v>
      </c>
    </row>
    <row r="222" spans="18:19" x14ac:dyDescent="0.15">
      <c r="R222" s="333" t="s">
        <v>386</v>
      </c>
      <c r="S222" s="329">
        <v>2</v>
      </c>
    </row>
    <row r="223" spans="18:19" x14ac:dyDescent="0.15">
      <c r="R223" s="58" t="s">
        <v>387</v>
      </c>
      <c r="S223" s="329" t="s">
        <v>164</v>
      </c>
    </row>
    <row r="224" spans="18:19" x14ac:dyDescent="0.15">
      <c r="R224" s="58" t="s">
        <v>388</v>
      </c>
      <c r="S224" s="329">
        <v>1</v>
      </c>
    </row>
    <row r="225" spans="18:19" x14ac:dyDescent="0.15">
      <c r="R225" s="333" t="s">
        <v>389</v>
      </c>
      <c r="S225" s="329">
        <v>3</v>
      </c>
    </row>
    <row r="226" spans="18:19" x14ac:dyDescent="0.15">
      <c r="R226" s="333" t="s">
        <v>390</v>
      </c>
      <c r="S226" s="329">
        <v>3</v>
      </c>
    </row>
    <row r="227" spans="18:19" x14ac:dyDescent="0.15">
      <c r="R227" s="333" t="s">
        <v>391</v>
      </c>
      <c r="S227" s="329">
        <v>3</v>
      </c>
    </row>
    <row r="228" spans="18:19" x14ac:dyDescent="0.15">
      <c r="R228" s="333" t="s">
        <v>392</v>
      </c>
      <c r="S228" s="329">
        <v>3</v>
      </c>
    </row>
    <row r="229" spans="18:19" x14ac:dyDescent="0.15">
      <c r="R229" s="333" t="s">
        <v>393</v>
      </c>
      <c r="S229" s="329">
        <v>3</v>
      </c>
    </row>
    <row r="230" spans="18:19" x14ac:dyDescent="0.15">
      <c r="R230" s="333" t="s">
        <v>394</v>
      </c>
      <c r="S230" s="329">
        <v>3</v>
      </c>
    </row>
    <row r="231" spans="18:19" x14ac:dyDescent="0.15">
      <c r="R231" s="333" t="s">
        <v>395</v>
      </c>
      <c r="S231" s="329">
        <v>3</v>
      </c>
    </row>
    <row r="232" spans="18:19" x14ac:dyDescent="0.15">
      <c r="R232" s="333" t="s">
        <v>396</v>
      </c>
      <c r="S232" s="329">
        <v>3</v>
      </c>
    </row>
    <row r="233" spans="18:19" x14ac:dyDescent="0.15">
      <c r="R233" s="333" t="s">
        <v>397</v>
      </c>
      <c r="S233" s="329">
        <v>3</v>
      </c>
    </row>
    <row r="234" spans="18:19" x14ac:dyDescent="0.15">
      <c r="R234" s="58" t="s">
        <v>398</v>
      </c>
      <c r="S234" s="329">
        <v>1</v>
      </c>
    </row>
    <row r="235" spans="18:19" x14ac:dyDescent="0.15">
      <c r="R235" s="333" t="s">
        <v>399</v>
      </c>
      <c r="S235" s="329">
        <v>2</v>
      </c>
    </row>
    <row r="236" spans="18:19" x14ac:dyDescent="0.15">
      <c r="R236" s="333" t="s">
        <v>400</v>
      </c>
      <c r="S236" s="329">
        <v>2</v>
      </c>
    </row>
    <row r="237" spans="18:19" x14ac:dyDescent="0.15">
      <c r="R237" s="333" t="s">
        <v>401</v>
      </c>
      <c r="S237" s="329">
        <v>2</v>
      </c>
    </row>
    <row r="238" spans="18:19" x14ac:dyDescent="0.15">
      <c r="R238" s="333" t="s">
        <v>402</v>
      </c>
      <c r="S238" s="329">
        <v>2</v>
      </c>
    </row>
    <row r="239" spans="18:19" x14ac:dyDescent="0.15">
      <c r="R239" s="333" t="s">
        <v>403</v>
      </c>
      <c r="S239" s="329">
        <v>2</v>
      </c>
    </row>
    <row r="240" spans="18:19" x14ac:dyDescent="0.15">
      <c r="R240" s="333" t="s">
        <v>404</v>
      </c>
      <c r="S240" s="329">
        <v>2</v>
      </c>
    </row>
    <row r="241" spans="18:19" x14ac:dyDescent="0.15">
      <c r="R241" s="333" t="s">
        <v>405</v>
      </c>
      <c r="S241" s="329">
        <v>2</v>
      </c>
    </row>
    <row r="242" spans="18:19" x14ac:dyDescent="0.15">
      <c r="R242" s="333" t="s">
        <v>406</v>
      </c>
      <c r="S242" s="329">
        <v>2</v>
      </c>
    </row>
    <row r="243" spans="18:19" x14ac:dyDescent="0.15">
      <c r="R243" s="333" t="s">
        <v>407</v>
      </c>
      <c r="S243" s="329">
        <v>2</v>
      </c>
    </row>
    <row r="244" spans="18:19" x14ac:dyDescent="0.15">
      <c r="R244" s="333" t="s">
        <v>408</v>
      </c>
      <c r="S244" s="329">
        <v>2</v>
      </c>
    </row>
    <row r="245" spans="18:19" x14ac:dyDescent="0.15">
      <c r="R245" s="333" t="s">
        <v>409</v>
      </c>
      <c r="S245" s="329">
        <v>2</v>
      </c>
    </row>
    <row r="246" spans="18:19" x14ac:dyDescent="0.15">
      <c r="R246" s="58" t="s">
        <v>410</v>
      </c>
      <c r="S246" s="329">
        <v>2</v>
      </c>
    </row>
    <row r="247" spans="18:19" x14ac:dyDescent="0.15">
      <c r="R247" s="58" t="s">
        <v>411</v>
      </c>
      <c r="S247" s="329">
        <v>12</v>
      </c>
    </row>
    <row r="248" spans="18:19" x14ac:dyDescent="0.15">
      <c r="R248" s="58" t="s">
        <v>412</v>
      </c>
      <c r="S248" s="329">
        <v>11</v>
      </c>
    </row>
    <row r="249" spans="18:19" x14ac:dyDescent="0.15">
      <c r="R249" s="58" t="s">
        <v>413</v>
      </c>
      <c r="S249" s="329">
        <v>6</v>
      </c>
    </row>
    <row r="250" spans="18:19" x14ac:dyDescent="0.15">
      <c r="R250" s="333" t="s">
        <v>414</v>
      </c>
      <c r="S250" s="329">
        <v>6</v>
      </c>
    </row>
    <row r="251" spans="18:19" x14ac:dyDescent="0.15">
      <c r="R251" s="333" t="s">
        <v>415</v>
      </c>
      <c r="S251" s="329">
        <v>6</v>
      </c>
    </row>
    <row r="252" spans="18:19" x14ac:dyDescent="0.15">
      <c r="R252" s="333" t="s">
        <v>416</v>
      </c>
      <c r="S252" s="329">
        <v>6</v>
      </c>
    </row>
    <row r="253" spans="18:19" x14ac:dyDescent="0.15">
      <c r="R253" s="333" t="s">
        <v>417</v>
      </c>
      <c r="S253" s="329">
        <v>6</v>
      </c>
    </row>
    <row r="254" spans="18:19" x14ac:dyDescent="0.15">
      <c r="R254" s="333" t="s">
        <v>418</v>
      </c>
      <c r="S254" s="329">
        <v>6</v>
      </c>
    </row>
    <row r="255" spans="18:19" x14ac:dyDescent="0.15">
      <c r="R255" s="333" t="s">
        <v>419</v>
      </c>
      <c r="S255" s="329">
        <v>6</v>
      </c>
    </row>
    <row r="256" spans="18:19" x14ac:dyDescent="0.15">
      <c r="R256" s="333" t="s">
        <v>420</v>
      </c>
      <c r="S256" s="329">
        <v>6</v>
      </c>
    </row>
    <row r="257" spans="18:19" x14ac:dyDescent="0.15">
      <c r="R257" s="333" t="s">
        <v>421</v>
      </c>
      <c r="S257" s="329">
        <v>6</v>
      </c>
    </row>
    <row r="258" spans="18:19" x14ac:dyDescent="0.15">
      <c r="R258" s="58" t="s">
        <v>422</v>
      </c>
      <c r="S258" s="329">
        <v>6</v>
      </c>
    </row>
    <row r="259" spans="18:19" x14ac:dyDescent="0.15">
      <c r="R259" s="58" t="s">
        <v>423</v>
      </c>
      <c r="S259" s="329" t="s">
        <v>178</v>
      </c>
    </row>
    <row r="260" spans="18:19" x14ac:dyDescent="0.15">
      <c r="R260" s="333" t="s">
        <v>424</v>
      </c>
      <c r="S260" s="329">
        <v>13</v>
      </c>
    </row>
    <row r="261" spans="18:19" x14ac:dyDescent="0.15">
      <c r="R261" s="333" t="s">
        <v>425</v>
      </c>
      <c r="S261" s="329">
        <v>13</v>
      </c>
    </row>
    <row r="262" spans="18:19" x14ac:dyDescent="0.15">
      <c r="R262" s="333" t="s">
        <v>426</v>
      </c>
      <c r="S262" s="329">
        <v>13</v>
      </c>
    </row>
    <row r="263" spans="18:19" x14ac:dyDescent="0.15">
      <c r="R263" s="333" t="s">
        <v>427</v>
      </c>
      <c r="S263" s="329">
        <v>13</v>
      </c>
    </row>
    <row r="264" spans="18:19" x14ac:dyDescent="0.15">
      <c r="R264" s="333" t="s">
        <v>428</v>
      </c>
      <c r="S264" s="329">
        <v>13</v>
      </c>
    </row>
    <row r="265" spans="18:19" x14ac:dyDescent="0.15">
      <c r="R265" s="333" t="s">
        <v>429</v>
      </c>
      <c r="S265" s="329">
        <v>13</v>
      </c>
    </row>
    <row r="266" spans="18:19" x14ac:dyDescent="0.15">
      <c r="R266" s="333" t="s">
        <v>430</v>
      </c>
      <c r="S266" s="329">
        <v>13</v>
      </c>
    </row>
    <row r="267" spans="18:19" x14ac:dyDescent="0.15">
      <c r="R267" s="333" t="s">
        <v>431</v>
      </c>
      <c r="S267" s="329">
        <v>13</v>
      </c>
    </row>
    <row r="268" spans="18:19" x14ac:dyDescent="0.15">
      <c r="R268" s="333" t="s">
        <v>432</v>
      </c>
      <c r="S268" s="329">
        <v>13</v>
      </c>
    </row>
    <row r="269" spans="18:19" x14ac:dyDescent="0.15">
      <c r="R269" s="333" t="s">
        <v>433</v>
      </c>
      <c r="S269" s="329">
        <v>13</v>
      </c>
    </row>
    <row r="270" spans="18:19" x14ac:dyDescent="0.15">
      <c r="R270" s="333" t="s">
        <v>434</v>
      </c>
      <c r="S270" s="329">
        <v>13</v>
      </c>
    </row>
    <row r="271" spans="18:19" x14ac:dyDescent="0.15">
      <c r="R271" s="333" t="s">
        <v>435</v>
      </c>
      <c r="S271" s="329">
        <v>13</v>
      </c>
    </row>
    <row r="272" spans="18:19" x14ac:dyDescent="0.15">
      <c r="R272" s="333" t="s">
        <v>436</v>
      </c>
      <c r="S272" s="329">
        <v>13</v>
      </c>
    </row>
    <row r="273" spans="18:19" x14ac:dyDescent="0.15">
      <c r="R273" s="333" t="s">
        <v>437</v>
      </c>
      <c r="S273" s="329">
        <v>13</v>
      </c>
    </row>
    <row r="274" spans="18:19" x14ac:dyDescent="0.15">
      <c r="R274" s="333" t="s">
        <v>438</v>
      </c>
      <c r="S274" s="329">
        <v>13</v>
      </c>
    </row>
    <row r="275" spans="18:19" x14ac:dyDescent="0.15">
      <c r="R275" s="333" t="s">
        <v>439</v>
      </c>
      <c r="S275" s="329">
        <v>13</v>
      </c>
    </row>
    <row r="276" spans="18:19" x14ac:dyDescent="0.15">
      <c r="R276" s="333" t="s">
        <v>440</v>
      </c>
      <c r="S276" s="329">
        <v>13</v>
      </c>
    </row>
    <row r="277" spans="18:19" x14ac:dyDescent="0.15">
      <c r="R277" s="333" t="s">
        <v>441</v>
      </c>
      <c r="S277" s="329">
        <v>13</v>
      </c>
    </row>
    <row r="278" spans="18:19" x14ac:dyDescent="0.15">
      <c r="R278" s="333" t="s">
        <v>442</v>
      </c>
      <c r="S278" s="329">
        <v>13</v>
      </c>
    </row>
    <row r="279" spans="18:19" x14ac:dyDescent="0.15">
      <c r="R279" s="333" t="s">
        <v>443</v>
      </c>
      <c r="S279" s="329">
        <v>13</v>
      </c>
    </row>
    <row r="280" spans="18:19" x14ac:dyDescent="0.15">
      <c r="R280" s="333" t="s">
        <v>444</v>
      </c>
      <c r="S280" s="329">
        <v>13</v>
      </c>
    </row>
    <row r="281" spans="18:19" x14ac:dyDescent="0.15">
      <c r="R281" s="333" t="s">
        <v>445</v>
      </c>
      <c r="S281" s="329">
        <v>13</v>
      </c>
    </row>
    <row r="282" spans="18:19" x14ac:dyDescent="0.15">
      <c r="R282" s="333" t="s">
        <v>446</v>
      </c>
      <c r="S282" s="329">
        <v>13</v>
      </c>
    </row>
    <row r="283" spans="18:19" x14ac:dyDescent="0.15">
      <c r="R283" s="333" t="s">
        <v>447</v>
      </c>
      <c r="S283" s="329">
        <v>13</v>
      </c>
    </row>
    <row r="284" spans="18:19" x14ac:dyDescent="0.15">
      <c r="R284" s="333" t="s">
        <v>448</v>
      </c>
      <c r="S284" s="329">
        <v>13</v>
      </c>
    </row>
    <row r="285" spans="18:19" x14ac:dyDescent="0.15">
      <c r="R285" s="333" t="s">
        <v>449</v>
      </c>
      <c r="S285" s="329">
        <v>13</v>
      </c>
    </row>
    <row r="286" spans="18:19" x14ac:dyDescent="0.15">
      <c r="R286" s="333" t="s">
        <v>450</v>
      </c>
      <c r="S286" s="329">
        <v>13</v>
      </c>
    </row>
    <row r="287" spans="18:19" x14ac:dyDescent="0.15">
      <c r="R287" s="333" t="s">
        <v>451</v>
      </c>
      <c r="S287" s="329">
        <v>13</v>
      </c>
    </row>
    <row r="288" spans="18:19" x14ac:dyDescent="0.15">
      <c r="R288" s="333" t="s">
        <v>452</v>
      </c>
      <c r="S288" s="329">
        <v>13</v>
      </c>
    </row>
    <row r="289" spans="18:19" x14ac:dyDescent="0.15">
      <c r="R289" s="333" t="s">
        <v>453</v>
      </c>
      <c r="S289" s="329">
        <v>13</v>
      </c>
    </row>
    <row r="290" spans="18:19" x14ac:dyDescent="0.15">
      <c r="R290" s="333" t="s">
        <v>454</v>
      </c>
      <c r="S290" s="329">
        <v>13</v>
      </c>
    </row>
    <row r="291" spans="18:19" x14ac:dyDescent="0.15">
      <c r="R291" s="333" t="s">
        <v>455</v>
      </c>
      <c r="S291" s="329">
        <v>13</v>
      </c>
    </row>
    <row r="292" spans="18:19" x14ac:dyDescent="0.15">
      <c r="R292" s="333" t="s">
        <v>456</v>
      </c>
      <c r="S292" s="329">
        <v>13</v>
      </c>
    </row>
    <row r="293" spans="18:19" x14ac:dyDescent="0.15">
      <c r="R293" s="333" t="s">
        <v>457</v>
      </c>
      <c r="S293" s="329">
        <v>13</v>
      </c>
    </row>
    <row r="294" spans="18:19" x14ac:dyDescent="0.15">
      <c r="R294" s="333" t="s">
        <v>458</v>
      </c>
      <c r="S294" s="329">
        <v>13</v>
      </c>
    </row>
    <row r="295" spans="18:19" x14ac:dyDescent="0.15">
      <c r="R295" s="333" t="s">
        <v>459</v>
      </c>
      <c r="S295" s="329">
        <v>13</v>
      </c>
    </row>
    <row r="296" spans="18:19" x14ac:dyDescent="0.15">
      <c r="R296" s="333" t="s">
        <v>460</v>
      </c>
      <c r="S296" s="329">
        <v>13</v>
      </c>
    </row>
    <row r="297" spans="18:19" x14ac:dyDescent="0.15">
      <c r="R297" s="333" t="s">
        <v>461</v>
      </c>
      <c r="S297" s="329">
        <v>13</v>
      </c>
    </row>
    <row r="298" spans="18:19" x14ac:dyDescent="0.15">
      <c r="R298" s="58" t="s">
        <v>462</v>
      </c>
      <c r="S298" s="329">
        <v>1</v>
      </c>
    </row>
    <row r="299" spans="18:19" x14ac:dyDescent="0.15">
      <c r="R299" s="58" t="s">
        <v>463</v>
      </c>
      <c r="S299" s="329">
        <v>1</v>
      </c>
    </row>
    <row r="300" spans="18:19" x14ac:dyDescent="0.15">
      <c r="R300" s="58" t="s">
        <v>464</v>
      </c>
      <c r="S300" s="329" t="s">
        <v>164</v>
      </c>
    </row>
    <row r="301" spans="18:19" x14ac:dyDescent="0.15">
      <c r="R301" s="58" t="s">
        <v>465</v>
      </c>
      <c r="S301" s="329">
        <v>6</v>
      </c>
    </row>
    <row r="302" spans="18:19" x14ac:dyDescent="0.15">
      <c r="R302" s="58" t="s">
        <v>466</v>
      </c>
      <c r="S302" s="329">
        <v>6</v>
      </c>
    </row>
    <row r="303" spans="18:19" x14ac:dyDescent="0.15">
      <c r="R303" s="333" t="s">
        <v>467</v>
      </c>
      <c r="S303" s="329">
        <v>6</v>
      </c>
    </row>
    <row r="304" spans="18:19" x14ac:dyDescent="0.15">
      <c r="R304" s="333" t="s">
        <v>468</v>
      </c>
      <c r="S304" s="329">
        <v>6</v>
      </c>
    </row>
    <row r="305" spans="18:19" x14ac:dyDescent="0.15">
      <c r="R305" s="58" t="s">
        <v>469</v>
      </c>
      <c r="S305" s="329">
        <v>1</v>
      </c>
    </row>
    <row r="306" spans="18:19" x14ac:dyDescent="0.15">
      <c r="R306" s="58" t="s">
        <v>470</v>
      </c>
      <c r="S306" s="329">
        <v>1</v>
      </c>
    </row>
    <row r="307" spans="18:19" x14ac:dyDescent="0.15">
      <c r="R307" s="58" t="s">
        <v>471</v>
      </c>
      <c r="S307" s="329" t="s">
        <v>162</v>
      </c>
    </row>
    <row r="308" spans="18:19" x14ac:dyDescent="0.15">
      <c r="R308" s="58" t="s">
        <v>472</v>
      </c>
      <c r="S308" s="329">
        <v>1</v>
      </c>
    </row>
    <row r="309" spans="18:19" x14ac:dyDescent="0.15">
      <c r="R309" s="58" t="s">
        <v>473</v>
      </c>
      <c r="S309" s="329">
        <v>3</v>
      </c>
    </row>
    <row r="310" spans="18:19" x14ac:dyDescent="0.15">
      <c r="R310" s="58" t="s">
        <v>474</v>
      </c>
      <c r="S310" s="329" t="s">
        <v>162</v>
      </c>
    </row>
    <row r="311" spans="18:19" x14ac:dyDescent="0.15">
      <c r="R311" s="333" t="s">
        <v>475</v>
      </c>
      <c r="S311" s="329">
        <v>3</v>
      </c>
    </row>
    <row r="312" spans="18:19" x14ac:dyDescent="0.15">
      <c r="R312" s="333" t="s">
        <v>476</v>
      </c>
      <c r="S312" s="329">
        <v>3</v>
      </c>
    </row>
    <row r="313" spans="18:19" x14ac:dyDescent="0.15">
      <c r="R313" s="333" t="s">
        <v>477</v>
      </c>
      <c r="S313" s="329">
        <v>3</v>
      </c>
    </row>
    <row r="314" spans="18:19" x14ac:dyDescent="0.15">
      <c r="R314" s="333" t="s">
        <v>478</v>
      </c>
      <c r="S314" s="329">
        <v>3</v>
      </c>
    </row>
    <row r="315" spans="18:19" x14ac:dyDescent="0.15">
      <c r="R315" s="333" t="s">
        <v>479</v>
      </c>
      <c r="S315" s="329">
        <v>3</v>
      </c>
    </row>
    <row r="316" spans="18:19" x14ac:dyDescent="0.15">
      <c r="R316" s="333" t="s">
        <v>480</v>
      </c>
      <c r="S316" s="329">
        <v>3</v>
      </c>
    </row>
    <row r="317" spans="18:19" x14ac:dyDescent="0.15">
      <c r="R317" s="58" t="s">
        <v>481</v>
      </c>
      <c r="S317" s="329" t="s">
        <v>200</v>
      </c>
    </row>
    <row r="318" spans="18:19" x14ac:dyDescent="0.15">
      <c r="R318" s="333" t="s">
        <v>482</v>
      </c>
      <c r="S318" s="329">
        <v>10</v>
      </c>
    </row>
    <row r="319" spans="18:19" x14ac:dyDescent="0.15">
      <c r="R319" s="333" t="s">
        <v>483</v>
      </c>
      <c r="S319" s="329">
        <v>10</v>
      </c>
    </row>
    <row r="320" spans="18:19" x14ac:dyDescent="0.15">
      <c r="R320" s="58" t="s">
        <v>484</v>
      </c>
      <c r="S320" s="329">
        <v>12</v>
      </c>
    </row>
    <row r="321" spans="18:19" x14ac:dyDescent="0.15">
      <c r="R321" s="58" t="s">
        <v>485</v>
      </c>
      <c r="S321" s="329">
        <v>6</v>
      </c>
    </row>
    <row r="322" spans="18:19" x14ac:dyDescent="0.15">
      <c r="R322" s="58" t="s">
        <v>486</v>
      </c>
      <c r="S322" s="329">
        <v>1</v>
      </c>
    </row>
    <row r="323" spans="18:19" x14ac:dyDescent="0.15">
      <c r="R323" s="58" t="s">
        <v>487</v>
      </c>
      <c r="S323" s="329">
        <v>6</v>
      </c>
    </row>
    <row r="324" spans="18:19" x14ac:dyDescent="0.15">
      <c r="R324" s="58" t="s">
        <v>488</v>
      </c>
      <c r="S324" s="329" t="s">
        <v>164</v>
      </c>
    </row>
    <row r="325" spans="18:19" x14ac:dyDescent="0.15">
      <c r="R325" s="333" t="s">
        <v>489</v>
      </c>
      <c r="S325" s="329">
        <v>13</v>
      </c>
    </row>
    <row r="326" spans="18:19" x14ac:dyDescent="0.15">
      <c r="R326" s="333" t="s">
        <v>490</v>
      </c>
      <c r="S326" s="329">
        <v>13</v>
      </c>
    </row>
    <row r="327" spans="18:19" x14ac:dyDescent="0.15">
      <c r="R327" s="333" t="s">
        <v>491</v>
      </c>
      <c r="S327" s="329">
        <v>13</v>
      </c>
    </row>
    <row r="328" spans="18:19" x14ac:dyDescent="0.15">
      <c r="R328" s="333" t="s">
        <v>492</v>
      </c>
      <c r="S328" s="329">
        <v>13</v>
      </c>
    </row>
    <row r="329" spans="18:19" x14ac:dyDescent="0.15">
      <c r="R329" s="333" t="s">
        <v>493</v>
      </c>
      <c r="S329" s="329">
        <v>13</v>
      </c>
    </row>
    <row r="330" spans="18:19" x14ac:dyDescent="0.15">
      <c r="R330" s="333" t="s">
        <v>494</v>
      </c>
      <c r="S330" s="329">
        <v>13</v>
      </c>
    </row>
    <row r="331" spans="18:19" x14ac:dyDescent="0.15">
      <c r="R331" s="333" t="s">
        <v>495</v>
      </c>
      <c r="S331" s="329">
        <v>13</v>
      </c>
    </row>
    <row r="332" spans="18:19" x14ac:dyDescent="0.15">
      <c r="R332" s="333" t="s">
        <v>496</v>
      </c>
      <c r="S332" s="329">
        <v>13</v>
      </c>
    </row>
    <row r="333" spans="18:19" x14ac:dyDescent="0.15">
      <c r="R333" s="333" t="s">
        <v>497</v>
      </c>
      <c r="S333" s="329">
        <v>13</v>
      </c>
    </row>
    <row r="334" spans="18:19" x14ac:dyDescent="0.15">
      <c r="R334" s="333" t="s">
        <v>498</v>
      </c>
      <c r="S334" s="329">
        <v>13</v>
      </c>
    </row>
    <row r="335" spans="18:19" x14ac:dyDescent="0.15">
      <c r="R335" s="333" t="s">
        <v>499</v>
      </c>
      <c r="S335" s="329">
        <v>13</v>
      </c>
    </row>
    <row r="336" spans="18:19" x14ac:dyDescent="0.15">
      <c r="R336" s="58" t="s">
        <v>500</v>
      </c>
      <c r="S336" s="329" t="s">
        <v>162</v>
      </c>
    </row>
    <row r="337" spans="18:19" x14ac:dyDescent="0.15">
      <c r="R337" s="58" t="s">
        <v>501</v>
      </c>
      <c r="S337" s="329" t="s">
        <v>203</v>
      </c>
    </row>
    <row r="338" spans="18:19" x14ac:dyDescent="0.15">
      <c r="R338" s="58" t="s">
        <v>502</v>
      </c>
      <c r="S338" s="329" t="s">
        <v>200</v>
      </c>
    </row>
    <row r="339" spans="18:19" x14ac:dyDescent="0.15">
      <c r="R339" s="58" t="s">
        <v>503</v>
      </c>
      <c r="S339" s="329" t="s">
        <v>200</v>
      </c>
    </row>
    <row r="340" spans="18:19" x14ac:dyDescent="0.15">
      <c r="R340" s="58" t="s">
        <v>504</v>
      </c>
      <c r="S340" s="329">
        <v>6</v>
      </c>
    </row>
    <row r="341" spans="18:19" x14ac:dyDescent="0.15">
      <c r="R341" s="58" t="s">
        <v>505</v>
      </c>
      <c r="S341" s="329">
        <v>2</v>
      </c>
    </row>
    <row r="342" spans="18:19" x14ac:dyDescent="0.15">
      <c r="R342" s="58" t="s">
        <v>506</v>
      </c>
      <c r="S342" s="329">
        <v>4</v>
      </c>
    </row>
    <row r="343" spans="18:19" x14ac:dyDescent="0.15">
      <c r="R343" s="58" t="s">
        <v>507</v>
      </c>
      <c r="S343" s="329">
        <v>4</v>
      </c>
    </row>
    <row r="344" spans="18:19" x14ac:dyDescent="0.15">
      <c r="R344" s="58" t="s">
        <v>508</v>
      </c>
      <c r="S344" s="329">
        <v>10</v>
      </c>
    </row>
    <row r="345" spans="18:19" x14ac:dyDescent="0.15">
      <c r="R345" s="58" t="s">
        <v>509</v>
      </c>
      <c r="S345" s="329">
        <v>1</v>
      </c>
    </row>
    <row r="346" spans="18:19" x14ac:dyDescent="0.15">
      <c r="R346" s="58" t="s">
        <v>510</v>
      </c>
      <c r="S346" s="329">
        <v>1</v>
      </c>
    </row>
    <row r="347" spans="18:19" x14ac:dyDescent="0.15">
      <c r="R347" s="58" t="s">
        <v>511</v>
      </c>
      <c r="S347" s="329">
        <v>1</v>
      </c>
    </row>
    <row r="348" spans="18:19" x14ac:dyDescent="0.15">
      <c r="R348" s="58" t="s">
        <v>512</v>
      </c>
      <c r="S348" s="329" t="s">
        <v>164</v>
      </c>
    </row>
    <row r="349" spans="18:19" x14ac:dyDescent="0.15">
      <c r="R349" s="58" t="s">
        <v>513</v>
      </c>
      <c r="S349" s="329">
        <v>1</v>
      </c>
    </row>
    <row r="350" spans="18:19" x14ac:dyDescent="0.15">
      <c r="R350" s="58" t="s">
        <v>514</v>
      </c>
      <c r="S350" s="329">
        <v>1</v>
      </c>
    </row>
    <row r="351" spans="18:19" x14ac:dyDescent="0.15">
      <c r="R351" s="58" t="s">
        <v>515</v>
      </c>
      <c r="S351" s="329">
        <v>11</v>
      </c>
    </row>
    <row r="352" spans="18:19" x14ac:dyDescent="0.15">
      <c r="R352" s="58" t="s">
        <v>516</v>
      </c>
      <c r="S352" s="329" t="s">
        <v>164</v>
      </c>
    </row>
    <row r="353" spans="18:19" x14ac:dyDescent="0.15">
      <c r="R353" s="58" t="s">
        <v>517</v>
      </c>
      <c r="S353" s="329">
        <v>6</v>
      </c>
    </row>
    <row r="354" spans="18:19" x14ac:dyDescent="0.15">
      <c r="R354" s="58" t="s">
        <v>518</v>
      </c>
      <c r="S354" s="329">
        <v>6</v>
      </c>
    </row>
    <row r="355" spans="18:19" x14ac:dyDescent="0.15">
      <c r="R355" s="58" t="s">
        <v>519</v>
      </c>
      <c r="S355" s="329">
        <v>6</v>
      </c>
    </row>
    <row r="356" spans="18:19" x14ac:dyDescent="0.15">
      <c r="R356" s="58" t="s">
        <v>520</v>
      </c>
      <c r="S356" s="329">
        <v>10</v>
      </c>
    </row>
    <row r="357" spans="18:19" x14ac:dyDescent="0.15">
      <c r="R357" s="333" t="s">
        <v>521</v>
      </c>
      <c r="S357" s="329">
        <v>11</v>
      </c>
    </row>
    <row r="358" spans="18:19" x14ac:dyDescent="0.15">
      <c r="R358" s="333" t="s">
        <v>522</v>
      </c>
      <c r="S358" s="329">
        <v>11</v>
      </c>
    </row>
    <row r="359" spans="18:19" x14ac:dyDescent="0.15">
      <c r="R359" s="58" t="s">
        <v>523</v>
      </c>
      <c r="S359" s="329">
        <v>11</v>
      </c>
    </row>
    <row r="360" spans="18:19" x14ac:dyDescent="0.15">
      <c r="R360" s="58" t="s">
        <v>524</v>
      </c>
      <c r="S360" s="329">
        <v>20</v>
      </c>
    </row>
  </sheetData>
  <mergeCells count="9">
    <mergeCell ref="AJ2:AK2"/>
    <mergeCell ref="F1:I1"/>
    <mergeCell ref="J1:O1"/>
    <mergeCell ref="AB2:AC2"/>
    <mergeCell ref="AH2:AI2"/>
    <mergeCell ref="AD2:AE2"/>
    <mergeCell ref="AF2:AG2"/>
    <mergeCell ref="P1:Q1"/>
    <mergeCell ref="R1:S1"/>
  </mergeCells>
  <phoneticPr fontId="8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FF8181"/>
    <pageSetUpPr fitToPage="1"/>
  </sheetPr>
  <dimension ref="A1:G22"/>
  <sheetViews>
    <sheetView showGridLines="0" view="pageLayout" zoomScaleNormal="115" workbookViewId="0">
      <selection activeCell="D11" sqref="D11"/>
    </sheetView>
  </sheetViews>
  <sheetFormatPr baseColWidth="10" defaultColWidth="8.83203125" defaultRowHeight="13" x14ac:dyDescent="0.15"/>
  <cols>
    <col min="1" max="1" width="12.83203125" customWidth="1"/>
    <col min="2" max="2" width="74.6640625" customWidth="1"/>
    <col min="3" max="3" width="1.5" customWidth="1"/>
    <col min="4" max="4" width="2" customWidth="1"/>
    <col min="5" max="5" width="15.33203125" bestFit="1" customWidth="1"/>
    <col min="6" max="6" width="11.33203125" bestFit="1" customWidth="1"/>
    <col min="7" max="7" width="34.5" customWidth="1"/>
  </cols>
  <sheetData>
    <row r="1" spans="1:7" ht="15" customHeight="1" x14ac:dyDescent="0.15">
      <c r="A1" s="476" t="s">
        <v>525</v>
      </c>
      <c r="B1" t="str">
        <f>'A Merge Data'!B2</f>
        <v>TL3366</v>
      </c>
      <c r="E1" s="493" t="str">
        <f>Project!A8</f>
        <v>Client Type</v>
      </c>
      <c r="F1" s="282" t="str">
        <f>Project!B8</f>
        <v>Commercial</v>
      </c>
    </row>
    <row r="2" spans="1:7" ht="15" customHeight="1" x14ac:dyDescent="0.15">
      <c r="A2" s="476" t="s">
        <v>526</v>
      </c>
      <c r="B2" s="496">
        <f>PV!I4</f>
        <v>0.2</v>
      </c>
      <c r="E2" s="493" t="str">
        <f>Project!A9</f>
        <v>Property Type</v>
      </c>
      <c r="F2" s="282" t="str">
        <f>Project!B9</f>
        <v>Commercial</v>
      </c>
      <c r="G2" s="233"/>
    </row>
    <row r="3" spans="1:7" ht="15" customHeight="1" x14ac:dyDescent="0.15">
      <c r="A3" s="493" t="s">
        <v>527</v>
      </c>
      <c r="B3" s="282" t="str">
        <f>'A Merge Data'!H2</f>
        <v/>
      </c>
      <c r="C3" s="2"/>
      <c r="E3" s="476" t="s">
        <v>528</v>
      </c>
      <c r="F3" s="503">
        <f>'A Merge Data'!BO2</f>
        <v>15370.126</v>
      </c>
      <c r="G3" s="233"/>
    </row>
    <row r="4" spans="1:7" ht="15" customHeight="1" x14ac:dyDescent="0.15">
      <c r="A4" s="493" t="s">
        <v>529</v>
      </c>
      <c r="B4" s="282" t="str">
        <f>'A Merge Data'!F2</f>
        <v>You must enter a formal name for the client</v>
      </c>
      <c r="E4" s="115" t="str">
        <f>IF(F1="Domestic", "Vat @ 5%","Vat at 20%")</f>
        <v>Vat at 20%</v>
      </c>
      <c r="F4" s="369">
        <f>'A Merge Data'!BP2</f>
        <v>3074.0252</v>
      </c>
      <c r="G4" s="365"/>
    </row>
    <row r="5" spans="1:7" s="405" customFormat="1" ht="55.5" customHeight="1" x14ac:dyDescent="0.15">
      <c r="A5" s="495" t="s">
        <v>530</v>
      </c>
      <c r="B5" s="820" t="str">
        <f>'A Merge Data'!M2 &amp; " " &amp; CHAR(10) &amp; 'A Merge Data'!N2</f>
        <v>You must enter an address for the project 
You must enter an address for the project</v>
      </c>
      <c r="C5" s="821"/>
      <c r="E5" s="476" t="s">
        <v>531</v>
      </c>
      <c r="F5" s="369">
        <f>'A Merge Data'!BQ2</f>
        <v>18444.1512</v>
      </c>
    </row>
    <row r="6" spans="1:7" s="405" customFormat="1" ht="12.75" customHeight="1" x14ac:dyDescent="0.15">
      <c r="A6" s="495"/>
      <c r="B6" s="625"/>
      <c r="C6" s="626"/>
      <c r="E6" s="498" t="s">
        <v>532</v>
      </c>
      <c r="F6" s="501">
        <v>0.5</v>
      </c>
    </row>
    <row r="7" spans="1:7" x14ac:dyDescent="0.15">
      <c r="A7" s="476"/>
      <c r="B7" s="822" t="s">
        <v>533</v>
      </c>
      <c r="C7" s="822"/>
      <c r="D7" s="822"/>
      <c r="E7" s="499" t="s">
        <v>534</v>
      </c>
      <c r="F7" s="500">
        <f>INT(F5*F6)</f>
        <v>9222</v>
      </c>
    </row>
    <row r="8" spans="1:7" x14ac:dyDescent="0.15">
      <c r="A8" s="476"/>
      <c r="B8" s="627"/>
      <c r="C8" s="627"/>
      <c r="D8" s="627"/>
      <c r="E8" s="476" t="s">
        <v>535</v>
      </c>
      <c r="F8" s="192">
        <f>F5-F7</f>
        <v>9222.1512000000002</v>
      </c>
    </row>
    <row r="9" spans="1:7" x14ac:dyDescent="0.15">
      <c r="A9" s="476"/>
      <c r="B9" s="627"/>
      <c r="C9" s="627"/>
      <c r="D9" s="627"/>
      <c r="E9" s="499"/>
      <c r="F9" s="500"/>
    </row>
    <row r="10" spans="1:7" x14ac:dyDescent="0.15">
      <c r="A10" s="476"/>
      <c r="B10" s="476"/>
      <c r="E10" s="476" t="s">
        <v>536</v>
      </c>
      <c r="F10" s="502">
        <f>PV!E39</f>
        <v>10368.304</v>
      </c>
    </row>
    <row r="11" spans="1:7" ht="280.5" customHeight="1" x14ac:dyDescent="0.15">
      <c r="A11" s="497" t="s">
        <v>537</v>
      </c>
      <c r="B11" s="818" t="str">
        <f>"Supply, Install &amp; Certify a "&amp;TEXT(PV!B2,"##.00")&amp;"kWp grid connected Solar (PV) system"&amp;CHAR(10)&amp;CHAR(13)&amp;CHAR(10)&amp;CHAR(13)&amp;
"Equipment"&amp;CHAR(10)&amp;CHAR(13)&amp;
'A Merge Data'!S2&amp;" 
1 Balance of system incl. DC &amp; AC isolators, armoured cable, MC4 connectors, switches
Delivery to site
Installation
Mechanical &amp; Electrical Retro-Fit Installation, testing
Commissioning, MCS Certification &amp; documentation."</f>
        <v>Supply, Install &amp; Certify a 6.40kWp grid connected Solar (PV) system
_x000D_
_x000D_Equipment
_x000D_20 Perlight PLM-320MB-60 (All Black) panels
1 Solar Edge SE3500 Inverter
20 Solar Edge Power P370 (Standard 60 Cell) Optimisers
1 Solar Edge WIFI Comm (WIFI or network data point required)
10 panel K2 flat roof, self-ballasted mounting system
10 panel K2 Inclined mounting system
1 OFGEM Approved 3 Phase Total Generation Meter 
1 Balance of system incl. DC &amp; AC isolators, armoured cable, MC4 connectors, switches
Delivery to site
Installation
Mechanical &amp; Electrical Retro-Fit Installation, testing
Commissioning, MCS Certification &amp; documentation.</v>
      </c>
      <c r="C11" s="819"/>
      <c r="E11" s="495"/>
      <c r="F11" s="405"/>
    </row>
    <row r="18" spans="1:1" ht="33.75" customHeight="1" x14ac:dyDescent="0.15"/>
    <row r="19" spans="1:1" x14ac:dyDescent="0.15">
      <c r="A19" s="282"/>
    </row>
    <row r="20" spans="1:1" ht="25.5" customHeight="1" x14ac:dyDescent="0.15"/>
    <row r="21" spans="1:1" x14ac:dyDescent="0.15">
      <c r="A21" s="282"/>
    </row>
    <row r="22" spans="1:1" ht="25.5" customHeight="1" x14ac:dyDescent="0.15"/>
  </sheetData>
  <mergeCells count="3">
    <mergeCell ref="B11:C11"/>
    <mergeCell ref="B5:C5"/>
    <mergeCell ref="B7:D7"/>
  </mergeCells>
  <phoneticPr fontId="8" type="noConversion"/>
  <pageMargins left="0.7" right="0.7" top="0.42749999999999999" bottom="0.75" header="0.3" footer="0.3"/>
  <pageSetup paperSize="9" orientation="landscape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  <pageSetUpPr fitToPage="1"/>
  </sheetPr>
  <dimension ref="A1:G32"/>
  <sheetViews>
    <sheetView view="pageLayout" topLeftCell="A5" zoomScaleNormal="115" workbookViewId="0">
      <selection activeCell="D20" sqref="D20"/>
    </sheetView>
  </sheetViews>
  <sheetFormatPr baseColWidth="10" defaultColWidth="8.83203125" defaultRowHeight="13" x14ac:dyDescent="0.15"/>
  <cols>
    <col min="1" max="1" width="13.83203125" bestFit="1" customWidth="1"/>
    <col min="2" max="2" width="58.1640625" customWidth="1"/>
    <col min="3" max="3" width="17.5" customWidth="1"/>
    <col min="4" max="4" width="8.83203125" customWidth="1"/>
    <col min="5" max="5" width="18" customWidth="1"/>
    <col min="6" max="6" width="80.33203125" customWidth="1"/>
    <col min="7" max="7" width="34.5" customWidth="1"/>
  </cols>
  <sheetData>
    <row r="1" spans="1:7" x14ac:dyDescent="0.15">
      <c r="A1" s="476" t="s">
        <v>525</v>
      </c>
      <c r="B1" t="str">
        <f>'A Merge Data'!B2</f>
        <v>TL3366</v>
      </c>
      <c r="E1" s="476" t="s">
        <v>538</v>
      </c>
      <c r="F1" t="e">
        <f>'A Merge Data'!#REF!</f>
        <v>#REF!</v>
      </c>
    </row>
    <row r="2" spans="1:7" x14ac:dyDescent="0.15">
      <c r="A2" s="493" t="str">
        <f>Project!A8</f>
        <v>Client Type</v>
      </c>
      <c r="B2" s="282" t="str">
        <f>Project!B8</f>
        <v>Commercial</v>
      </c>
      <c r="E2" s="476" t="s">
        <v>539</v>
      </c>
      <c r="F2" s="58">
        <f>Project!B27</f>
        <v>5000</v>
      </c>
    </row>
    <row r="3" spans="1:7" ht="57.75" customHeight="1" x14ac:dyDescent="0.15">
      <c r="A3" s="493" t="str">
        <f>Project!A9</f>
        <v>Property Type</v>
      </c>
      <c r="B3" s="282" t="str">
        <f>Project!B9</f>
        <v>Commercial</v>
      </c>
      <c r="C3" s="211"/>
      <c r="D3" s="115"/>
      <c r="E3" s="493"/>
      <c r="F3" s="492"/>
      <c r="G3" s="492"/>
    </row>
    <row r="4" spans="1:7" x14ac:dyDescent="0.15">
      <c r="A4" s="476" t="s">
        <v>526</v>
      </c>
      <c r="B4" t="str">
        <f>Project!B11</f>
        <v>VAT Registered</v>
      </c>
      <c r="C4" s="2">
        <f>PV!I4</f>
        <v>0.2</v>
      </c>
      <c r="E4" s="476"/>
      <c r="F4" s="233"/>
      <c r="G4" s="233"/>
    </row>
    <row r="5" spans="1:7" ht="18" customHeight="1" x14ac:dyDescent="0.15">
      <c r="A5" s="493" t="s">
        <v>527</v>
      </c>
      <c r="B5" s="282" t="str">
        <f>'A Merge Data'!H2</f>
        <v/>
      </c>
      <c r="C5" s="2"/>
      <c r="E5" s="476"/>
      <c r="F5" s="233"/>
      <c r="G5" s="233"/>
    </row>
    <row r="6" spans="1:7" ht="37.5" customHeight="1" x14ac:dyDescent="0.15">
      <c r="A6" s="493" t="s">
        <v>529</v>
      </c>
      <c r="B6" s="282" t="str">
        <f>'A Merge Data'!F2</f>
        <v>You must enter a formal name for the client</v>
      </c>
      <c r="E6" s="493" t="s">
        <v>540</v>
      </c>
      <c r="F6" s="492" t="str">
        <f>'A Merge Data'!Q2</f>
        <v>The panels will be within 1 meter of the flat roof surface of a commercial building and so can be installed under permitted development rights.</v>
      </c>
      <c r="G6" s="365"/>
    </row>
    <row r="7" spans="1:7" x14ac:dyDescent="0.15">
      <c r="A7" s="476" t="s">
        <v>530</v>
      </c>
      <c r="B7" t="str">
        <f>'A Merge Data'!M2</f>
        <v>You must enter an address for the project</v>
      </c>
      <c r="E7" s="476"/>
    </row>
    <row r="8" spans="1:7" ht="39.75" customHeight="1" x14ac:dyDescent="0.15">
      <c r="A8" s="476"/>
      <c r="B8" s="405" t="str">
        <f>'A Merge Data'!N2</f>
        <v>You must enter an address for the project</v>
      </c>
      <c r="E8" s="495" t="s">
        <v>46</v>
      </c>
      <c r="F8" s="625" t="str">
        <f>'A Merge Data'!AY2</f>
        <v>Scaffolding, Edge Protection &amp; Lifting Gear (as required) provided by the client</v>
      </c>
      <c r="G8" s="492"/>
    </row>
    <row r="9" spans="1:7" x14ac:dyDescent="0.15">
      <c r="A9" s="476"/>
      <c r="E9" s="476"/>
    </row>
    <row r="10" spans="1:7" x14ac:dyDescent="0.15">
      <c r="A10" s="476" t="s">
        <v>541</v>
      </c>
      <c r="B10" s="58" t="s">
        <v>542</v>
      </c>
      <c r="C10" s="488">
        <f>'A Merge Data'!BL2</f>
        <v>6.4</v>
      </c>
      <c r="D10" s="115" t="s">
        <v>543</v>
      </c>
      <c r="E10" s="476"/>
    </row>
    <row r="11" spans="1:7" x14ac:dyDescent="0.15">
      <c r="B11" s="58" t="s">
        <v>544</v>
      </c>
      <c r="C11" s="489" t="str">
        <f>'A Merge Data'!BE2 &amp; " x " &amp; 'A Merge Data'!BF2 &amp; "W"</f>
        <v>20 x 320W</v>
      </c>
      <c r="E11" s="476"/>
    </row>
    <row r="12" spans="1:7" x14ac:dyDescent="0.15">
      <c r="B12" s="58" t="s">
        <v>545</v>
      </c>
      <c r="C12" s="491">
        <f ca="1">'A Merge Data'!BN2</f>
        <v>4871.2</v>
      </c>
      <c r="D12" s="115" t="s">
        <v>546</v>
      </c>
      <c r="E12" s="476"/>
    </row>
    <row r="13" spans="1:7" x14ac:dyDescent="0.15">
      <c r="B13" s="58" t="s">
        <v>547</v>
      </c>
      <c r="C13" s="490">
        <f>IF(B3="Domestic",'A Merge Data'!BQ2,'A Merge Data'!BO2)</f>
        <v>15370.126</v>
      </c>
      <c r="E13" s="476"/>
    </row>
    <row r="14" spans="1:7" x14ac:dyDescent="0.15">
      <c r="B14" s="58" t="s">
        <v>548</v>
      </c>
      <c r="C14" s="490">
        <f ca="1">'A Merge Data'!BU2</f>
        <v>499.85818799999998</v>
      </c>
      <c r="E14" s="476"/>
      <c r="F14" s="115"/>
    </row>
    <row r="15" spans="1:7" x14ac:dyDescent="0.15">
      <c r="B15" s="58" t="s">
        <v>549</v>
      </c>
      <c r="C15" s="211">
        <f ca="1">PV!O3*100</f>
        <v>4.7148703311180418</v>
      </c>
      <c r="D15" s="115" t="s">
        <v>550</v>
      </c>
      <c r="E15" s="476"/>
    </row>
    <row r="16" spans="1:7" x14ac:dyDescent="0.15">
      <c r="B16" s="58" t="s">
        <v>551</v>
      </c>
      <c r="C16" s="211">
        <f ca="1">PV!N3</f>
        <v>21.209491030962646</v>
      </c>
      <c r="D16" s="115" t="s">
        <v>552</v>
      </c>
      <c r="E16" s="476"/>
    </row>
    <row r="17" spans="1:6" x14ac:dyDescent="0.15">
      <c r="B17" s="333" t="s">
        <v>1173</v>
      </c>
      <c r="C17" s="369">
        <f ca="1">PV!I3</f>
        <v>14009.214395227369</v>
      </c>
      <c r="E17" s="476"/>
    </row>
    <row r="18" spans="1:6" x14ac:dyDescent="0.15">
      <c r="B18" s="58" t="s">
        <v>553</v>
      </c>
      <c r="C18" s="211">
        <f ca="1">'A Merge Data'!CK2</f>
        <v>2.5281528</v>
      </c>
      <c r="D18" s="115" t="s">
        <v>554</v>
      </c>
      <c r="E18" s="476"/>
    </row>
    <row r="19" spans="1:6" x14ac:dyDescent="0.15">
      <c r="E19" s="476"/>
    </row>
    <row r="20" spans="1:6" ht="154.5" customHeight="1" x14ac:dyDescent="0.15">
      <c r="B20" s="820" t="str">
        <f>'A Merge Data'!S2&amp; " 
1 Balance of system incl. DC &amp; AC isolators, armoured cable, MC4 connectors, switches
Delivery to site"</f>
        <v>20 Perlight PLM-320MB-60 (All Black) panels
1 Solar Edge SE3500 Inverter
20 Solar Edge Power P370 (Standard 60 Cell) Optimisers
1 Solar Edge WIFI Comm (WIFI or network data point required)
10 panel K2 flat roof, self-ballasted mounting system
10 panel K2 Inclined mounting system
1 OFGEM Approved 3 Phase Total Generation Meter 
1 Balance of system incl. DC &amp; AC isolators, armoured cable, MC4 connectors, switches
Delivery to site</v>
      </c>
      <c r="C20" s="821"/>
      <c r="E20" s="495" t="s">
        <v>40</v>
      </c>
      <c r="F20" s="405" t="str">
        <f>'A Merge Data'!AT2</f>
        <v>A wireless display has been specified; no wiring is required</v>
      </c>
    </row>
    <row r="21" spans="1:6" x14ac:dyDescent="0.15">
      <c r="B21" t="str">
        <f>"Allow " &amp; 'A Merge Data'!BD2</f>
        <v>Allow 5 crew days</v>
      </c>
    </row>
    <row r="23" spans="1:6" x14ac:dyDescent="0.15">
      <c r="B23" s="476" t="s">
        <v>528</v>
      </c>
      <c r="C23" s="369">
        <f>'A Merge Data'!BO2</f>
        <v>15370.126</v>
      </c>
    </row>
    <row r="24" spans="1:6" x14ac:dyDescent="0.15">
      <c r="B24" s="115" t="str">
        <f>IF(B3="Domestic", "Vat @ 5%","Vat at 20%")</f>
        <v>Vat at 20%</v>
      </c>
      <c r="C24" s="369">
        <f>'A Merge Data'!BP2</f>
        <v>3074.0252</v>
      </c>
    </row>
    <row r="25" spans="1:6" x14ac:dyDescent="0.15">
      <c r="B25" s="476" t="s">
        <v>531</v>
      </c>
      <c r="C25" s="369">
        <f>'A Merge Data'!BQ2</f>
        <v>18444.1512</v>
      </c>
    </row>
    <row r="28" spans="1:6" ht="33.75" customHeight="1" x14ac:dyDescent="0.15"/>
    <row r="29" spans="1:6" x14ac:dyDescent="0.15">
      <c r="A29" s="282"/>
    </row>
    <row r="30" spans="1:6" ht="25.5" customHeight="1" x14ac:dyDescent="0.15"/>
    <row r="31" spans="1:6" x14ac:dyDescent="0.15">
      <c r="A31" s="282"/>
    </row>
    <row r="32" spans="1:6" ht="25.5" customHeight="1" x14ac:dyDescent="0.15"/>
  </sheetData>
  <mergeCells count="1">
    <mergeCell ref="B20:C20"/>
  </mergeCells>
  <phoneticPr fontId="8" type="noConversion"/>
  <pageMargins left="0.7" right="0.7" top="0.42749999999999999" bottom="0.75" header="0.3" footer="0.3"/>
  <pageSetup paperSize="9" scale="67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id="{525B78B6-8B1B-4DB4-86B4-6C22CFD7FB46}">
            <xm:f>Project!#REF!&lt;55</xm:f>
            <x14:dxf>
              <font>
                <color rgb="FFFF0000"/>
              </font>
            </x14:dxf>
          </x14:cfRule>
          <xm:sqref>F14</xm:sqref>
        </x14:conditionalFormatting>
      </x14:conditionalFormattings>
    </ex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XFD76"/>
  <sheetViews>
    <sheetView tabSelected="1" workbookViewId="0">
      <selection activeCell="B6" sqref="B6"/>
    </sheetView>
  </sheetViews>
  <sheetFormatPr baseColWidth="10" defaultColWidth="8.83203125" defaultRowHeight="13" x14ac:dyDescent="0.15"/>
  <cols>
    <col min="1" max="1" width="30.83203125" style="58" customWidth="1"/>
    <col min="2" max="2" width="89.6640625" style="58" customWidth="1"/>
    <col min="3" max="3" width="106.5" style="9" customWidth="1"/>
    <col min="4" max="4" width="21.1640625" style="269" customWidth="1"/>
    <col min="5" max="5" width="18.83203125" style="269" bestFit="1" customWidth="1"/>
    <col min="6" max="6" width="12.5" style="269" customWidth="1"/>
    <col min="7" max="9" width="8.83203125" style="269"/>
  </cols>
  <sheetData>
    <row r="1" spans="1:9 16384:16384" s="282" customFormat="1" ht="28" x14ac:dyDescent="0.15">
      <c r="A1" s="416" t="s">
        <v>1202</v>
      </c>
      <c r="B1" s="417" t="s">
        <v>555</v>
      </c>
      <c r="C1" s="418" t="s">
        <v>1448</v>
      </c>
      <c r="D1" s="281"/>
      <c r="E1" s="281"/>
      <c r="F1" s="281"/>
      <c r="G1" s="281"/>
      <c r="H1" s="281"/>
      <c r="I1" s="281"/>
    </row>
    <row r="2" spans="1:9 16384:16384" x14ac:dyDescent="0.15">
      <c r="A2" s="823" t="s">
        <v>556</v>
      </c>
      <c r="B2" s="825" t="s">
        <v>557</v>
      </c>
      <c r="C2" s="826"/>
    </row>
    <row r="3" spans="1:9 16384:16384" x14ac:dyDescent="0.15">
      <c r="A3" s="824"/>
      <c r="B3" s="825"/>
      <c r="C3" s="827"/>
    </row>
    <row r="4" spans="1:9 16384:16384" s="364" customFormat="1" ht="8.25" customHeight="1" x14ac:dyDescent="0.15">
      <c r="A4" s="427"/>
      <c r="B4" s="428"/>
      <c r="C4" s="428"/>
      <c r="D4" s="363"/>
      <c r="E4" s="363"/>
      <c r="F4" s="363"/>
      <c r="G4" s="363"/>
      <c r="H4" s="363"/>
      <c r="I4" s="363"/>
      <c r="XFD4" s="414"/>
    </row>
    <row r="5" spans="1:9 16384:16384" x14ac:dyDescent="0.15">
      <c r="A5" s="265" t="str">
        <f>'A Merge Data'!B1</f>
        <v>Project Ref</v>
      </c>
      <c r="B5" s="193" t="s">
        <v>1506</v>
      </c>
      <c r="C5" s="628" t="s">
        <v>558</v>
      </c>
    </row>
    <row r="6" spans="1:9 16384:16384" x14ac:dyDescent="0.15">
      <c r="A6" s="265" t="s">
        <v>2</v>
      </c>
      <c r="B6" s="193">
        <v>1</v>
      </c>
      <c r="C6" s="270"/>
      <c r="D6" s="515"/>
    </row>
    <row r="7" spans="1:9 16384:16384" x14ac:dyDescent="0.15">
      <c r="A7" s="265" t="s">
        <v>559</v>
      </c>
      <c r="B7" s="506">
        <v>44012</v>
      </c>
      <c r="C7" s="270" t="str">
        <f>"Set this if you know the date will be after then next FIT degression which is : " &amp; TEXT(Data!D29, "dd-mmm-yyyy")</f>
        <v>Set this if you know the date will be after then next FIT degression which is : 01-Apr-2019</v>
      </c>
      <c r="D7" s="516">
        <f>IF('PV Install'!C7&lt;42737,Project!B7,'PV Install'!C7)</f>
        <v>44012</v>
      </c>
    </row>
    <row r="8" spans="1:9 16384:16384" x14ac:dyDescent="0.15">
      <c r="A8" s="265" t="s">
        <v>560</v>
      </c>
      <c r="B8" s="228" t="s">
        <v>561</v>
      </c>
      <c r="C8" s="270" t="s">
        <v>562</v>
      </c>
      <c r="D8" s="269" t="s">
        <v>563</v>
      </c>
      <c r="E8" s="269" t="s">
        <v>561</v>
      </c>
    </row>
    <row r="9" spans="1:9 16384:16384" x14ac:dyDescent="0.15">
      <c r="A9" s="265" t="s">
        <v>564</v>
      </c>
      <c r="B9" s="228" t="s">
        <v>561</v>
      </c>
      <c r="C9" s="270" t="s">
        <v>562</v>
      </c>
      <c r="D9" s="269" t="s">
        <v>563</v>
      </c>
      <c r="E9" s="269" t="s">
        <v>561</v>
      </c>
    </row>
    <row r="10" spans="1:9 16384:16384" x14ac:dyDescent="0.15">
      <c r="A10" s="265" t="s">
        <v>106</v>
      </c>
      <c r="B10" s="228" t="s">
        <v>565</v>
      </c>
      <c r="C10" s="270" t="s">
        <v>566</v>
      </c>
      <c r="D10" s="269" t="s">
        <v>567</v>
      </c>
      <c r="E10" s="269" t="s">
        <v>568</v>
      </c>
      <c r="F10" s="269" t="s">
        <v>565</v>
      </c>
    </row>
    <row r="11" spans="1:9 16384:16384" x14ac:dyDescent="0.15">
      <c r="A11" s="265" t="s">
        <v>569</v>
      </c>
      <c r="B11" s="228" t="s">
        <v>570</v>
      </c>
      <c r="C11" s="270"/>
      <c r="D11" s="269" t="s">
        <v>570</v>
      </c>
      <c r="E11" s="269" t="s">
        <v>571</v>
      </c>
    </row>
    <row r="12" spans="1:9 16384:16384" x14ac:dyDescent="0.15">
      <c r="A12" s="419" t="str">
        <f>'A Merge Data'!H1</f>
        <v>Company Name</v>
      </c>
      <c r="B12" s="236"/>
      <c r="C12" s="270"/>
    </row>
    <row r="13" spans="1:9 16384:16384" x14ac:dyDescent="0.15">
      <c r="A13" s="265" t="s">
        <v>572</v>
      </c>
      <c r="B13" s="236"/>
      <c r="C13" s="270"/>
    </row>
    <row r="14" spans="1:9 16384:16384" x14ac:dyDescent="0.15">
      <c r="A14" s="419" t="str">
        <f>'A Merge Data'!F1</f>
        <v>Client Name</v>
      </c>
      <c r="B14" s="236"/>
      <c r="C14" s="270"/>
    </row>
    <row r="15" spans="1:9 16384:16384" x14ac:dyDescent="0.15">
      <c r="A15" s="265" t="s">
        <v>573</v>
      </c>
      <c r="B15" s="236"/>
      <c r="C15" s="270"/>
    </row>
    <row r="16" spans="1:9 16384:16384" x14ac:dyDescent="0.15">
      <c r="A16" s="265" t="str">
        <f>'A Merge Data'!J1</f>
        <v>Surveyor</v>
      </c>
      <c r="B16" s="120" t="s">
        <v>574</v>
      </c>
      <c r="C16" s="270"/>
    </row>
    <row r="17" spans="1:13" x14ac:dyDescent="0.15">
      <c r="A17" s="265" t="str">
        <f>'A Merge Data'!K1</f>
        <v>Engineer</v>
      </c>
      <c r="B17" s="120" t="s">
        <v>575</v>
      </c>
      <c r="C17" s="270"/>
    </row>
    <row r="18" spans="1:13" x14ac:dyDescent="0.15">
      <c r="A18" s="265" t="str">
        <f>'A Merge Data'!DC1</f>
        <v>Survey Date</v>
      </c>
      <c r="B18" s="121"/>
      <c r="C18" s="270"/>
    </row>
    <row r="19" spans="1:13" x14ac:dyDescent="0.15">
      <c r="A19" s="265" t="str">
        <f>'A Merge Data'!M1</f>
        <v>Premise</v>
      </c>
      <c r="B19" s="236"/>
      <c r="C19" s="270"/>
    </row>
    <row r="20" spans="1:13" x14ac:dyDescent="0.15">
      <c r="A20" s="265" t="str">
        <f>'A Merge Data'!N1</f>
        <v>Survey Address</v>
      </c>
      <c r="B20" s="125"/>
      <c r="C20" s="420"/>
    </row>
    <row r="21" spans="1:13" x14ac:dyDescent="0.15">
      <c r="A21" s="265" t="s">
        <v>576</v>
      </c>
      <c r="B21" s="120" t="s">
        <v>1304</v>
      </c>
      <c r="C21" s="420"/>
      <c r="D21" s="269">
        <f>IF(ISERROR(VLOOKUP(LEFT(B21,4),PC_Lookup,2, FALSE)),IF(ISERROR(VLOOKUP(LEFT(B21,3),PC_Lookup,2, FALSE)),IF(ISERROR(VLOOKUP(LEFT(B21,2),PC_Lookup,2, FALSE)),IF(ISERROR(VLOOKUP(LEFT(B21,1),PC_Lookup,2, FALSE)),"X",VLOOKUP(LEFT(B21,1),PC_Lookup,2, FALSE)),VLOOKUP(LEFT(B21,2),PC_Lookup,2, FALSE)),VLOOKUP(LEFT(B21,3),PC_Lookup,2, FALSE)),VLOOKUP(LEFT(B21,4),PC_Lookup,2, FALSE))</f>
        <v>1</v>
      </c>
      <c r="E21" s="269" t="str">
        <f>"'Zone-"&amp;D21&amp;"'!"</f>
        <v>'Zone-1'!</v>
      </c>
    </row>
    <row r="22" spans="1:13" x14ac:dyDescent="0.15">
      <c r="A22" s="265" t="s">
        <v>8</v>
      </c>
      <c r="B22" s="120"/>
      <c r="C22" s="270"/>
    </row>
    <row r="23" spans="1:13" x14ac:dyDescent="0.15">
      <c r="A23" s="265" t="s">
        <v>92</v>
      </c>
      <c r="B23" s="182"/>
      <c r="C23" s="270"/>
    </row>
    <row r="24" spans="1:13" s="233" customFormat="1" ht="39.75" customHeight="1" x14ac:dyDescent="0.15">
      <c r="A24" s="421" t="s">
        <v>540</v>
      </c>
      <c r="B24" s="327" t="s">
        <v>577</v>
      </c>
      <c r="C24" s="422"/>
      <c r="D24" s="328" t="s">
        <v>579</v>
      </c>
      <c r="E24" s="328" t="s">
        <v>580</v>
      </c>
      <c r="F24" s="328" t="s">
        <v>580</v>
      </c>
      <c r="G24" s="328" t="s">
        <v>577</v>
      </c>
      <c r="H24" s="328" t="s">
        <v>581</v>
      </c>
      <c r="I24" s="328" t="s">
        <v>582</v>
      </c>
      <c r="J24" s="328" t="s">
        <v>583</v>
      </c>
      <c r="K24" s="328" t="s">
        <v>584</v>
      </c>
      <c r="L24" s="328" t="s">
        <v>585</v>
      </c>
      <c r="M24" s="328" t="s">
        <v>586</v>
      </c>
    </row>
    <row r="25" spans="1:13" s="233" customFormat="1" ht="18.75" customHeight="1" x14ac:dyDescent="0.15">
      <c r="A25" s="421" t="s">
        <v>587</v>
      </c>
      <c r="B25" s="340" t="s">
        <v>588</v>
      </c>
      <c r="C25" s="422"/>
      <c r="D25" s="328" t="s">
        <v>589</v>
      </c>
      <c r="E25" s="328" t="str">
        <f>"Scaffolding is required at additional cost.  Please allow £"&amp;B26&amp;" inc VAT."</f>
        <v>Scaffolding is required at additional cost.  Please allow £475 inc VAT.</v>
      </c>
      <c r="F25" s="328" t="s">
        <v>588</v>
      </c>
      <c r="G25" s="328" t="s">
        <v>1445</v>
      </c>
      <c r="H25" s="328" t="s">
        <v>1446</v>
      </c>
      <c r="I25" s="328"/>
    </row>
    <row r="26" spans="1:13" s="722" customFormat="1" ht="17.25" customHeight="1" thickBot="1" x14ac:dyDescent="0.2">
      <c r="A26" s="421" t="s">
        <v>1355</v>
      </c>
      <c r="B26" s="557">
        <v>475</v>
      </c>
      <c r="C26" s="422"/>
      <c r="D26" s="328"/>
      <c r="E26" s="328"/>
      <c r="F26" s="328"/>
      <c r="G26" s="328"/>
      <c r="H26" s="328"/>
      <c r="I26" s="328"/>
    </row>
    <row r="27" spans="1:13" ht="15.75" customHeight="1" x14ac:dyDescent="0.15">
      <c r="A27" s="267" t="s">
        <v>591</v>
      </c>
      <c r="B27" s="264">
        <v>5000</v>
      </c>
      <c r="C27" s="828"/>
    </row>
    <row r="28" spans="1:13" ht="15.75" customHeight="1" x14ac:dyDescent="0.15">
      <c r="A28" s="267" t="s">
        <v>592</v>
      </c>
      <c r="B28" s="557">
        <v>30</v>
      </c>
      <c r="C28" s="828"/>
    </row>
    <row r="29" spans="1:13" s="659" customFormat="1" ht="15" thickBot="1" x14ac:dyDescent="0.2">
      <c r="A29" s="757" t="s">
        <v>594</v>
      </c>
      <c r="B29" s="758" t="s">
        <v>595</v>
      </c>
      <c r="C29" s="494"/>
      <c r="D29" s="269" t="s">
        <v>596</v>
      </c>
      <c r="E29" s="269" t="s">
        <v>595</v>
      </c>
      <c r="F29" s="269"/>
      <c r="G29" s="269"/>
      <c r="H29" s="269"/>
      <c r="I29" s="269"/>
    </row>
    <row r="30" spans="1:13" s="681" customFormat="1" ht="18" customHeight="1" x14ac:dyDescent="0.15">
      <c r="A30" s="833" t="s">
        <v>617</v>
      </c>
      <c r="B30" s="761" t="s">
        <v>1165</v>
      </c>
      <c r="C30" s="756"/>
      <c r="D30" s="269"/>
      <c r="E30" s="269"/>
      <c r="F30" s="269"/>
      <c r="G30" s="269"/>
      <c r="H30" s="269"/>
      <c r="I30" s="269"/>
    </row>
    <row r="31" spans="1:13" s="753" customFormat="1" ht="16" x14ac:dyDescent="0.15">
      <c r="A31" s="834"/>
      <c r="B31" s="760" t="str">
        <f ca="1">PV!A6 &amp; " x " &amp; PV!B6 &amp; " = " &amp; PV!B2 &amp; "kWp / " &amp; PV!C2 &amp; " kWh/a"</f>
        <v>Perlight PLM-320MB-60 (All Black) x 103.89 = 6.4kWp / 4871.2 kWh/a</v>
      </c>
      <c r="C31" s="756"/>
      <c r="D31" s="269"/>
      <c r="E31" s="269"/>
      <c r="F31" s="269"/>
      <c r="G31" s="269"/>
      <c r="H31" s="269"/>
      <c r="I31" s="269"/>
    </row>
    <row r="32" spans="1:13" s="364" customFormat="1" ht="26.25" customHeight="1" thickBot="1" x14ac:dyDescent="0.2">
      <c r="A32" s="831" t="s">
        <v>597</v>
      </c>
      <c r="B32" s="832"/>
      <c r="C32" s="756"/>
      <c r="D32" s="363"/>
      <c r="E32" s="363"/>
      <c r="F32" s="363"/>
      <c r="G32" s="363"/>
      <c r="H32" s="363"/>
      <c r="I32" s="363"/>
    </row>
    <row r="33" spans="1:13" s="364" customFormat="1" ht="14" x14ac:dyDescent="0.15">
      <c r="A33" s="469" t="s">
        <v>1286</v>
      </c>
      <c r="B33" s="759" t="s">
        <v>156</v>
      </c>
      <c r="C33" s="422" t="s">
        <v>578</v>
      </c>
      <c r="D33" s="363"/>
      <c r="E33" s="363"/>
      <c r="F33" s="363"/>
      <c r="G33" s="363"/>
      <c r="H33" s="363"/>
      <c r="I33" s="363"/>
    </row>
    <row r="34" spans="1:13" ht="14" x14ac:dyDescent="0.15">
      <c r="A34" s="271" t="s">
        <v>599</v>
      </c>
      <c r="B34" s="273" t="s">
        <v>600</v>
      </c>
      <c r="C34" s="266" t="s">
        <v>601</v>
      </c>
    </row>
    <row r="35" spans="1:13" s="233" customFormat="1" ht="15" customHeight="1" x14ac:dyDescent="0.15">
      <c r="A35" s="421" t="s">
        <v>598</v>
      </c>
      <c r="B35" s="228" t="s">
        <v>1193</v>
      </c>
      <c r="C35" s="422" t="s">
        <v>578</v>
      </c>
      <c r="D35" s="423"/>
      <c r="E35" s="423"/>
      <c r="F35" s="328"/>
      <c r="G35" s="328"/>
      <c r="H35" s="328"/>
      <c r="I35" s="328"/>
      <c r="J35" s="328"/>
      <c r="K35" s="328"/>
      <c r="L35" s="328"/>
      <c r="M35" s="328"/>
    </row>
    <row r="36" spans="1:13" s="233" customFormat="1" ht="15" customHeight="1" x14ac:dyDescent="0.15">
      <c r="A36" s="469" t="s">
        <v>602</v>
      </c>
      <c r="B36" s="228" t="s">
        <v>659</v>
      </c>
      <c r="C36" s="422" t="s">
        <v>603</v>
      </c>
      <c r="D36" s="423"/>
      <c r="E36" s="423"/>
      <c r="F36" s="328"/>
      <c r="G36" s="328"/>
      <c r="H36" s="328"/>
      <c r="I36" s="328"/>
      <c r="J36" s="328"/>
      <c r="K36" s="328"/>
      <c r="L36" s="328"/>
      <c r="M36" s="328"/>
    </row>
    <row r="37" spans="1:13" x14ac:dyDescent="0.15">
      <c r="A37" s="271" t="s">
        <v>606</v>
      </c>
      <c r="B37" s="228">
        <v>10</v>
      </c>
      <c r="C37" s="266" t="s">
        <v>607</v>
      </c>
      <c r="D37" s="269">
        <f>INT(B37)+3</f>
        <v>13</v>
      </c>
      <c r="E37" s="116" t="str">
        <f>E$21&amp;D38&amp;D37</f>
        <v>'Zone-1'!N13</v>
      </c>
      <c r="F37" s="330"/>
    </row>
    <row r="38" spans="1:13" x14ac:dyDescent="0.15">
      <c r="A38" s="265" t="s">
        <v>35</v>
      </c>
      <c r="B38" s="228">
        <v>56</v>
      </c>
      <c r="C38" s="266" t="s">
        <v>608</v>
      </c>
      <c r="D38" s="269" t="str">
        <f>IF(E38&lt;5,"C",IF(E38&lt;10,"D",IF(E38&lt;15,"E",IF(E38&lt;20,"F",IF(E38&lt;25,"G",IF(E38&lt;30,"H",IF(E38&lt;35,"I",IF(E38&lt;40,"J",IF(E38&lt;45,"K",IF(E38&lt;50,"L",IF(E38&lt;55,"M",IF(E38&lt;60,"N",IF(E38&lt;65,"O",IF(E38&lt;70,"P",IF(E38&lt;75,"Q",IF(E38&lt;80,"R",IF(E38&lt;85,"S",IF(E38&lt;90,"T",IF(E38&lt;95,"U",IF(E38&lt;100,"V",IF(E38&lt;105,"W",IF(E38&lt;110,"X",IF(E38&lt;115,"Y",IF(E38&lt;120,"Z",IF(E38&lt;125,"AA","AB")))))))))))))))))))))))))</f>
        <v>N</v>
      </c>
      <c r="E38" s="269">
        <f>ABS(B38)</f>
        <v>56</v>
      </c>
    </row>
    <row r="39" spans="1:13" x14ac:dyDescent="0.15">
      <c r="A39" s="265" t="s">
        <v>609</v>
      </c>
      <c r="B39" s="275">
        <f ca="1">INDIRECT(E37, TRUE)</f>
        <v>866</v>
      </c>
      <c r="C39" s="266" t="s">
        <v>610</v>
      </c>
    </row>
    <row r="40" spans="1:13" x14ac:dyDescent="0.15">
      <c r="A40" s="265" t="s">
        <v>611</v>
      </c>
      <c r="B40" s="228">
        <v>1</v>
      </c>
      <c r="C40" s="266" t="s">
        <v>612</v>
      </c>
      <c r="D40" s="269" t="s">
        <v>613</v>
      </c>
      <c r="E40" s="269" t="s">
        <v>614</v>
      </c>
    </row>
    <row r="41" spans="1:13" x14ac:dyDescent="0.15">
      <c r="A41" s="265" t="s">
        <v>615</v>
      </c>
      <c r="B41" s="275">
        <f ca="1">B39*B40</f>
        <v>866</v>
      </c>
      <c r="C41" s="266" t="s">
        <v>616</v>
      </c>
      <c r="D41" s="269" t="str">
        <f>B40&amp;D38&amp;D37</f>
        <v>1N13</v>
      </c>
    </row>
    <row r="42" spans="1:13" ht="14" thickBot="1" x14ac:dyDescent="0.2">
      <c r="A42" s="274" t="s">
        <v>617</v>
      </c>
      <c r="B42" s="425">
        <v>10</v>
      </c>
      <c r="C42" s="268" t="s">
        <v>1302</v>
      </c>
    </row>
    <row r="43" spans="1:13" s="364" customFormat="1" ht="26.25" customHeight="1" thickBot="1" x14ac:dyDescent="0.2">
      <c r="A43" s="829" t="s">
        <v>618</v>
      </c>
      <c r="B43" s="830"/>
      <c r="C43" s="266"/>
      <c r="D43" s="363"/>
      <c r="E43" s="363"/>
      <c r="F43" s="363"/>
      <c r="G43" s="363"/>
      <c r="H43" s="363"/>
      <c r="I43" s="363"/>
    </row>
    <row r="44" spans="1:13" s="364" customFormat="1" ht="14" x14ac:dyDescent="0.15">
      <c r="A44" s="421" t="str">
        <f>A33</f>
        <v>Roof Type</v>
      </c>
      <c r="B44" s="228" t="s">
        <v>152</v>
      </c>
      <c r="C44" s="422"/>
      <c r="D44" s="363"/>
      <c r="E44" s="363"/>
      <c r="F44" s="363"/>
      <c r="G44" s="363"/>
      <c r="H44" s="363"/>
      <c r="I44" s="363"/>
    </row>
    <row r="45" spans="1:13" ht="14" x14ac:dyDescent="0.15">
      <c r="A45" s="271" t="s">
        <v>599</v>
      </c>
      <c r="B45" s="273" t="s">
        <v>1291</v>
      </c>
      <c r="C45" s="266"/>
      <c r="D45" s="269" t="s">
        <v>619</v>
      </c>
      <c r="E45" s="269" t="s">
        <v>620</v>
      </c>
      <c r="F45" s="269" t="s">
        <v>621</v>
      </c>
      <c r="G45" s="269" t="s">
        <v>622</v>
      </c>
    </row>
    <row r="46" spans="1:13" s="233" customFormat="1" ht="15" customHeight="1" x14ac:dyDescent="0.15">
      <c r="A46" s="421" t="str">
        <f>A35</f>
        <v>Mounting System</v>
      </c>
      <c r="B46" s="228" t="s">
        <v>1300</v>
      </c>
      <c r="C46" s="266"/>
      <c r="D46" s="423"/>
      <c r="E46" s="423"/>
      <c r="F46" s="328"/>
      <c r="G46" s="328"/>
      <c r="H46" s="328"/>
      <c r="I46" s="328"/>
      <c r="J46" s="328"/>
      <c r="K46" s="328"/>
      <c r="L46" s="328"/>
      <c r="M46" s="328"/>
    </row>
    <row r="47" spans="1:13" s="233" customFormat="1" ht="15" customHeight="1" x14ac:dyDescent="0.15">
      <c r="A47" s="469" t="s">
        <v>602</v>
      </c>
      <c r="B47" s="228" t="s">
        <v>593</v>
      </c>
      <c r="C47" s="422"/>
      <c r="D47" s="423"/>
      <c r="E47" s="423"/>
      <c r="F47" s="328"/>
      <c r="G47" s="328"/>
      <c r="H47" s="328"/>
      <c r="I47" s="328"/>
      <c r="J47" s="328"/>
      <c r="K47" s="328"/>
      <c r="L47" s="328"/>
      <c r="M47" s="328"/>
    </row>
    <row r="48" spans="1:13" x14ac:dyDescent="0.15">
      <c r="A48" s="265" t="str">
        <f t="shared" ref="A48:A53" si="0">A37</f>
        <v>Panel Inclination</v>
      </c>
      <c r="B48" s="228">
        <v>10</v>
      </c>
      <c r="C48" s="266"/>
      <c r="D48" s="269">
        <f>INT(B48)+3</f>
        <v>13</v>
      </c>
      <c r="E48" s="116" t="str">
        <f>E$21&amp;D49&amp;D48</f>
        <v>'Zone-1'!L13</v>
      </c>
    </row>
    <row r="49" spans="1:13" x14ac:dyDescent="0.15">
      <c r="A49" s="265" t="str">
        <f t="shared" si="0"/>
        <v>Azimuth</v>
      </c>
      <c r="B49" s="228">
        <v>-45</v>
      </c>
      <c r="C49" s="266"/>
      <c r="D49" s="269" t="str">
        <f>IF(E49&lt;5,"C",IF(E49&lt;10,"D",IF(E49&lt;15,"E",IF(E49&lt;20,"F",IF(E49&lt;25,"G",IF(E49&lt;30,"H",IF(E49&lt;35,"I",IF(E49&lt;40,"J",IF(E49&lt;45,"K",IF(E49&lt;50,"L",IF(E49&lt;55,"M",IF(E49&lt;60,"N",IF(E49&lt;65,"O",IF(E49&lt;70,"P",IF(E49&lt;75,"Q",IF(E49&lt;80,"R",IF(E49&lt;85,"S",IF(E49&lt;90,"T",IF(E49&lt;95,"U",IF(E49&lt;100,"V",IF(E49&lt;105,"W",IF(E49&lt;110,"X",IF(E49&lt;115,"Y",IF(E49&lt;120,"Z",IF(E49&lt;125,"AA","AB")))))))))))))))))))))))))</f>
        <v>L</v>
      </c>
      <c r="E49" s="269">
        <f>ABS(B49)</f>
        <v>45</v>
      </c>
    </row>
    <row r="50" spans="1:13" x14ac:dyDescent="0.15">
      <c r="A50" s="265" t="str">
        <f t="shared" si="0"/>
        <v>MCS-2013 Irradiance</v>
      </c>
      <c r="B50" s="275">
        <f ca="1">INDIRECT(E48, TRUE)</f>
        <v>875</v>
      </c>
      <c r="C50" s="266"/>
    </row>
    <row r="51" spans="1:13" x14ac:dyDescent="0.15">
      <c r="A51" s="265" t="str">
        <f t="shared" si="0"/>
        <v>Shading Factor</v>
      </c>
      <c r="B51" s="228">
        <v>0.75</v>
      </c>
      <c r="C51" s="266"/>
      <c r="D51" s="269" t="s">
        <v>613</v>
      </c>
      <c r="E51" s="269" t="s">
        <v>614</v>
      </c>
    </row>
    <row r="52" spans="1:13" x14ac:dyDescent="0.15">
      <c r="A52" s="265" t="str">
        <f t="shared" si="0"/>
        <v>MCS-2013 kWh/Kwp</v>
      </c>
      <c r="B52" s="275">
        <f ca="1">B50*B51</f>
        <v>656.25</v>
      </c>
      <c r="C52" s="266"/>
      <c r="D52" s="269" t="str">
        <f>B51&amp;D49&amp;D48</f>
        <v>0.75L13</v>
      </c>
    </row>
    <row r="53" spans="1:13" ht="14" thickBot="1" x14ac:dyDescent="0.2">
      <c r="A53" s="265" t="str">
        <f t="shared" si="0"/>
        <v>Panels</v>
      </c>
      <c r="B53" s="425">
        <v>10</v>
      </c>
      <c r="C53" s="266"/>
    </row>
    <row r="54" spans="1:13" s="364" customFormat="1" ht="26.25" customHeight="1" thickBot="1" x14ac:dyDescent="0.2">
      <c r="A54" s="829" t="s">
        <v>623</v>
      </c>
      <c r="B54" s="830"/>
      <c r="C54" s="266"/>
      <c r="D54" s="363"/>
      <c r="E54" s="363"/>
      <c r="F54" s="363"/>
      <c r="G54" s="363"/>
      <c r="H54" s="363"/>
      <c r="I54" s="363"/>
    </row>
    <row r="55" spans="1:13" s="364" customFormat="1" ht="14" x14ac:dyDescent="0.15">
      <c r="A55" s="421" t="str">
        <f>A33</f>
        <v>Roof Type</v>
      </c>
      <c r="B55" s="228" t="s">
        <v>152</v>
      </c>
      <c r="C55" s="422"/>
      <c r="D55" s="363"/>
      <c r="E55" s="363"/>
      <c r="F55" s="363"/>
      <c r="G55" s="363"/>
      <c r="H55" s="363"/>
      <c r="I55" s="363"/>
    </row>
    <row r="56" spans="1:13" ht="14" x14ac:dyDescent="0.15">
      <c r="A56" s="271" t="s">
        <v>599</v>
      </c>
      <c r="B56" s="273" t="s">
        <v>621</v>
      </c>
      <c r="C56" s="266"/>
      <c r="D56" s="269" t="s">
        <v>619</v>
      </c>
      <c r="E56" s="269" t="s">
        <v>620</v>
      </c>
      <c r="F56" s="269" t="s">
        <v>621</v>
      </c>
      <c r="G56" s="269" t="s">
        <v>622</v>
      </c>
    </row>
    <row r="57" spans="1:13" s="233" customFormat="1" ht="15" customHeight="1" x14ac:dyDescent="0.15">
      <c r="A57" s="421" t="str">
        <f>A35</f>
        <v>Mounting System</v>
      </c>
      <c r="B57" s="228" t="s">
        <v>1301</v>
      </c>
      <c r="C57" s="266"/>
      <c r="D57" s="423"/>
      <c r="E57" s="423"/>
      <c r="F57" s="328"/>
      <c r="G57" s="328"/>
      <c r="H57" s="328"/>
      <c r="I57" s="328"/>
      <c r="J57" s="328"/>
      <c r="K57" s="328"/>
      <c r="L57" s="328"/>
      <c r="M57" s="328"/>
    </row>
    <row r="58" spans="1:13" s="233" customFormat="1" ht="15" customHeight="1" x14ac:dyDescent="0.15">
      <c r="A58" s="469" t="s">
        <v>602</v>
      </c>
      <c r="B58" s="228" t="s">
        <v>593</v>
      </c>
      <c r="C58" s="422"/>
      <c r="D58" s="423"/>
      <c r="E58" s="423"/>
      <c r="F58" s="328"/>
      <c r="G58" s="328"/>
      <c r="H58" s="328"/>
      <c r="I58" s="328"/>
      <c r="J58" s="328"/>
      <c r="K58" s="328"/>
      <c r="L58" s="328"/>
      <c r="M58" s="328"/>
    </row>
    <row r="59" spans="1:13" x14ac:dyDescent="0.15">
      <c r="A59" s="265" t="str">
        <f t="shared" ref="A59:A64" si="1">A37</f>
        <v>Panel Inclination</v>
      </c>
      <c r="B59" s="228">
        <v>30</v>
      </c>
      <c r="C59" s="266"/>
      <c r="D59" s="269">
        <f>INT(B59)+3</f>
        <v>33</v>
      </c>
      <c r="E59" s="116" t="str">
        <f>E$21&amp;D60&amp;D59</f>
        <v>'Zone-1'!K33</v>
      </c>
    </row>
    <row r="60" spans="1:13" x14ac:dyDescent="0.15">
      <c r="A60" s="265" t="str">
        <f t="shared" si="1"/>
        <v>Azimuth</v>
      </c>
      <c r="B60" s="228">
        <v>40</v>
      </c>
      <c r="C60" s="266"/>
      <c r="D60" s="269" t="str">
        <f>IF(E60&lt;5,"C",IF(E60&lt;10,"D",IF(E60&lt;15,"E",IF(E60&lt;20,"F",IF(E60&lt;25,"G",IF(E60&lt;30,"H",IF(E60&lt;35,"I",IF(E60&lt;40,"J",IF(E60&lt;45,"K",IF(E60&lt;50,"L",IF(E60&lt;55,"M",IF(E60&lt;60,"N",IF(E60&lt;65,"O",IF(E60&lt;70,"P",IF(E60&lt;75,"Q",IF(E60&lt;80,"R",IF(E60&lt;85,"S",IF(E60&lt;90,"T",IF(E60&lt;95,"U",IF(E60&lt;100,"V",IF(E60&lt;105,"W",IF(E60&lt;110,"X",IF(E60&lt;115,"Y",IF(E60&lt;120,"Z",IF(E60&lt;125,"AA","AB")))))))))))))))))))))))))</f>
        <v>K</v>
      </c>
      <c r="E60" s="269">
        <f>ABS(B60)</f>
        <v>40</v>
      </c>
    </row>
    <row r="61" spans="1:13" x14ac:dyDescent="0.15">
      <c r="A61" s="265" t="str">
        <f t="shared" si="1"/>
        <v>MCS-2013 Irradiance</v>
      </c>
      <c r="B61" s="275">
        <f ca="1">INDIRECT(E59, TRUE)</f>
        <v>936</v>
      </c>
      <c r="C61" s="266"/>
    </row>
    <row r="62" spans="1:13" x14ac:dyDescent="0.15">
      <c r="A62" s="265" t="str">
        <f t="shared" si="1"/>
        <v>Shading Factor</v>
      </c>
      <c r="B62" s="228">
        <v>0.75</v>
      </c>
      <c r="C62" s="266"/>
      <c r="D62" s="269" t="s">
        <v>613</v>
      </c>
      <c r="E62" s="269" t="s">
        <v>614</v>
      </c>
    </row>
    <row r="63" spans="1:13" x14ac:dyDescent="0.15">
      <c r="A63" s="265" t="str">
        <f t="shared" si="1"/>
        <v>MCS-2013 kWh/Kwp</v>
      </c>
      <c r="B63" s="424">
        <f ca="1">B61*B62</f>
        <v>702</v>
      </c>
      <c r="C63" s="266"/>
      <c r="D63" s="269" t="str">
        <f>B62&amp;D60&amp;D59</f>
        <v>0.75K33</v>
      </c>
    </row>
    <row r="64" spans="1:13" ht="14" thickBot="1" x14ac:dyDescent="0.2">
      <c r="A64" s="265" t="str">
        <f t="shared" si="1"/>
        <v>Panels</v>
      </c>
      <c r="B64" s="425">
        <v>0</v>
      </c>
      <c r="C64" s="266"/>
    </row>
    <row r="65" spans="1:13" s="364" customFormat="1" ht="26.25" customHeight="1" thickBot="1" x14ac:dyDescent="0.2">
      <c r="A65" s="829" t="s">
        <v>1170</v>
      </c>
      <c r="B65" s="830"/>
      <c r="C65" s="266"/>
      <c r="D65" s="363"/>
      <c r="E65" s="363"/>
      <c r="F65" s="363"/>
      <c r="G65" s="363"/>
      <c r="H65" s="363"/>
      <c r="I65" s="363"/>
    </row>
    <row r="66" spans="1:13" s="364" customFormat="1" ht="14" x14ac:dyDescent="0.15">
      <c r="A66" s="421" t="str">
        <f>A33</f>
        <v>Roof Type</v>
      </c>
      <c r="B66" s="228" t="s">
        <v>145</v>
      </c>
      <c r="C66" s="422"/>
      <c r="D66" s="363"/>
      <c r="E66" s="363"/>
      <c r="F66" s="363"/>
      <c r="G66" s="363"/>
      <c r="H66" s="363"/>
      <c r="I66" s="363"/>
    </row>
    <row r="67" spans="1:13" s="659" customFormat="1" ht="14" x14ac:dyDescent="0.15">
      <c r="A67" s="271" t="s">
        <v>599</v>
      </c>
      <c r="B67" s="273" t="s">
        <v>1303</v>
      </c>
      <c r="C67" s="266"/>
      <c r="D67" s="269" t="s">
        <v>619</v>
      </c>
      <c r="E67" s="269" t="s">
        <v>620</v>
      </c>
      <c r="F67" s="269" t="s">
        <v>621</v>
      </c>
      <c r="G67" s="269" t="s">
        <v>622</v>
      </c>
      <c r="H67" s="269"/>
      <c r="I67" s="269"/>
    </row>
    <row r="68" spans="1:13" s="663" customFormat="1" ht="15" customHeight="1" x14ac:dyDescent="0.15">
      <c r="A68" s="421" t="str">
        <f>A46</f>
        <v>Mounting System</v>
      </c>
      <c r="B68" s="228" t="s">
        <v>151</v>
      </c>
      <c r="C68" s="266"/>
      <c r="D68" s="423"/>
      <c r="E68" s="423"/>
      <c r="F68" s="328"/>
      <c r="G68" s="328"/>
      <c r="H68" s="328"/>
      <c r="I68" s="328"/>
      <c r="J68" s="328"/>
      <c r="K68" s="328"/>
      <c r="L68" s="328"/>
      <c r="M68" s="328"/>
    </row>
    <row r="69" spans="1:13" s="663" customFormat="1" ht="15" customHeight="1" x14ac:dyDescent="0.15">
      <c r="A69" s="469" t="s">
        <v>602</v>
      </c>
      <c r="B69" s="228" t="s">
        <v>659</v>
      </c>
      <c r="C69" s="422"/>
      <c r="D69" s="423"/>
      <c r="E69" s="423"/>
      <c r="F69" s="328"/>
      <c r="G69" s="328"/>
      <c r="H69" s="328"/>
      <c r="I69" s="328"/>
      <c r="J69" s="328"/>
      <c r="K69" s="328"/>
      <c r="L69" s="328"/>
      <c r="M69" s="328"/>
    </row>
    <row r="70" spans="1:13" s="659" customFormat="1" x14ac:dyDescent="0.15">
      <c r="A70" s="265" t="str">
        <f>A48</f>
        <v>Panel Inclination</v>
      </c>
      <c r="B70" s="228">
        <v>15</v>
      </c>
      <c r="C70" s="266"/>
      <c r="D70" s="269">
        <f>INT(B70)+3</f>
        <v>18</v>
      </c>
      <c r="E70" s="116" t="str">
        <f>E$21&amp;D71&amp;D70</f>
        <v>'Zone-1'!H18</v>
      </c>
      <c r="F70" s="269"/>
      <c r="G70" s="269"/>
      <c r="H70" s="269"/>
      <c r="I70" s="269"/>
    </row>
    <row r="71" spans="1:13" s="659" customFormat="1" x14ac:dyDescent="0.15">
      <c r="A71" s="265" t="str">
        <f>A49</f>
        <v>Azimuth</v>
      </c>
      <c r="B71" s="228">
        <v>25</v>
      </c>
      <c r="C71" s="266"/>
      <c r="D71" s="269" t="str">
        <f>IF(E71&lt;5,"C",IF(E71&lt;10,"D",IF(E71&lt;15,"E",IF(E71&lt;20,"F",IF(E71&lt;25,"G",IF(E71&lt;30,"H",IF(E71&lt;35,"I",IF(E71&lt;40,"J",IF(E71&lt;45,"K",IF(E71&lt;50,"L",IF(E71&lt;55,"M",IF(E71&lt;60,"N",IF(E71&lt;65,"O",IF(E71&lt;70,"P",IF(E71&lt;75,"Q",IF(E71&lt;80,"R",IF(E71&lt;85,"S",IF(E71&lt;90,"T",IF(E71&lt;95,"U",IF(E71&lt;100,"V",IF(E71&lt;105,"W",IF(E71&lt;110,"X",IF(E71&lt;115,"Y",IF(E71&lt;120,"Z",IF(E71&lt;125,"AA","AB")))))))))))))))))))))))))</f>
        <v>H</v>
      </c>
      <c r="E71" s="269">
        <f>ABS(B71)</f>
        <v>25</v>
      </c>
      <c r="F71" s="269"/>
      <c r="G71" s="269"/>
      <c r="H71" s="269"/>
      <c r="I71" s="269"/>
    </row>
    <row r="72" spans="1:13" s="659" customFormat="1" x14ac:dyDescent="0.15">
      <c r="A72" s="265" t="str">
        <f>A50</f>
        <v>MCS-2013 Irradiance</v>
      </c>
      <c r="B72" s="275">
        <f ca="1">INDIRECT(E70, TRUE)</f>
        <v>914</v>
      </c>
      <c r="C72" s="266"/>
      <c r="D72" s="269"/>
      <c r="E72" s="269"/>
      <c r="F72" s="269"/>
      <c r="G72" s="269"/>
      <c r="H72" s="269"/>
      <c r="I72" s="269"/>
    </row>
    <row r="73" spans="1:13" s="659" customFormat="1" x14ac:dyDescent="0.15">
      <c r="A73" s="265" t="str">
        <f>A51</f>
        <v>Shading Factor</v>
      </c>
      <c r="B73" s="228">
        <v>0.75</v>
      </c>
      <c r="C73" s="266"/>
      <c r="D73" s="269" t="s">
        <v>613</v>
      </c>
      <c r="E73" s="269" t="s">
        <v>614</v>
      </c>
      <c r="F73" s="269"/>
      <c r="G73" s="269"/>
      <c r="H73" s="269"/>
      <c r="I73" s="269"/>
    </row>
    <row r="74" spans="1:13" s="659" customFormat="1" x14ac:dyDescent="0.15">
      <c r="A74" s="265" t="str">
        <f>A52</f>
        <v>MCS-2013 kWh/Kwp</v>
      </c>
      <c r="B74" s="424">
        <f ca="1">B72*B73</f>
        <v>685.5</v>
      </c>
      <c r="C74" s="266"/>
      <c r="D74" s="269" t="str">
        <f>B73&amp;D71&amp;D70</f>
        <v>0.75H18</v>
      </c>
      <c r="E74" s="269"/>
      <c r="F74" s="269"/>
      <c r="G74" s="269"/>
      <c r="H74" s="269"/>
      <c r="I74" s="269"/>
    </row>
    <row r="75" spans="1:13" s="659" customFormat="1" ht="14" thickBot="1" x14ac:dyDescent="0.2">
      <c r="A75" s="265" t="str">
        <f t="shared" ref="A75" si="2">A53</f>
        <v>Panels</v>
      </c>
      <c r="B75" s="425">
        <v>0</v>
      </c>
      <c r="C75" s="266"/>
      <c r="D75" s="269"/>
      <c r="E75" s="269"/>
      <c r="F75" s="269"/>
      <c r="G75" s="269"/>
      <c r="H75" s="269"/>
      <c r="I75" s="269"/>
    </row>
    <row r="76" spans="1:13" s="364" customFormat="1" ht="26.25" customHeight="1" thickBot="1" x14ac:dyDescent="0.2">
      <c r="A76" s="415"/>
      <c r="B76" s="404"/>
      <c r="C76" s="266"/>
      <c r="D76" s="363"/>
      <c r="E76" s="363"/>
      <c r="F76" s="363"/>
      <c r="G76" s="363"/>
      <c r="H76" s="363"/>
      <c r="I76" s="363"/>
    </row>
  </sheetData>
  <sheetProtection formatCells="0" insertRows="0"/>
  <mergeCells count="9">
    <mergeCell ref="A2:A3"/>
    <mergeCell ref="B2:B3"/>
    <mergeCell ref="C2:C3"/>
    <mergeCell ref="C27:C28"/>
    <mergeCell ref="A65:B65"/>
    <mergeCell ref="A54:B54"/>
    <mergeCell ref="A43:B43"/>
    <mergeCell ref="A32:B32"/>
    <mergeCell ref="A30:A31"/>
  </mergeCells>
  <phoneticPr fontId="8" type="noConversion"/>
  <conditionalFormatting sqref="A27">
    <cfRule type="expression" dxfId="24" priority="13">
      <formula>"B21=""Yes"""</formula>
    </cfRule>
  </conditionalFormatting>
  <conditionalFormatting sqref="B27">
    <cfRule type="expression" dxfId="23" priority="11" stopIfTrue="1">
      <formula>B27="Yes"</formula>
    </cfRule>
    <cfRule type="expression" dxfId="22" priority="12" stopIfTrue="1">
      <formula>B27="No"</formula>
    </cfRule>
  </conditionalFormatting>
  <dataValidations count="15">
    <dataValidation type="list" allowBlank="1" showInputMessage="1" showErrorMessage="1" sqref="B8:B9" xr:uid="{00000000-0002-0000-0400-000000000000}">
      <formula1>$D$9:$E$9</formula1>
    </dataValidation>
    <dataValidation type="list" allowBlank="1" showInputMessage="1" showErrorMessage="1" sqref="B10" xr:uid="{00000000-0002-0000-0400-000001000000}">
      <formula1>$D$10:$F$10</formula1>
    </dataValidation>
    <dataValidation type="list" allowBlank="1" showInputMessage="1" showErrorMessage="1" sqref="B24" xr:uid="{00000000-0002-0000-0400-000002000000}">
      <formula1>$D$24:$N$24</formula1>
    </dataValidation>
    <dataValidation type="textLength" showInputMessage="1" showErrorMessage="1" errorTitle="Can't be empty" error="The MCS irradiance calcs rely on the post code being entered." sqref="B21 B28 B26" xr:uid="{00000000-0002-0000-0400-000003000000}">
      <formula1>1</formula1>
      <formula2>10</formula2>
    </dataValidation>
    <dataValidation type="list" allowBlank="1" showInputMessage="1" showErrorMessage="1" sqref="B25" xr:uid="{00000000-0002-0000-0400-000004000000}">
      <formula1>$D$25:$J$25</formula1>
    </dataValidation>
    <dataValidation type="date" allowBlank="1" showInputMessage="1" showErrorMessage="1" sqref="B7" xr:uid="{00000000-0002-0000-0400-000005000000}">
      <formula1>41640</formula1>
      <formula2>44196</formula2>
    </dataValidation>
    <dataValidation type="list" showInputMessage="1" showErrorMessage="1" errorTitle="You have to select a VAT Status" sqref="B11" xr:uid="{00000000-0002-0000-0400-000006000000}">
      <formula1>$D$11:$E$11</formula1>
    </dataValidation>
    <dataValidation type="list" allowBlank="1" showInputMessage="1" showErrorMessage="1" sqref="B36 B47 B58 B69" xr:uid="{00000000-0002-0000-0400-000007000000}">
      <formula1>"N/A,No,Yes"</formula1>
    </dataValidation>
    <dataValidation type="list" allowBlank="1" showInputMessage="1" showErrorMessage="1" sqref="B33 B55 B66" xr:uid="{00000000-0002-0000-0400-000008000000}">
      <formula1>Mounting_Type</formula1>
    </dataValidation>
    <dataValidation type="list" allowBlank="1" showInputMessage="1" showErrorMessage="1" sqref="B57 B35 B46 B68" xr:uid="{00000000-0002-0000-0400-000009000000}">
      <formula1>INDIRECT(B33)</formula1>
    </dataValidation>
    <dataValidation type="whole" allowBlank="1" showInputMessage="1" showErrorMessage="1" sqref="B27" xr:uid="{00000000-0002-0000-0400-00000A000000}">
      <formula1>1000</formula1>
      <formula2>1000000</formula2>
    </dataValidation>
    <dataValidation type="list" allowBlank="1" showInputMessage="1" showErrorMessage="1" sqref="B29" xr:uid="{00000000-0002-0000-0400-00000B000000}">
      <formula1>$D$29:$E$29</formula1>
    </dataValidation>
    <dataValidation type="list" allowBlank="1" showInputMessage="1" showErrorMessage="1" sqref="B34 B45 B56 B67" xr:uid="{00000000-0002-0000-0400-00000C000000}">
      <formula1>Roof_Covering</formula1>
    </dataValidation>
    <dataValidation type="list" allowBlank="1" showInputMessage="1" showErrorMessage="1" sqref="B44" xr:uid="{00000000-0002-0000-0400-00000D000000}">
      <formula1>Roof_Type</formula1>
    </dataValidation>
    <dataValidation type="list" allowBlank="1" showInputMessage="1" showErrorMessage="1" sqref="B30" xr:uid="{00000000-0002-0000-0400-00000E000000}">
      <formula1>PV_Panels</formula1>
    </dataValidation>
  </dataValidations>
  <pageMargins left="0.75" right="0.75" top="1" bottom="1" header="0.5" footer="0.5"/>
  <pageSetup paperSize="9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AM42"/>
  <sheetViews>
    <sheetView zoomScale="87" zoomScaleNormal="87" zoomScalePageLayoutView="87" workbookViewId="0">
      <selection activeCell="C32" sqref="C32"/>
    </sheetView>
  </sheetViews>
  <sheetFormatPr baseColWidth="10" defaultColWidth="8.83203125" defaultRowHeight="13" x14ac:dyDescent="0.15"/>
  <cols>
    <col min="1" max="1" width="44.5" style="9" customWidth="1"/>
    <col min="2" max="2" width="20.83203125" style="9" bestFit="1" customWidth="1"/>
    <col min="3" max="3" width="20.1640625" style="32" customWidth="1"/>
    <col min="4" max="5" width="18.5" style="32" customWidth="1"/>
    <col min="6" max="6" width="15.5" style="9" customWidth="1"/>
    <col min="7" max="7" width="11.5" style="9" customWidth="1"/>
    <col min="8" max="8" width="30.5" style="9" customWidth="1"/>
    <col min="9" max="9" width="12.6640625" style="9" customWidth="1"/>
    <col min="10" max="10" width="19.33203125" style="9" bestFit="1" customWidth="1"/>
    <col min="11" max="11" width="10.1640625" style="9" customWidth="1"/>
    <col min="12" max="12" width="10.5" style="34" bestFit="1" customWidth="1"/>
    <col min="13" max="13" width="12.83203125" style="9" customWidth="1"/>
    <col min="14" max="14" width="11.5" style="9" bestFit="1" customWidth="1"/>
    <col min="15" max="15" width="9.33203125" style="9" customWidth="1"/>
    <col min="16" max="16" width="11" style="9" bestFit="1" customWidth="1"/>
    <col min="17" max="17" width="9.5" style="9" bestFit="1" customWidth="1"/>
    <col min="18" max="16384" width="8.83203125" style="9"/>
  </cols>
  <sheetData>
    <row r="1" spans="1:19" ht="15" customHeight="1" x14ac:dyDescent="0.15">
      <c r="A1" s="835" t="s">
        <v>625</v>
      </c>
      <c r="B1" s="843" t="s">
        <v>626</v>
      </c>
      <c r="C1" s="844"/>
      <c r="D1" s="844"/>
      <c r="E1" s="844"/>
      <c r="F1" s="845"/>
      <c r="G1" s="849" t="s">
        <v>627</v>
      </c>
      <c r="H1" s="850"/>
      <c r="I1" s="850"/>
      <c r="J1" s="850"/>
      <c r="K1" s="851"/>
    </row>
    <row r="2" spans="1:19" ht="15.75" customHeight="1" thickBot="1" x14ac:dyDescent="0.2">
      <c r="A2" s="836"/>
      <c r="B2" s="846"/>
      <c r="C2" s="847"/>
      <c r="D2" s="847"/>
      <c r="E2" s="847"/>
      <c r="F2" s="848"/>
      <c r="G2" s="852"/>
      <c r="H2" s="853"/>
      <c r="I2" s="853"/>
      <c r="J2" s="853"/>
      <c r="K2" s="854"/>
    </row>
    <row r="3" spans="1:19" ht="15.75" customHeight="1" x14ac:dyDescent="0.15">
      <c r="A3" s="69"/>
      <c r="C3" s="9"/>
      <c r="D3" s="9"/>
      <c r="E3" s="9"/>
    </row>
    <row r="4" spans="1:19" x14ac:dyDescent="0.15">
      <c r="A4" s="22" t="s">
        <v>628</v>
      </c>
      <c r="B4" s="23"/>
      <c r="C4" s="24" t="s">
        <v>629</v>
      </c>
      <c r="D4" s="857" t="s">
        <v>630</v>
      </c>
      <c r="E4" s="858"/>
      <c r="F4" s="859"/>
      <c r="G4" s="855" t="s">
        <v>631</v>
      </c>
      <c r="H4" s="856"/>
      <c r="I4" s="856"/>
      <c r="J4" s="856"/>
      <c r="K4" s="856"/>
    </row>
    <row r="5" spans="1:19" x14ac:dyDescent="0.15">
      <c r="A5" s="40"/>
      <c r="C5" s="72" t="s">
        <v>632</v>
      </c>
      <c r="D5" s="73"/>
      <c r="E5" s="73"/>
      <c r="F5" s="93"/>
    </row>
    <row r="6" spans="1:19" x14ac:dyDescent="0.15">
      <c r="A6" s="28" t="s">
        <v>633</v>
      </c>
      <c r="B6" s="46"/>
      <c r="C6" s="248"/>
      <c r="D6" s="27"/>
      <c r="E6" s="27"/>
      <c r="F6" s="9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</row>
    <row r="7" spans="1:19" x14ac:dyDescent="0.15">
      <c r="A7" s="28" t="s">
        <v>634</v>
      </c>
      <c r="C7" s="249"/>
      <c r="D7" s="75"/>
      <c r="E7" s="75"/>
      <c r="F7" s="94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</row>
    <row r="8" spans="1:19" x14ac:dyDescent="0.15">
      <c r="A8" s="28" t="s">
        <v>635</v>
      </c>
      <c r="B8" s="247" t="s">
        <v>636</v>
      </c>
      <c r="C8" s="113">
        <v>3200</v>
      </c>
      <c r="D8" s="77"/>
      <c r="E8" s="77"/>
      <c r="F8" s="95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</row>
    <row r="9" spans="1:19" x14ac:dyDescent="0.15">
      <c r="A9" s="28" t="s">
        <v>637</v>
      </c>
      <c r="C9" s="114"/>
      <c r="D9" s="79"/>
      <c r="E9" s="79"/>
      <c r="F9" s="96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</row>
    <row r="10" spans="1:19" x14ac:dyDescent="0.15">
      <c r="A10" s="28" t="s">
        <v>638</v>
      </c>
      <c r="C10" s="250">
        <v>0</v>
      </c>
      <c r="D10" s="81"/>
      <c r="E10" s="81"/>
      <c r="F10" s="97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</row>
    <row r="11" spans="1:19" x14ac:dyDescent="0.15">
      <c r="A11" s="28" t="s">
        <v>639</v>
      </c>
      <c r="C11" s="251">
        <v>0.14369999999999999</v>
      </c>
      <c r="D11" s="837" t="s">
        <v>640</v>
      </c>
      <c r="E11" s="838"/>
      <c r="F11" s="839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</row>
    <row r="12" spans="1:19" x14ac:dyDescent="0.15">
      <c r="A12" s="28" t="s">
        <v>641</v>
      </c>
      <c r="B12" s="34"/>
      <c r="C12" s="251">
        <f>C11</f>
        <v>0.14369999999999999</v>
      </c>
      <c r="D12" s="83"/>
      <c r="E12" s="83"/>
      <c r="F12" s="98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</row>
    <row r="13" spans="1:19" x14ac:dyDescent="0.15">
      <c r="A13" s="28" t="s">
        <v>642</v>
      </c>
      <c r="C13" s="252">
        <v>0</v>
      </c>
      <c r="D13" s="85"/>
      <c r="E13" s="85"/>
      <c r="F13" s="96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spans="1:19" x14ac:dyDescent="0.15">
      <c r="A14" s="28" t="s">
        <v>95</v>
      </c>
      <c r="C14" s="99">
        <f>(((C10*C11)+(C8-C10)*C12)+C9)*(1-C13)</f>
        <v>459.84</v>
      </c>
      <c r="D14" s="33"/>
      <c r="E14" s="33"/>
      <c r="F14" s="99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</row>
    <row r="15" spans="1:19" x14ac:dyDescent="0.15">
      <c r="A15" s="28"/>
      <c r="C15" s="92"/>
      <c r="D15" s="629"/>
      <c r="E15" s="629"/>
      <c r="F15" s="92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</row>
    <row r="16" spans="1:19" x14ac:dyDescent="0.15">
      <c r="A16" s="25" t="s">
        <v>643</v>
      </c>
      <c r="B16" s="26"/>
      <c r="C16" s="72" t="s">
        <v>632</v>
      </c>
      <c r="D16" s="73"/>
      <c r="E16" s="73"/>
      <c r="F16" s="93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</row>
    <row r="17" spans="1:39" ht="15" customHeight="1" x14ac:dyDescent="0.15">
      <c r="A17" s="28" t="s">
        <v>633</v>
      </c>
      <c r="B17" s="26"/>
      <c r="C17" s="70"/>
      <c r="D17" s="27"/>
      <c r="E17" s="27"/>
      <c r="F17" s="9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</row>
    <row r="18" spans="1:39" x14ac:dyDescent="0.15">
      <c r="A18" s="28" t="s">
        <v>634</v>
      </c>
      <c r="B18" s="29"/>
      <c r="C18" s="74"/>
      <c r="D18" s="75">
        <f>D7</f>
        <v>0</v>
      </c>
      <c r="E18" s="75"/>
      <c r="F18" s="94">
        <f>F7</f>
        <v>0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</row>
    <row r="19" spans="1:39" x14ac:dyDescent="0.15">
      <c r="A19" s="28" t="s">
        <v>645</v>
      </c>
      <c r="B19" s="30"/>
      <c r="C19" s="76">
        <v>13500</v>
      </c>
      <c r="D19" s="77">
        <f>C19</f>
        <v>13500</v>
      </c>
      <c r="E19" s="77"/>
      <c r="F19" s="95">
        <f>C19</f>
        <v>13500</v>
      </c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</row>
    <row r="20" spans="1:39" x14ac:dyDescent="0.15">
      <c r="A20" s="28" t="s">
        <v>637</v>
      </c>
      <c r="B20" s="29"/>
      <c r="C20" s="78">
        <v>0</v>
      </c>
      <c r="D20" s="79"/>
      <c r="E20" s="79"/>
      <c r="F20" s="96">
        <f>33.6*4</f>
        <v>134.4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</row>
    <row r="21" spans="1:39" x14ac:dyDescent="0.15">
      <c r="A21" s="28" t="s">
        <v>638</v>
      </c>
      <c r="B21" s="29"/>
      <c r="C21" s="80">
        <v>0</v>
      </c>
      <c r="D21" s="75"/>
      <c r="E21" s="75"/>
      <c r="F21" s="94">
        <v>0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</row>
    <row r="22" spans="1:39" x14ac:dyDescent="0.15">
      <c r="A22" s="28" t="s">
        <v>639</v>
      </c>
      <c r="B22" s="29"/>
      <c r="C22" s="82">
        <v>4.6699999999999998E-2</v>
      </c>
      <c r="D22" s="83"/>
      <c r="E22" s="83"/>
      <c r="F22" s="98">
        <v>2.435E-2</v>
      </c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</row>
    <row r="23" spans="1:39" x14ac:dyDescent="0.15">
      <c r="A23" s="28" t="s">
        <v>641</v>
      </c>
      <c r="B23" s="29"/>
      <c r="C23" s="82">
        <f>C22</f>
        <v>4.6699999999999998E-2</v>
      </c>
      <c r="D23" s="83"/>
      <c r="E23" s="83"/>
      <c r="F23" s="98">
        <v>2.435E-2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</row>
    <row r="24" spans="1:39" x14ac:dyDescent="0.15">
      <c r="A24" s="28" t="s">
        <v>642</v>
      </c>
      <c r="B24" s="29"/>
      <c r="C24" s="84">
        <v>0</v>
      </c>
      <c r="D24" s="85"/>
      <c r="E24" s="85"/>
      <c r="F24" s="96">
        <v>52.5</v>
      </c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</row>
    <row r="25" spans="1:39" x14ac:dyDescent="0.15">
      <c r="A25" s="28" t="s">
        <v>96</v>
      </c>
      <c r="B25" s="29"/>
      <c r="C25" s="33">
        <f>(((C21*C22)+(C19-C21)*C23)+C20)*(1-C24)</f>
        <v>630.44999999999993</v>
      </c>
      <c r="D25" s="87">
        <f>(((D21*D22)+(D19-D21)*D23)+D20)*(1-D24)</f>
        <v>0</v>
      </c>
      <c r="E25" s="87"/>
      <c r="F25" s="100">
        <f>(((F21*F22)+(F19-F21)*F23)+F20)-(F24)</f>
        <v>410.625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</row>
    <row r="26" spans="1:39" x14ac:dyDescent="0.15">
      <c r="A26" s="22" t="s">
        <v>646</v>
      </c>
      <c r="B26" s="23"/>
      <c r="C26" s="88">
        <f>C14+C25</f>
        <v>1090.29</v>
      </c>
      <c r="D26" s="10">
        <f>D14+D25</f>
        <v>0</v>
      </c>
      <c r="E26" s="10"/>
      <c r="F26" s="101">
        <f>F14+F25</f>
        <v>410.625</v>
      </c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</row>
    <row r="27" spans="1:39" x14ac:dyDescent="0.15">
      <c r="A27" s="46"/>
      <c r="B27" s="46"/>
      <c r="C27" s="35"/>
      <c r="D27" s="35"/>
      <c r="E27" s="35"/>
      <c r="F27" s="35"/>
      <c r="L27" s="32"/>
      <c r="M27" s="32"/>
      <c r="N27" s="32"/>
      <c r="O27" s="32"/>
      <c r="P27" s="32"/>
    </row>
    <row r="28" spans="1:39" x14ac:dyDescent="0.15">
      <c r="A28" s="46"/>
      <c r="B28" s="46"/>
      <c r="C28" s="35"/>
      <c r="D28" s="528">
        <f>MAX(DATEVALUE(TEXT(Project!$D$7,"dd/mm/yyyy")),DATEVALUE(TEXT('PV Install'!$C$7,"dd/mm/yyyy")))</f>
        <v>44012</v>
      </c>
      <c r="E28" s="71"/>
      <c r="F28" s="71"/>
      <c r="G28" s="71"/>
      <c r="L28" s="9"/>
      <c r="M28" s="34"/>
    </row>
    <row r="29" spans="1:39" x14ac:dyDescent="0.15">
      <c r="A29" s="22" t="s">
        <v>647</v>
      </c>
      <c r="B29" s="23"/>
      <c r="C29" s="112" t="s">
        <v>648</v>
      </c>
      <c r="D29" s="528">
        <v>43556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</row>
    <row r="30" spans="1:39" x14ac:dyDescent="0.15">
      <c r="A30" s="755" t="s">
        <v>649</v>
      </c>
      <c r="B30" s="763">
        <f>IF(DATEVALUE(TEXT(Project!$D$7,"dd/mm/yyyy"))&gt;=DATEVALUE(TEXT($D$29,"dd/mm/yyyy")),D30,IF(DATEVALUE(TEXT(Project!$D$7,"dd/mm/yyyy"))&gt;=DATEVALUE(TEXT($F$29,"dd/mm/yyyy")),F30,G30))</f>
        <v>5.2400000000000002E-2</v>
      </c>
      <c r="C30" s="762">
        <v>20</v>
      </c>
      <c r="D30" s="311">
        <v>5.2400000000000002E-2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</row>
    <row r="31" spans="1:39" x14ac:dyDescent="0.15">
      <c r="A31" s="754" t="s">
        <v>650</v>
      </c>
      <c r="B31" s="309">
        <f>IF(DATEVALUE(TEXT(Project!$D$7,"dd/mm/yyyy"))&gt;=DATEVALUE(TEXT($D$29,"dd/mm/yyyy")),D31,IF(DATEVALUE(TEXT(Project!$D$7,"dd/mm/yyyy"))&gt;=DATEVALUE(TEXT($F$29,"dd/mm/yyyy")),F31,G31))</f>
        <v>0.13950000000000001</v>
      </c>
      <c r="C31" s="762">
        <v>10</v>
      </c>
      <c r="D31" s="310">
        <v>0.13950000000000001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</row>
    <row r="32" spans="1:39" x14ac:dyDescent="0.15">
      <c r="A32" s="754"/>
      <c r="B32" s="764"/>
    </row>
    <row r="33" spans="1:12" x14ac:dyDescent="0.15">
      <c r="A33" s="89" t="str">
        <f>'A Merge Data'!DL1</f>
        <v>CO2/kWh E</v>
      </c>
      <c r="B33" s="288">
        <v>0.51900000000000002</v>
      </c>
      <c r="C33" s="840" t="s">
        <v>651</v>
      </c>
      <c r="D33" s="841"/>
      <c r="E33" s="841"/>
      <c r="F33" s="841"/>
      <c r="G33" s="841"/>
      <c r="H33" s="841"/>
    </row>
    <row r="34" spans="1:12" s="677" customFormat="1" x14ac:dyDescent="0.15">
      <c r="A34" s="89" t="s">
        <v>1194</v>
      </c>
      <c r="B34" s="679">
        <v>60</v>
      </c>
      <c r="C34" s="678"/>
      <c r="D34" s="676"/>
      <c r="E34" s="676"/>
      <c r="F34" s="676"/>
      <c r="G34" s="676"/>
      <c r="H34" s="676"/>
      <c r="L34" s="34"/>
    </row>
    <row r="35" spans="1:12" s="677" customFormat="1" x14ac:dyDescent="0.15">
      <c r="A35" s="765" t="s">
        <v>1195</v>
      </c>
      <c r="B35" s="459">
        <v>30</v>
      </c>
      <c r="C35" s="678"/>
      <c r="D35" s="676"/>
      <c r="E35" s="676"/>
      <c r="F35" s="676"/>
      <c r="G35" s="676"/>
      <c r="H35" s="676"/>
      <c r="L35" s="34"/>
    </row>
    <row r="37" spans="1:12" x14ac:dyDescent="0.15">
      <c r="A37" s="37" t="s">
        <v>652</v>
      </c>
      <c r="B37" s="38">
        <v>0.2</v>
      </c>
    </row>
    <row r="38" spans="1:12" x14ac:dyDescent="0.15">
      <c r="A38" s="31" t="s">
        <v>653</v>
      </c>
      <c r="B38" s="39">
        <v>0.05</v>
      </c>
    </row>
    <row r="39" spans="1:12" x14ac:dyDescent="0.15">
      <c r="C39" s="32" t="s">
        <v>563</v>
      </c>
      <c r="D39" s="32" t="s">
        <v>561</v>
      </c>
    </row>
    <row r="40" spans="1:12" x14ac:dyDescent="0.15">
      <c r="A40" s="111" t="s">
        <v>654</v>
      </c>
      <c r="B40" s="284">
        <v>3.5000000000000003E-2</v>
      </c>
      <c r="C40" s="842"/>
      <c r="D40" s="841"/>
      <c r="E40" s="841"/>
      <c r="F40" s="841"/>
      <c r="G40" s="841"/>
      <c r="H40" s="841"/>
    </row>
    <row r="41" spans="1:12" x14ac:dyDescent="0.15">
      <c r="A41" s="111" t="s">
        <v>655</v>
      </c>
      <c r="B41" s="284">
        <f>IF(Project!B9="Domestic",Data!C41,Data!D41)</f>
        <v>3.5999999999999997E-2</v>
      </c>
      <c r="C41" s="131">
        <v>2.9000000000000001E-2</v>
      </c>
      <c r="D41" s="131">
        <v>3.5999999999999997E-2</v>
      </c>
      <c r="E41" s="215" t="s">
        <v>656</v>
      </c>
    </row>
    <row r="42" spans="1:12" x14ac:dyDescent="0.15">
      <c r="A42" s="111" t="s">
        <v>657</v>
      </c>
      <c r="B42" s="284">
        <v>3.2000000000000001E-2</v>
      </c>
    </row>
  </sheetData>
  <mergeCells count="8">
    <mergeCell ref="A1:A2"/>
    <mergeCell ref="D11:F11"/>
    <mergeCell ref="C33:H33"/>
    <mergeCell ref="C40:H40"/>
    <mergeCell ref="B1:F2"/>
    <mergeCell ref="G1:K2"/>
    <mergeCell ref="G4:K4"/>
    <mergeCell ref="D4:F4"/>
  </mergeCells>
  <phoneticPr fontId="8" type="noConversion"/>
  <hyperlinks>
    <hyperlink ref="G4" r:id="rId1" xr:uid="{00000000-0004-0000-0500-000000000000}"/>
    <hyperlink ref="C33" r:id="rId2" xr:uid="{00000000-0004-0000-0500-000001000000}"/>
    <hyperlink ref="D11" r:id="rId3" xr:uid="{00000000-0004-0000-0500-000002000000}"/>
  </hyperlinks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XFD192"/>
  <sheetViews>
    <sheetView workbookViewId="0">
      <selection activeCell="N8" sqref="N8"/>
    </sheetView>
  </sheetViews>
  <sheetFormatPr baseColWidth="10" defaultColWidth="11.5" defaultRowHeight="13" x14ac:dyDescent="0.15"/>
  <cols>
    <col min="1" max="1" width="53" style="9" customWidth="1"/>
    <col min="2" max="2" width="12.5" style="9" bestFit="1" customWidth="1"/>
    <col min="3" max="4" width="13.6640625" style="9" customWidth="1"/>
    <col min="5" max="5" width="17.6640625" style="9" customWidth="1"/>
    <col min="6" max="6" width="14.33203125" style="9" customWidth="1"/>
    <col min="7" max="7" width="11.6640625" style="9" customWidth="1"/>
    <col min="8" max="8" width="13" style="9" customWidth="1"/>
    <col min="9" max="9" width="11.83203125" style="9" bestFit="1" customWidth="1"/>
    <col min="10" max="10" width="16" style="9" customWidth="1"/>
    <col min="11" max="11" width="12.5" style="48" bestFit="1" customWidth="1"/>
    <col min="12" max="12" width="17" style="9" bestFit="1" customWidth="1"/>
    <col min="13" max="13" width="12.33203125" style="9" customWidth="1"/>
    <col min="14" max="14" width="10.83203125" style="9" bestFit="1" customWidth="1"/>
    <col min="15" max="15" width="11.83203125" style="9" customWidth="1"/>
    <col min="16" max="16" width="9" style="9" customWidth="1"/>
    <col min="17" max="17" width="10.6640625" style="9" bestFit="1" customWidth="1"/>
    <col min="18" max="18" width="12.33203125" style="9" customWidth="1"/>
    <col min="19" max="19" width="11.1640625" style="16" customWidth="1"/>
    <col min="20" max="20" width="11.6640625" style="9" bestFit="1" customWidth="1"/>
    <col min="21" max="21" width="14" style="9" customWidth="1"/>
    <col min="22" max="22" width="12.83203125" style="9" customWidth="1"/>
    <col min="23" max="23" width="13" style="9" customWidth="1"/>
    <col min="24" max="24" width="13.33203125" style="9" customWidth="1"/>
    <col min="25" max="25" width="13.5" style="9" customWidth="1"/>
    <col min="26" max="26" width="12.5" style="9" customWidth="1"/>
    <col min="27" max="29" width="11.5" style="9"/>
    <col min="30" max="30" width="12.1640625" style="9" customWidth="1"/>
    <col min="31" max="16384" width="11.5" style="9"/>
  </cols>
  <sheetData>
    <row r="1" spans="1:19" ht="16" x14ac:dyDescent="0.15">
      <c r="A1" s="897" t="str">
        <f>"Solar PV " &amp; TEXT(B2, "#0.00") &amp; "kWp"</f>
        <v>Solar PV 6.40kWp</v>
      </c>
      <c r="B1" s="18" t="s">
        <v>543</v>
      </c>
      <c r="C1" s="17" t="s">
        <v>546</v>
      </c>
      <c r="D1" s="18" t="s">
        <v>661</v>
      </c>
      <c r="E1" s="19" t="s">
        <v>662</v>
      </c>
      <c r="F1" s="18" t="s">
        <v>663</v>
      </c>
      <c r="G1" s="18" t="s">
        <v>664</v>
      </c>
      <c r="H1" s="18" t="s">
        <v>665</v>
      </c>
      <c r="I1" s="47" t="s">
        <v>1306</v>
      </c>
      <c r="J1" s="17" t="s">
        <v>666</v>
      </c>
      <c r="K1" s="47" t="s">
        <v>1306</v>
      </c>
      <c r="L1" s="17" t="s">
        <v>667</v>
      </c>
      <c r="M1" s="17" t="s">
        <v>1196</v>
      </c>
      <c r="N1" s="17" t="s">
        <v>668</v>
      </c>
      <c r="O1" s="18" t="s">
        <v>669</v>
      </c>
      <c r="P1" s="17" t="s">
        <v>670</v>
      </c>
    </row>
    <row r="2" spans="1:19" ht="17" thickBot="1" x14ac:dyDescent="0.25">
      <c r="A2" s="898"/>
      <c r="B2" s="391">
        <f>C6*B4/1000</f>
        <v>6.4</v>
      </c>
      <c r="C2" s="392">
        <f ca="1">D49</f>
        <v>4871.2</v>
      </c>
      <c r="D2" s="393">
        <f>IF(C6 &gt; 0,IF(Project!$B$8="Domestic", J39, IF(Project!$B$11="VAT Registered", H39, J39)), 0)</f>
        <v>15370.126</v>
      </c>
      <c r="E2" s="393">
        <f ca="1">IF(C6 &gt; 0, W52, 0)</f>
        <v>499.85818799999998</v>
      </c>
      <c r="F2" s="394">
        <f ca="1">IF(C6 &gt; 0, E2/D2, 0)</f>
        <v>3.2521411210291964E-2</v>
      </c>
      <c r="G2" s="393">
        <f>IF(C6 &gt; 0, D2/B2, 0)</f>
        <v>2401.5821874999997</v>
      </c>
      <c r="H2" s="393">
        <f>IF(C6 &gt; 0, D2/C6, 0)</f>
        <v>768.50630000000001</v>
      </c>
      <c r="I2" s="395">
        <f ca="1">V189</f>
        <v>14009.214395227369</v>
      </c>
      <c r="J2" s="396">
        <f ca="1">IF(F2&gt;0,1/F2,0)</f>
        <v>30.748973146759777</v>
      </c>
      <c r="K2" s="395">
        <f ca="1">SUM(S170:S190)</f>
        <v>3009.1089446632946</v>
      </c>
      <c r="L2" s="392">
        <f ca="1">C2*Data!B$33</f>
        <v>2528.1527999999998</v>
      </c>
      <c r="M2" s="393">
        <f ca="1">L2*Data!$B$34*Data!$B$35/1000</f>
        <v>4550.6750400000001</v>
      </c>
      <c r="N2" s="396">
        <f ca="1">1/O2</f>
        <v>21.209491030962646</v>
      </c>
      <c r="O2" s="394">
        <f ca="1">MAX(Z170:Z190)</f>
        <v>4.7148703311180422E-2</v>
      </c>
      <c r="P2" s="397">
        <f ca="1">IRR(U169:U190,0.08)</f>
        <v>-7.8682125532302249E-3</v>
      </c>
    </row>
    <row r="3" spans="1:19" ht="17" thickBot="1" x14ac:dyDescent="0.25">
      <c r="A3" s="899"/>
      <c r="B3" s="398" t="s">
        <v>671</v>
      </c>
      <c r="C3" s="399">
        <f ca="1">IF((C60+C72+C84)&gt;0,B2*D45,0)</f>
        <v>4871.2</v>
      </c>
      <c r="D3" s="400">
        <f>D2</f>
        <v>15370.126</v>
      </c>
      <c r="E3" s="400">
        <f ca="1">Y52</f>
        <v>499.85818799999998</v>
      </c>
      <c r="F3" s="401">
        <f ca="1">IF(C6 &gt; 0, E3/D3, 0)</f>
        <v>3.2521411210291964E-2</v>
      </c>
      <c r="G3" s="400">
        <f>IF(C6 &gt; 0, D3/B2, 0)</f>
        <v>2401.5821874999997</v>
      </c>
      <c r="H3" s="400">
        <f>H2</f>
        <v>768.50630000000001</v>
      </c>
      <c r="I3" s="400">
        <f ca="1">AF189</f>
        <v>14009.214395227369</v>
      </c>
      <c r="J3" s="402">
        <f ca="1">IF(F3&gt;0,1/F3,0)</f>
        <v>30.748973146759777</v>
      </c>
      <c r="K3" s="403">
        <f ca="1">SUM(AC170:AC190)</f>
        <v>3009.1089446632946</v>
      </c>
      <c r="L3" s="399">
        <f ca="1">C3*Data!B$33</f>
        <v>2528.1527999999998</v>
      </c>
      <c r="M3" s="400">
        <f ca="1">L3*Data!$B$34*Data!$B$35/1000</f>
        <v>4550.6750400000001</v>
      </c>
      <c r="N3" s="402">
        <f ca="1">1/O3</f>
        <v>21.209491030962646</v>
      </c>
      <c r="O3" s="401">
        <f ca="1">MAX(AJ170:AJ190)</f>
        <v>4.7148703311180422E-2</v>
      </c>
      <c r="P3" s="401">
        <f ca="1">IRR(AE169:AE190,0.08)</f>
        <v>-7.8682125532302249E-3</v>
      </c>
    </row>
    <row r="4" spans="1:19" x14ac:dyDescent="0.15">
      <c r="A4" s="486" t="s">
        <v>672</v>
      </c>
      <c r="B4" s="485">
        <f>VLOOKUP(A6,PV_Lookup_Local,3, FALSE)</f>
        <v>320</v>
      </c>
      <c r="C4" s="553">
        <f>SUM(E12:E17)/C6</f>
        <v>44.105000000000004</v>
      </c>
      <c r="D4" s="371">
        <f>Data!$B$37</f>
        <v>0.2</v>
      </c>
      <c r="E4" s="129"/>
      <c r="F4" s="130"/>
      <c r="G4" s="131"/>
      <c r="H4" s="132"/>
      <c r="I4" s="132">
        <f>IF(Project!$B$8="Domestic",Data!$B$38,IF(Project!$B$10="Zero Rated",0,IF(Project!$B$10="Renewable Rate",Data!$B$38,Data!$B$37)))</f>
        <v>0.2</v>
      </c>
      <c r="J4" s="133"/>
      <c r="K4" s="134"/>
      <c r="L4" s="133"/>
      <c r="M4" s="906" t="s">
        <v>1364</v>
      </c>
      <c r="N4" s="907"/>
      <c r="O4" s="907"/>
      <c r="P4" s="907"/>
      <c r="Q4" s="896"/>
    </row>
    <row r="5" spans="1:19" ht="14" thickBot="1" x14ac:dyDescent="0.2">
      <c r="A5" s="3" t="s">
        <v>673</v>
      </c>
      <c r="B5" s="10" t="s">
        <v>674</v>
      </c>
      <c r="C5" s="11" t="s">
        <v>675</v>
      </c>
      <c r="D5" s="483" t="s">
        <v>526</v>
      </c>
      <c r="E5" s="13" t="s">
        <v>676</v>
      </c>
      <c r="F5" s="12"/>
      <c r="G5" s="14" t="s">
        <v>677</v>
      </c>
      <c r="H5" s="10" t="s">
        <v>678</v>
      </c>
      <c r="I5" s="10" t="s">
        <v>526</v>
      </c>
      <c r="J5" s="15" t="s">
        <v>679</v>
      </c>
      <c r="K5" s="14" t="s">
        <v>680</v>
      </c>
      <c r="L5" s="15" t="s">
        <v>681</v>
      </c>
      <c r="M5" s="291" t="s">
        <v>682</v>
      </c>
      <c r="N5" s="209" t="s">
        <v>683</v>
      </c>
      <c r="O5" s="209" t="s">
        <v>56</v>
      </c>
      <c r="P5" s="209" t="s">
        <v>55</v>
      </c>
      <c r="Q5" s="292" t="s">
        <v>684</v>
      </c>
      <c r="R5" s="9" t="s">
        <v>1451</v>
      </c>
    </row>
    <row r="6" spans="1:19" x14ac:dyDescent="0.15">
      <c r="A6" s="5" t="str">
        <f>Project!B30</f>
        <v>Perlight PLM-320MB-60 (All Black)</v>
      </c>
      <c r="B6" s="71">
        <f>VLOOKUP(A6,PV_Panel_Prices,2, FALSE)</f>
        <v>103.89</v>
      </c>
      <c r="C6" s="21">
        <f>C60+C72+C84+C96</f>
        <v>20</v>
      </c>
      <c r="D6" s="480">
        <f>B6*($D$4)</f>
        <v>20.778000000000002</v>
      </c>
      <c r="E6" s="129">
        <f t="shared" ref="E6:E20" si="0">B6*C6</f>
        <v>2077.8000000000002</v>
      </c>
      <c r="F6" s="130"/>
      <c r="G6" s="241">
        <v>0.5</v>
      </c>
      <c r="H6" s="34">
        <f t="shared" ref="H6:H20" si="1">E6*(1+G6)</f>
        <v>3116.7000000000003</v>
      </c>
      <c r="I6" s="135">
        <f t="shared" ref="I6:I20" si="2">H6*($I$4)</f>
        <v>623.34000000000015</v>
      </c>
      <c r="J6" s="34">
        <f t="shared" ref="J6:J20" si="3">H6+I6</f>
        <v>3740.0400000000004</v>
      </c>
      <c r="K6" s="48">
        <f t="shared" ref="K6" si="4">IF(C6 &gt; 0, L6/H6, 0)</f>
        <v>0.33333333333333331</v>
      </c>
      <c r="L6" s="34">
        <f t="shared" ref="L6:L20" si="5">H6-E6</f>
        <v>1038.9000000000001</v>
      </c>
      <c r="M6" s="293" t="str">
        <f>VLOOKUP(A6,PV_Lookup_Full,8, FALSE)</f>
        <v>Black</v>
      </c>
      <c r="N6" s="342">
        <f>VLOOKUP(A6,PV_Lookup_Full,14, FALSE)</f>
        <v>-4.0000000000000001E-3</v>
      </c>
      <c r="O6" s="206">
        <f>VLOOKUP(A6,PV_Lookup_Full,10, FALSE)</f>
        <v>41.55</v>
      </c>
      <c r="P6" s="206">
        <f>VLOOKUP(A6,PV_Lookup_Full,9, FALSE)</f>
        <v>9.77</v>
      </c>
      <c r="Q6" s="207">
        <f>IFERROR(VLOOKUP(A6,PV_Lookup_Full,11, FALSE),15)</f>
        <v>15</v>
      </c>
    </row>
    <row r="7" spans="1:19" x14ac:dyDescent="0.15">
      <c r="A7" s="432" t="s">
        <v>917</v>
      </c>
      <c r="B7" s="71">
        <f>IF(ISERROR(SEARCH("inc. Inv",A6)&gt;0)=TRUE,VLOOKUP(A7,Inverter_Prices,2,FALSE),0)</f>
        <v>609.95399999999995</v>
      </c>
      <c r="C7" s="239">
        <v>1</v>
      </c>
      <c r="D7" s="480">
        <f>B7*($D$4)</f>
        <v>121.99079999999999</v>
      </c>
      <c r="E7" s="129">
        <f>B7*C7</f>
        <v>609.95399999999995</v>
      </c>
      <c r="F7" s="130"/>
      <c r="G7" s="241">
        <f>G6</f>
        <v>0.5</v>
      </c>
      <c r="H7" s="34">
        <f>E7*(1+G7)</f>
        <v>914.93099999999993</v>
      </c>
      <c r="I7" s="135">
        <f>H7*($I$4)</f>
        <v>182.9862</v>
      </c>
      <c r="J7" s="34">
        <f>H7+I7</f>
        <v>1097.9171999999999</v>
      </c>
      <c r="K7" s="48">
        <f>IF(E7 &gt; 0, L7/H7, 0)</f>
        <v>0.33333333333333331</v>
      </c>
      <c r="L7" s="34">
        <f>H7-E7</f>
        <v>304.97699999999998</v>
      </c>
      <c r="M7" s="208">
        <f>VLOOKUP(A7,Inverter_Prices,3, FALSE)</f>
        <v>0.97599999999999998</v>
      </c>
      <c r="N7" s="209">
        <f>VLOOKUP(A7,Inverter_Prices,4, FALSE)*C7</f>
        <v>3500</v>
      </c>
      <c r="O7" s="209" t="str">
        <f>'HOP Merge'!G13</f>
        <v>SolarEdge SE3500H (SOETC00159V2).pdf</v>
      </c>
      <c r="P7" s="209">
        <f>VLOOKUP(A7,Inverter_Prices,5, FALSE)</f>
        <v>12</v>
      </c>
      <c r="Q7" s="210"/>
    </row>
    <row r="8" spans="1:19" x14ac:dyDescent="0.15">
      <c r="A8" s="432" t="s">
        <v>1441</v>
      </c>
      <c r="B8" s="71">
        <f>IF(ISERROR(SEARCH("inc. Inv",A7)&gt;0)=TRUE,VLOOKUP(A8,Inverter_Prices,2,FALSE),0)</f>
        <v>32.31</v>
      </c>
      <c r="C8" s="239">
        <v>20</v>
      </c>
      <c r="D8" s="480">
        <f t="shared" ref="D8:D19" si="6">B8*($D$4)</f>
        <v>6.4620000000000006</v>
      </c>
      <c r="E8" s="129">
        <f>B8*C8</f>
        <v>646.20000000000005</v>
      </c>
      <c r="F8" s="130"/>
      <c r="G8" s="241">
        <f>G7</f>
        <v>0.5</v>
      </c>
      <c r="H8" s="34">
        <f>E8*(1+G8)</f>
        <v>969.30000000000007</v>
      </c>
      <c r="I8" s="135">
        <f>H8*($I$4)</f>
        <v>193.86</v>
      </c>
      <c r="J8" s="34">
        <f>H8+I8</f>
        <v>1163.1600000000001</v>
      </c>
      <c r="K8" s="48">
        <f>IF(E8 &gt; 0, L8/H8, 0)</f>
        <v>0.33333333333333331</v>
      </c>
      <c r="L8" s="34">
        <f>H8-E8</f>
        <v>323.10000000000002</v>
      </c>
      <c r="M8" s="208">
        <f>VLOOKUP(A8,Inverter_Prices,3, FALSE)</f>
        <v>0.98799999999999999</v>
      </c>
      <c r="N8" s="209">
        <f>VLOOKUP(A8,Inverter_Prices,4, FALSE)*C8</f>
        <v>0</v>
      </c>
      <c r="O8" s="209">
        <f>VLOOKUP(A8,Inverter_Prices,4, FALSE)</f>
        <v>0</v>
      </c>
      <c r="P8" s="209">
        <f>VLOOKUP(A8,Inverter_Prices,5, FALSE)</f>
        <v>25</v>
      </c>
      <c r="Q8" s="210"/>
    </row>
    <row r="9" spans="1:19" x14ac:dyDescent="0.15">
      <c r="A9" s="432" t="s">
        <v>1437</v>
      </c>
      <c r="B9" s="71">
        <f>IF(ISERROR(SEARCH("inc. Inv",A8)&gt;0)=TRUE,VLOOKUP(A9,Inverter_Prices,2,FALSE),0)</f>
        <v>88.73</v>
      </c>
      <c r="C9" s="239">
        <v>0</v>
      </c>
      <c r="D9" s="480">
        <f t="shared" si="6"/>
        <v>17.746000000000002</v>
      </c>
      <c r="E9" s="129">
        <f t="shared" si="0"/>
        <v>0</v>
      </c>
      <c r="F9" s="130"/>
      <c r="G9" s="241">
        <f>G7</f>
        <v>0.5</v>
      </c>
      <c r="H9" s="34">
        <f t="shared" si="1"/>
        <v>0</v>
      </c>
      <c r="I9" s="135">
        <f t="shared" si="2"/>
        <v>0</v>
      </c>
      <c r="J9" s="34">
        <f t="shared" si="3"/>
        <v>0</v>
      </c>
      <c r="K9" s="48">
        <f t="shared" ref="K9:K19" si="7">IF(E9 &gt; 0, L9/H9, 0)</f>
        <v>0</v>
      </c>
      <c r="L9" s="34">
        <f t="shared" si="5"/>
        <v>0</v>
      </c>
      <c r="M9" s="208">
        <f>VLOOKUP(A9,Inverter_Prices,3, FALSE)</f>
        <v>0.96499999999999997</v>
      </c>
      <c r="N9" s="209">
        <f>VLOOKUP(A9,Inverter_Prices,4, FALSE)*C9</f>
        <v>0</v>
      </c>
      <c r="O9" s="209"/>
      <c r="P9" s="209"/>
      <c r="Q9" s="210"/>
    </row>
    <row r="10" spans="1:19" x14ac:dyDescent="0.15">
      <c r="A10" s="433" t="s">
        <v>1192</v>
      </c>
      <c r="B10" s="71">
        <f>VLOOKUP(A10,Display_Lookup,2, FALSE)</f>
        <v>35.85</v>
      </c>
      <c r="C10" s="239">
        <v>1</v>
      </c>
      <c r="D10" s="480">
        <f t="shared" si="6"/>
        <v>7.1700000000000008</v>
      </c>
      <c r="E10" s="129">
        <f t="shared" si="0"/>
        <v>35.85</v>
      </c>
      <c r="F10" s="130"/>
      <c r="G10" s="241">
        <f t="shared" ref="G10:G19" si="8">G9</f>
        <v>0.5</v>
      </c>
      <c r="H10" s="34">
        <f t="shared" si="1"/>
        <v>53.775000000000006</v>
      </c>
      <c r="I10" s="135">
        <f t="shared" si="2"/>
        <v>10.755000000000003</v>
      </c>
      <c r="J10" s="34">
        <f t="shared" si="3"/>
        <v>64.53</v>
      </c>
      <c r="K10" s="48">
        <f t="shared" si="7"/>
        <v>0.33333333333333337</v>
      </c>
      <c r="L10" s="34">
        <f t="shared" si="5"/>
        <v>17.925000000000004</v>
      </c>
      <c r="M10" s="368" t="str">
        <f>IF(C10=0,"",VLOOKUP(A10,Display_Lookup,3, FALSE))</f>
        <v>Wireless</v>
      </c>
      <c r="N10" s="20"/>
      <c r="O10" s="20"/>
      <c r="P10" s="20"/>
      <c r="Q10" s="201"/>
    </row>
    <row r="11" spans="1:19" x14ac:dyDescent="0.15">
      <c r="A11" s="433" t="s">
        <v>685</v>
      </c>
      <c r="B11" s="71">
        <f>VLOOKUP(A11,Display_Lookup,2, FALSE)</f>
        <v>184.5</v>
      </c>
      <c r="C11" s="239">
        <v>0</v>
      </c>
      <c r="D11" s="480">
        <f t="shared" si="6"/>
        <v>36.9</v>
      </c>
      <c r="E11" s="129">
        <f t="shared" si="0"/>
        <v>0</v>
      </c>
      <c r="F11" s="130"/>
      <c r="G11" s="241">
        <f t="shared" si="8"/>
        <v>0.5</v>
      </c>
      <c r="H11" s="34">
        <f t="shared" si="1"/>
        <v>0</v>
      </c>
      <c r="I11" s="135">
        <f t="shared" si="2"/>
        <v>0</v>
      </c>
      <c r="J11" s="34">
        <f t="shared" si="3"/>
        <v>0</v>
      </c>
      <c r="K11" s="48">
        <f t="shared" si="7"/>
        <v>0</v>
      </c>
      <c r="L11" s="34">
        <f t="shared" si="5"/>
        <v>0</v>
      </c>
      <c r="M11" s="368" t="str">
        <f>IF(C11=0,"",VLOOKUP(A11,Display_Lookup,3, FALSE))</f>
        <v/>
      </c>
      <c r="Q11" s="53"/>
      <c r="R11" s="766"/>
    </row>
    <row r="12" spans="1:19" x14ac:dyDescent="0.15">
      <c r="A12" s="434" t="s">
        <v>1339</v>
      </c>
      <c r="B12" s="71">
        <f>IF(F60="FRF ", VLOOKUP(A12,Mounting_Lookup,2, FALSE)*F70+E70, IF(F60="Solar Steel", AF70, VLOOKUP(A12,Mounting_Lookup,2, FALSE)))</f>
        <v>52</v>
      </c>
      <c r="C12" s="239">
        <v>10</v>
      </c>
      <c r="D12" s="480">
        <f t="shared" si="6"/>
        <v>10.4</v>
      </c>
      <c r="E12" s="129">
        <f>B12*C12</f>
        <v>520</v>
      </c>
      <c r="F12" s="479" t="str">
        <f>Project!B33&amp;"_1"</f>
        <v>Flat_Roof_1</v>
      </c>
      <c r="G12" s="241">
        <f t="shared" si="8"/>
        <v>0.5</v>
      </c>
      <c r="H12" s="34">
        <f>E12*(1+G12)</f>
        <v>780</v>
      </c>
      <c r="I12" s="135">
        <f>H12*($I$4)</f>
        <v>156</v>
      </c>
      <c r="J12" s="34">
        <f>H12+I12</f>
        <v>936</v>
      </c>
      <c r="K12" s="48">
        <f t="shared" si="7"/>
        <v>0.33333333333333331</v>
      </c>
      <c r="L12" s="34">
        <f>H12-E12</f>
        <v>260</v>
      </c>
      <c r="M12" s="263">
        <f>VLOOKUP(A12,Mounting_Lookup,3, FALSE)</f>
        <v>10</v>
      </c>
      <c r="N12" s="272">
        <f>VLOOKUP(A12,Mounting_Lookup,4, FALSE)</f>
        <v>0</v>
      </c>
      <c r="O12" s="614" t="str">
        <f>VLOOKUP(A12,Mounting_Lookup,6, FALSE)</f>
        <v>K2 flat roof, self-ballasted</v>
      </c>
      <c r="P12" s="272">
        <f>(VLOOKUP(A6,PV_Lookup_Full,6, FALSE)+20)*VLOOKUP(A6,PV_Lookup_Full,7, FALSE)/1000000</f>
        <v>3.542E-2</v>
      </c>
      <c r="Q12" s="294">
        <f>IF(ISERROR(SEARCH("Solion", A12) &gt; 0) = FALSE, IF(C12&gt;0,155,0), IF(ISERROR(SEARCH("FRF", A12) &gt; 0) = FALSE, IF(C12&gt;0,140,0), 0))</f>
        <v>0</v>
      </c>
      <c r="R12" s="766"/>
    </row>
    <row r="13" spans="1:19" x14ac:dyDescent="0.15">
      <c r="A13" s="434" t="s">
        <v>1221</v>
      </c>
      <c r="B13" s="71">
        <f>IF(F72="FRF ", VLOOKUP(A13,Mounting_Lookup,2, FALSE)*F82+E82, IF(F72="Solar Steel", AF82, VLOOKUP(A13,Mounting_Lookup,2, FALSE)))</f>
        <v>36.21</v>
      </c>
      <c r="C13" s="239">
        <v>10</v>
      </c>
      <c r="D13" s="480">
        <f t="shared" si="6"/>
        <v>7.2420000000000009</v>
      </c>
      <c r="E13" s="129">
        <f>B13*C13</f>
        <v>362.1</v>
      </c>
      <c r="F13" s="479" t="str">
        <f>Project!B44&amp;"_1"</f>
        <v>Inclined_Roof_1</v>
      </c>
      <c r="G13" s="241">
        <f t="shared" si="8"/>
        <v>0.5</v>
      </c>
      <c r="H13" s="34">
        <f>E13*(1+G13)</f>
        <v>543.15000000000009</v>
      </c>
      <c r="I13" s="135">
        <f>H13*($I$4)</f>
        <v>108.63000000000002</v>
      </c>
      <c r="J13" s="34">
        <f>H13+I13</f>
        <v>651.78000000000009</v>
      </c>
      <c r="K13" s="48">
        <f t="shared" ref="K13" si="9">IF(E13 &gt; 0, L13/H13, 0)</f>
        <v>0.33333333333333343</v>
      </c>
      <c r="L13" s="34">
        <f>H13-E13</f>
        <v>181.05000000000007</v>
      </c>
      <c r="M13" s="263">
        <f>VLOOKUP(A13,Mounting_Lookup,3, FALSE)</f>
        <v>0</v>
      </c>
      <c r="N13" s="272">
        <f>VLOOKUP(A13,Mounting_Lookup,4, FALSE)</f>
        <v>25</v>
      </c>
      <c r="O13" s="614" t="str">
        <f>VLOOKUP(A13,Mounting_Lookup,6, FALSE)</f>
        <v>K2 Inclined</v>
      </c>
      <c r="Q13" s="53"/>
      <c r="R13" s="766"/>
    </row>
    <row r="14" spans="1:19" x14ac:dyDescent="0.15">
      <c r="A14" s="434" t="s">
        <v>1128</v>
      </c>
      <c r="B14" s="71">
        <f>IF(F84="FRF ", VLOOKUP(A14,Mounting_Lookup,2, FALSE)*F94+E94, IF(F84="Solar Steel", AF94, VLOOKUP(A14,Mounting_Lookup,2, FALSE)))</f>
        <v>24.870000000000005</v>
      </c>
      <c r="C14" s="239">
        <v>0</v>
      </c>
      <c r="D14" s="480">
        <f t="shared" si="6"/>
        <v>4.9740000000000011</v>
      </c>
      <c r="E14" s="129">
        <f t="shared" si="0"/>
        <v>0</v>
      </c>
      <c r="F14" s="479" t="str">
        <f>Project!B55&amp;"_1"</f>
        <v>Inclined_Roof_1</v>
      </c>
      <c r="G14" s="241">
        <f>G12</f>
        <v>0.5</v>
      </c>
      <c r="H14" s="34">
        <f t="shared" si="1"/>
        <v>0</v>
      </c>
      <c r="I14" s="135">
        <f t="shared" si="2"/>
        <v>0</v>
      </c>
      <c r="J14" s="34">
        <f t="shared" si="3"/>
        <v>0</v>
      </c>
      <c r="K14" s="48">
        <f t="shared" si="7"/>
        <v>0</v>
      </c>
      <c r="L14" s="34">
        <f t="shared" si="5"/>
        <v>0</v>
      </c>
      <c r="M14" s="263">
        <f>VLOOKUP(A14,Mounting_Lookup,3, FALSE)</f>
        <v>0</v>
      </c>
      <c r="N14" s="272">
        <f>VLOOKUP(A14,Mounting_Lookup,4, FALSE)</f>
        <v>25</v>
      </c>
      <c r="O14" s="614" t="str">
        <f>VLOOKUP(A14,Mounting_Lookup,6, FALSE)</f>
        <v xml:space="preserve">K2  </v>
      </c>
      <c r="Q14" s="53"/>
      <c r="R14" s="766"/>
    </row>
    <row r="15" spans="1:19" x14ac:dyDescent="0.15">
      <c r="A15" s="434" t="s">
        <v>1131</v>
      </c>
      <c r="B15" s="71">
        <f>IF(ISERROR(SEARCH("FRF ",A15)&gt;0)=TRUE,VLOOKUP(A15,Mounting_Lookup,2, FALSE),VLOOKUP(A15,Mounting_Lookup,2, FALSE)*F95+E95)</f>
        <v>29.76</v>
      </c>
      <c r="C15" s="239">
        <v>0</v>
      </c>
      <c r="D15" s="480">
        <f t="shared" si="6"/>
        <v>5.9520000000000008</v>
      </c>
      <c r="E15" s="129">
        <f t="shared" ref="E15:E17" si="10">B15*C15</f>
        <v>0</v>
      </c>
      <c r="F15" s="479" t="str">
        <f>Project!B66&amp;"_1"</f>
        <v>Ground_1</v>
      </c>
      <c r="G15" s="241">
        <f>G13</f>
        <v>0.5</v>
      </c>
      <c r="H15" s="34">
        <f t="shared" ref="H15:H17" si="11">E15*(1+G15)</f>
        <v>0</v>
      </c>
      <c r="I15" s="135">
        <f t="shared" ref="I15:I17" si="12">H15*($I$4)</f>
        <v>0</v>
      </c>
      <c r="J15" s="34">
        <f t="shared" ref="J15:J17" si="13">H15+I15</f>
        <v>0</v>
      </c>
      <c r="K15" s="48">
        <f t="shared" ref="K15:K17" si="14">IF(E15 &gt; 0, L15/H15, 0)</f>
        <v>0</v>
      </c>
      <c r="L15" s="34">
        <f t="shared" ref="L15:L17" si="15">H15-E15</f>
        <v>0</v>
      </c>
      <c r="M15" s="263">
        <f>VLOOKUP(A15,Mounting_Lookup,3, FALSE)</f>
        <v>0</v>
      </c>
      <c r="N15" s="272">
        <f>VLOOKUP(A15,Mounting_Lookup,4, FALSE)</f>
        <v>25</v>
      </c>
      <c r="O15" s="614" t="str">
        <f>VLOOKUP(A15,Mounting_Lookup,6, FALSE)</f>
        <v>K2 Inclined</v>
      </c>
      <c r="Q15" s="53"/>
      <c r="R15" s="766"/>
    </row>
    <row r="16" spans="1:19" s="685" customFormat="1" x14ac:dyDescent="0.15">
      <c r="A16" s="692" t="s">
        <v>1346</v>
      </c>
      <c r="B16" s="71">
        <f>VLOOKUP(A16,Battery_Prices,3, FALSE)</f>
        <v>0</v>
      </c>
      <c r="C16" s="239">
        <v>0</v>
      </c>
      <c r="D16" s="480">
        <f t="shared" ref="D16" si="16">B16*($D$4)</f>
        <v>0</v>
      </c>
      <c r="E16" s="129">
        <f t="shared" ref="E16" si="17">B16*C16</f>
        <v>0</v>
      </c>
      <c r="F16" s="479"/>
      <c r="G16" s="241">
        <f>G14</f>
        <v>0.5</v>
      </c>
      <c r="H16" s="34">
        <f t="shared" ref="H16" si="18">E16*(1+G16)</f>
        <v>0</v>
      </c>
      <c r="I16" s="135">
        <f t="shared" ref="I16" si="19">H16*($I$4)</f>
        <v>0</v>
      </c>
      <c r="J16" s="34">
        <f t="shared" ref="J16" si="20">H16+I16</f>
        <v>0</v>
      </c>
      <c r="K16" s="48">
        <f t="shared" ref="K16" si="21">IF(E16 &gt; 0, L16/H16, 0)</f>
        <v>0</v>
      </c>
      <c r="L16" s="34">
        <f t="shared" ref="L16" si="22">H16-E16</f>
        <v>0</v>
      </c>
      <c r="M16" s="263"/>
      <c r="N16" s="272"/>
      <c r="Q16" s="53"/>
      <c r="S16" s="16"/>
    </row>
    <row r="17" spans="1:19" x14ac:dyDescent="0.15">
      <c r="A17" s="238" t="s">
        <v>686</v>
      </c>
      <c r="B17" s="71">
        <v>2750</v>
      </c>
      <c r="C17" s="239">
        <v>0</v>
      </c>
      <c r="D17" s="480">
        <f t="shared" si="6"/>
        <v>550</v>
      </c>
      <c r="E17" s="129">
        <f t="shared" si="10"/>
        <v>0</v>
      </c>
      <c r="F17" s="130"/>
      <c r="G17" s="241">
        <f>G13</f>
        <v>0.5</v>
      </c>
      <c r="H17" s="34">
        <f t="shared" si="11"/>
        <v>0</v>
      </c>
      <c r="I17" s="135">
        <f t="shared" si="12"/>
        <v>0</v>
      </c>
      <c r="J17" s="34">
        <f t="shared" si="13"/>
        <v>0</v>
      </c>
      <c r="K17" s="48">
        <f t="shared" si="14"/>
        <v>0</v>
      </c>
      <c r="L17" s="34">
        <f t="shared" si="15"/>
        <v>0</v>
      </c>
      <c r="M17" s="4"/>
      <c r="Q17" s="53"/>
    </row>
    <row r="18" spans="1:19" x14ac:dyDescent="0.15">
      <c r="A18" s="238" t="s">
        <v>687</v>
      </c>
      <c r="B18" s="71">
        <f>IF(ISERROR(SEARCH("00HF", A9) &gt; 0) = FALSE, 150, 110)</f>
        <v>110</v>
      </c>
      <c r="C18" s="239">
        <v>0</v>
      </c>
      <c r="D18" s="480">
        <f t="shared" si="6"/>
        <v>22</v>
      </c>
      <c r="E18" s="129">
        <f t="shared" si="0"/>
        <v>0</v>
      </c>
      <c r="F18" s="130"/>
      <c r="G18" s="241">
        <f>G14</f>
        <v>0.5</v>
      </c>
      <c r="H18" s="34">
        <f t="shared" si="1"/>
        <v>0</v>
      </c>
      <c r="I18" s="135">
        <f t="shared" si="2"/>
        <v>0</v>
      </c>
      <c r="J18" s="34">
        <f t="shared" si="3"/>
        <v>0</v>
      </c>
      <c r="K18" s="48">
        <f t="shared" si="7"/>
        <v>0</v>
      </c>
      <c r="L18" s="34">
        <f t="shared" si="5"/>
        <v>0</v>
      </c>
      <c r="M18" s="4"/>
      <c r="Q18" s="53"/>
    </row>
    <row r="19" spans="1:19" x14ac:dyDescent="0.15">
      <c r="A19" s="487" t="s">
        <v>688</v>
      </c>
      <c r="B19" s="71">
        <f>VLOOKUP(A19,Switches_Lookup,2, FALSE)</f>
        <v>1407.8</v>
      </c>
      <c r="C19" s="239">
        <v>1</v>
      </c>
      <c r="D19" s="480">
        <f t="shared" si="6"/>
        <v>281.56</v>
      </c>
      <c r="E19" s="129">
        <f t="shared" si="0"/>
        <v>1407.8</v>
      </c>
      <c r="F19" s="130"/>
      <c r="G19" s="241">
        <f t="shared" si="8"/>
        <v>0.5</v>
      </c>
      <c r="H19" s="34">
        <f t="shared" si="1"/>
        <v>2111.6999999999998</v>
      </c>
      <c r="I19" s="135">
        <f t="shared" si="2"/>
        <v>422.34</v>
      </c>
      <c r="J19" s="34">
        <f t="shared" si="3"/>
        <v>2534.04</v>
      </c>
      <c r="K19" s="48">
        <f t="shared" si="7"/>
        <v>0.33333333333333331</v>
      </c>
      <c r="L19" s="34">
        <f t="shared" si="5"/>
        <v>703.89999999999986</v>
      </c>
      <c r="M19" s="654">
        <f>(VLOOKUP(A7,Inverter_Prices,8, FALSE)*C7)+(VLOOKUP(A8,Inverter_Prices,8, FALSE)*C8)</f>
        <v>15.217391304347826</v>
      </c>
      <c r="N19" s="209">
        <f>VLOOKUP(A7,Inverter_Prices,9, FALSE)</f>
        <v>2.5</v>
      </c>
      <c r="O19" s="209">
        <f>INDEX('Inverter Prices'!$V$2:$V$5,MATCH(M19,'Inverter Prices'!$X$2:$X$5,-1))</f>
        <v>25</v>
      </c>
      <c r="Q19" s="53"/>
    </row>
    <row r="20" spans="1:19" x14ac:dyDescent="0.15">
      <c r="A20" s="238" t="s">
        <v>689</v>
      </c>
      <c r="B20" s="71">
        <f>70+Q12</f>
        <v>70</v>
      </c>
      <c r="C20" s="239">
        <v>5</v>
      </c>
      <c r="D20" s="480">
        <f>B20*($D$4)</f>
        <v>14</v>
      </c>
      <c r="E20" s="129">
        <f t="shared" si="0"/>
        <v>350</v>
      </c>
      <c r="F20" s="130"/>
      <c r="G20" s="241">
        <v>0.15</v>
      </c>
      <c r="H20" s="34">
        <f t="shared" si="1"/>
        <v>402.49999999999994</v>
      </c>
      <c r="I20" s="135">
        <f t="shared" si="2"/>
        <v>80.5</v>
      </c>
      <c r="J20" s="34">
        <f t="shared" si="3"/>
        <v>482.99999999999994</v>
      </c>
      <c r="K20" s="52">
        <f>IF(E20 &gt; 0, L20/H20, 0)</f>
        <v>0.13043478260869554</v>
      </c>
      <c r="L20" s="34">
        <f t="shared" si="5"/>
        <v>52.499999999999943</v>
      </c>
      <c r="M20" s="4"/>
      <c r="Q20" s="53"/>
    </row>
    <row r="21" spans="1:19" x14ac:dyDescent="0.15">
      <c r="A21" s="5" t="s">
        <v>690</v>
      </c>
      <c r="B21" s="137"/>
      <c r="C21" s="138"/>
      <c r="D21" s="481">
        <f t="shared" ref="D21" si="23">B21*(1+$D$4)</f>
        <v>0</v>
      </c>
      <c r="E21" s="139">
        <f>SUM(E6:E20)</f>
        <v>6009.7039999999997</v>
      </c>
      <c r="F21" s="140"/>
      <c r="G21" s="141">
        <f>(H21-E21)/E21</f>
        <v>0.47961630056987847</v>
      </c>
      <c r="H21" s="137">
        <f>SUM(H6:H20)</f>
        <v>8892.0560000000005</v>
      </c>
      <c r="I21" s="137">
        <f>SUM(I6:I20)</f>
        <v>1778.4112000000002</v>
      </c>
      <c r="J21" s="137">
        <f>SUM(J6:J20)</f>
        <v>10670.467199999999</v>
      </c>
      <c r="K21" s="142">
        <f>L21/H21</f>
        <v>0.32414910567364835</v>
      </c>
      <c r="L21" s="289">
        <f>J21-E21-I21</f>
        <v>2882.351999999999</v>
      </c>
      <c r="M21" s="202"/>
      <c r="N21" s="143"/>
      <c r="O21" s="143"/>
      <c r="P21" s="143"/>
      <c r="Q21" s="203"/>
    </row>
    <row r="22" spans="1:19" x14ac:dyDescent="0.15">
      <c r="A22" s="6"/>
      <c r="B22" s="35"/>
      <c r="C22" s="41"/>
      <c r="D22" s="482"/>
      <c r="E22" s="145"/>
      <c r="F22" s="146"/>
      <c r="G22" s="44"/>
      <c r="H22" s="35"/>
      <c r="I22" s="35"/>
      <c r="J22" s="35"/>
      <c r="K22" s="44"/>
      <c r="L22" s="108"/>
      <c r="M22" s="4"/>
      <c r="Q22" s="53"/>
    </row>
    <row r="23" spans="1:19" x14ac:dyDescent="0.15">
      <c r="A23" s="6" t="s">
        <v>660</v>
      </c>
      <c r="B23" s="35"/>
      <c r="C23" s="41"/>
      <c r="D23" s="482"/>
      <c r="E23" s="145"/>
      <c r="F23" s="146"/>
      <c r="G23" s="44"/>
      <c r="H23" s="35"/>
      <c r="I23" s="35"/>
      <c r="J23" s="35"/>
      <c r="K23" s="44"/>
      <c r="L23" s="108"/>
      <c r="M23" s="4"/>
      <c r="Q23" s="53"/>
    </row>
    <row r="24" spans="1:19" x14ac:dyDescent="0.15">
      <c r="A24" s="3" t="s">
        <v>673</v>
      </c>
      <c r="B24" s="10" t="s">
        <v>691</v>
      </c>
      <c r="C24" s="11"/>
      <c r="D24" s="483"/>
      <c r="E24" s="13"/>
      <c r="F24" s="12"/>
      <c r="G24" s="14"/>
      <c r="H24" s="10"/>
      <c r="I24" s="10"/>
      <c r="J24" s="15"/>
      <c r="K24" s="14"/>
      <c r="L24" s="15"/>
      <c r="M24" s="4"/>
      <c r="Q24" s="53"/>
    </row>
    <row r="25" spans="1:19" x14ac:dyDescent="0.15">
      <c r="A25" s="4" t="s">
        <v>692</v>
      </c>
      <c r="B25" s="35"/>
      <c r="C25" s="239">
        <v>5</v>
      </c>
      <c r="D25" s="482"/>
      <c r="E25" s="43"/>
      <c r="F25" s="42"/>
      <c r="G25" s="44"/>
      <c r="H25" s="35"/>
      <c r="I25" s="35"/>
      <c r="J25" s="45"/>
      <c r="K25" s="44"/>
      <c r="L25" s="45"/>
      <c r="M25" s="4"/>
      <c r="Q25" s="53"/>
    </row>
    <row r="26" spans="1:19" x14ac:dyDescent="0.15">
      <c r="A26" s="4" t="s">
        <v>693</v>
      </c>
      <c r="B26" s="71">
        <v>350</v>
      </c>
      <c r="C26" s="240">
        <v>3</v>
      </c>
      <c r="D26" s="480"/>
      <c r="E26" s="129">
        <v>0</v>
      </c>
      <c r="F26" s="130"/>
      <c r="G26" s="241">
        <v>0</v>
      </c>
      <c r="H26" s="34">
        <f>B26*C26</f>
        <v>1050</v>
      </c>
      <c r="I26" s="135">
        <f t="shared" ref="I26:I35" si="24">H26*($I$4)</f>
        <v>210</v>
      </c>
      <c r="J26" s="34">
        <f t="shared" ref="J26:J35" si="25">H26+I26</f>
        <v>1260</v>
      </c>
      <c r="K26" s="48">
        <f t="shared" ref="K26:K35" si="26">IF(H26&gt;0, L26/H26, 0)</f>
        <v>1</v>
      </c>
      <c r="L26" s="34">
        <f>H26</f>
        <v>1050</v>
      </c>
      <c r="M26" s="4"/>
      <c r="Q26" s="53"/>
    </row>
    <row r="27" spans="1:19" x14ac:dyDescent="0.15">
      <c r="A27" s="4" t="s">
        <v>1356</v>
      </c>
      <c r="B27" s="71">
        <v>200</v>
      </c>
      <c r="C27" s="239">
        <v>1</v>
      </c>
      <c r="D27" s="480"/>
      <c r="E27" s="129">
        <v>0</v>
      </c>
      <c r="F27" s="130"/>
      <c r="G27" s="241">
        <v>0</v>
      </c>
      <c r="H27" s="34">
        <f>B27*C27</f>
        <v>200</v>
      </c>
      <c r="I27" s="135">
        <f t="shared" ref="I27" si="27">H27*($I$4)</f>
        <v>40</v>
      </c>
      <c r="J27" s="34">
        <f t="shared" ref="J27" si="28">H27+I27</f>
        <v>240</v>
      </c>
      <c r="K27" s="48">
        <f t="shared" ref="K27" si="29">IF(H27&gt;0, L27/H27, 0)</f>
        <v>1</v>
      </c>
      <c r="L27" s="34">
        <f>H27</f>
        <v>200</v>
      </c>
      <c r="M27" s="4"/>
      <c r="Q27" s="53"/>
    </row>
    <row r="28" spans="1:19" x14ac:dyDescent="0.15">
      <c r="A28" s="4" t="s">
        <v>694</v>
      </c>
      <c r="B28" s="71">
        <v>100</v>
      </c>
      <c r="C28" s="239">
        <v>14</v>
      </c>
      <c r="D28" s="480"/>
      <c r="E28" s="129">
        <f t="shared" ref="E28:E35" si="30">B28*C28</f>
        <v>1400</v>
      </c>
      <c r="F28" s="130"/>
      <c r="G28" s="241">
        <v>0.2</v>
      </c>
      <c r="H28" s="34">
        <f t="shared" ref="H28:H35" si="31">E28*(1+G28)</f>
        <v>1680</v>
      </c>
      <c r="I28" s="135">
        <f t="shared" si="24"/>
        <v>336</v>
      </c>
      <c r="J28" s="34">
        <f t="shared" si="25"/>
        <v>2016</v>
      </c>
      <c r="K28" s="48">
        <f t="shared" si="26"/>
        <v>0.16666666666666666</v>
      </c>
      <c r="L28" s="34">
        <f t="shared" ref="L28:L35" si="32">H28-E28</f>
        <v>280</v>
      </c>
      <c r="M28" s="4"/>
      <c r="Q28" s="53"/>
      <c r="S28" s="9"/>
    </row>
    <row r="29" spans="1:19" x14ac:dyDescent="0.15">
      <c r="A29" s="4" t="s">
        <v>695</v>
      </c>
      <c r="B29" s="71">
        <v>800</v>
      </c>
      <c r="C29" s="239">
        <v>0</v>
      </c>
      <c r="D29" s="480"/>
      <c r="E29" s="129">
        <f t="shared" si="30"/>
        <v>0</v>
      </c>
      <c r="F29" s="130"/>
      <c r="G29" s="241">
        <v>0.2</v>
      </c>
      <c r="H29" s="34">
        <f t="shared" si="31"/>
        <v>0</v>
      </c>
      <c r="I29" s="135">
        <f t="shared" si="24"/>
        <v>0</v>
      </c>
      <c r="J29" s="34">
        <f t="shared" si="25"/>
        <v>0</v>
      </c>
      <c r="K29" s="48">
        <f t="shared" si="26"/>
        <v>0</v>
      </c>
      <c r="L29" s="34">
        <f t="shared" si="32"/>
        <v>0</v>
      </c>
      <c r="M29" s="4"/>
      <c r="Q29" s="53"/>
    </row>
    <row r="30" spans="1:19" x14ac:dyDescent="0.15">
      <c r="A30" s="238" t="s">
        <v>696</v>
      </c>
      <c r="B30" s="71">
        <f>VLOOKUP(A30,Electric_Install_Lookup,2, FALSE)</f>
        <v>200</v>
      </c>
      <c r="C30" s="240">
        <v>3</v>
      </c>
      <c r="D30" s="480">
        <f>B30*($D$4)</f>
        <v>40</v>
      </c>
      <c r="E30" s="129">
        <f t="shared" si="30"/>
        <v>600</v>
      </c>
      <c r="F30" s="130"/>
      <c r="G30" s="241">
        <v>0.2</v>
      </c>
      <c r="H30" s="34">
        <f t="shared" si="31"/>
        <v>720</v>
      </c>
      <c r="I30" s="135">
        <f t="shared" si="24"/>
        <v>144</v>
      </c>
      <c r="J30" s="34">
        <f t="shared" si="25"/>
        <v>864</v>
      </c>
      <c r="K30" s="48">
        <f t="shared" si="26"/>
        <v>0.16666666666666666</v>
      </c>
      <c r="L30" s="34">
        <f t="shared" si="32"/>
        <v>120</v>
      </c>
      <c r="M30" s="4"/>
      <c r="Q30" s="53"/>
    </row>
    <row r="31" spans="1:19" x14ac:dyDescent="0.15">
      <c r="A31" s="4" t="s">
        <v>697</v>
      </c>
      <c r="B31" s="71">
        <v>76.8</v>
      </c>
      <c r="C31" s="239">
        <v>2</v>
      </c>
      <c r="D31" s="480">
        <f t="shared" ref="D31:D35" si="33">B31*($D$4)</f>
        <v>15.36</v>
      </c>
      <c r="E31" s="129">
        <f t="shared" si="30"/>
        <v>153.6</v>
      </c>
      <c r="F31" s="130"/>
      <c r="G31" s="241">
        <v>0.2</v>
      </c>
      <c r="H31" s="34">
        <f t="shared" ref="H31" si="34">E31*(1+G31)</f>
        <v>184.32</v>
      </c>
      <c r="I31" s="135">
        <f t="shared" si="24"/>
        <v>36.863999999999997</v>
      </c>
      <c r="J31" s="34">
        <f t="shared" si="25"/>
        <v>221.184</v>
      </c>
      <c r="K31" s="48">
        <f t="shared" si="26"/>
        <v>0.16666666666666666</v>
      </c>
      <c r="L31" s="34">
        <f t="shared" ref="L31" si="35">H31-E31</f>
        <v>30.72</v>
      </c>
      <c r="M31" s="4"/>
      <c r="Q31" s="53"/>
      <c r="S31" s="9"/>
    </row>
    <row r="32" spans="1:19" x14ac:dyDescent="0.15">
      <c r="A32" s="4" t="s">
        <v>698</v>
      </c>
      <c r="B32" s="71">
        <v>0.45</v>
      </c>
      <c r="C32" s="239">
        <v>0</v>
      </c>
      <c r="D32" s="480">
        <f t="shared" si="33"/>
        <v>9.0000000000000011E-2</v>
      </c>
      <c r="E32" s="129">
        <f t="shared" si="30"/>
        <v>0</v>
      </c>
      <c r="F32" s="130"/>
      <c r="G32" s="241">
        <v>0.2</v>
      </c>
      <c r="H32" s="34">
        <f t="shared" si="31"/>
        <v>0</v>
      </c>
      <c r="I32" s="135">
        <f t="shared" ref="I32:I33" si="36">H32*($I$4)</f>
        <v>0</v>
      </c>
      <c r="J32" s="34">
        <f t="shared" ref="J32:J33" si="37">H32+I32</f>
        <v>0</v>
      </c>
      <c r="K32" s="48">
        <f t="shared" ref="K32:K33" si="38">IF(H32&gt;0, L32/H32, 0)</f>
        <v>0</v>
      </c>
      <c r="L32" s="34">
        <f t="shared" si="32"/>
        <v>0</v>
      </c>
      <c r="M32" s="4"/>
      <c r="Q32" s="53"/>
      <c r="S32" s="9"/>
    </row>
    <row r="33" spans="1:27" x14ac:dyDescent="0.15">
      <c r="A33" s="238" t="s">
        <v>699</v>
      </c>
      <c r="B33" s="71">
        <f>VLOOKUP(A33,Labour_Install_Lookup,2, FALSE)</f>
        <v>120</v>
      </c>
      <c r="C33" s="240">
        <v>18</v>
      </c>
      <c r="D33" s="480">
        <f t="shared" si="33"/>
        <v>24</v>
      </c>
      <c r="E33" s="129">
        <f t="shared" si="30"/>
        <v>2160</v>
      </c>
      <c r="F33" s="130"/>
      <c r="G33" s="241">
        <v>0.2</v>
      </c>
      <c r="H33" s="34">
        <f t="shared" ref="H33" si="39">E33*(1+G33)</f>
        <v>2592</v>
      </c>
      <c r="I33" s="135">
        <f t="shared" si="36"/>
        <v>518.4</v>
      </c>
      <c r="J33" s="34">
        <f t="shared" si="37"/>
        <v>3110.4</v>
      </c>
      <c r="K33" s="48">
        <f t="shared" si="38"/>
        <v>0.16666666666666666</v>
      </c>
      <c r="L33" s="34">
        <f t="shared" ref="L33" si="40">H33-E33</f>
        <v>432</v>
      </c>
      <c r="M33" s="4"/>
      <c r="Q33" s="53"/>
      <c r="S33" s="9"/>
    </row>
    <row r="34" spans="1:27" x14ac:dyDescent="0.15">
      <c r="A34" s="238" t="s">
        <v>700</v>
      </c>
      <c r="B34" s="71">
        <f>VLOOKUP(A34,Roof_Install_Lookup,2, FALSE)</f>
        <v>200</v>
      </c>
      <c r="C34" s="240">
        <v>0</v>
      </c>
      <c r="D34" s="480">
        <f t="shared" si="33"/>
        <v>40</v>
      </c>
      <c r="E34" s="129">
        <f t="shared" si="30"/>
        <v>0</v>
      </c>
      <c r="F34" s="130"/>
      <c r="G34" s="241">
        <v>0.2</v>
      </c>
      <c r="H34" s="34">
        <f t="shared" si="31"/>
        <v>0</v>
      </c>
      <c r="I34" s="135">
        <f t="shared" si="24"/>
        <v>0</v>
      </c>
      <c r="J34" s="34">
        <f t="shared" si="25"/>
        <v>0</v>
      </c>
      <c r="K34" s="48">
        <f t="shared" si="26"/>
        <v>0</v>
      </c>
      <c r="L34" s="34">
        <f t="shared" si="32"/>
        <v>0</v>
      </c>
      <c r="M34" s="4"/>
      <c r="Q34" s="53"/>
      <c r="S34" s="9"/>
    </row>
    <row r="35" spans="1:27" x14ac:dyDescent="0.15">
      <c r="A35" s="4" t="s">
        <v>701</v>
      </c>
      <c r="B35" s="71">
        <f>45+IF(Project!B8="Domestic",58,0)</f>
        <v>45</v>
      </c>
      <c r="C35" s="240">
        <v>1</v>
      </c>
      <c r="D35" s="480">
        <f t="shared" si="33"/>
        <v>9</v>
      </c>
      <c r="E35" s="129">
        <f t="shared" si="30"/>
        <v>45</v>
      </c>
      <c r="F35" s="130"/>
      <c r="G35" s="241">
        <v>0.15</v>
      </c>
      <c r="H35" s="34">
        <f t="shared" si="31"/>
        <v>51.749999999999993</v>
      </c>
      <c r="I35" s="135">
        <f t="shared" si="24"/>
        <v>10.35</v>
      </c>
      <c r="J35" s="34">
        <f t="shared" si="25"/>
        <v>62.099999999999994</v>
      </c>
      <c r="K35" s="48">
        <f t="shared" si="26"/>
        <v>0.13043478260869554</v>
      </c>
      <c r="L35" s="34">
        <f t="shared" si="32"/>
        <v>6.7499999999999929</v>
      </c>
      <c r="M35" s="4"/>
      <c r="Q35" s="53"/>
      <c r="S35" s="9"/>
    </row>
    <row r="36" spans="1:27" ht="14" thickBot="1" x14ac:dyDescent="0.2">
      <c r="A36" s="7"/>
      <c r="B36" s="147"/>
      <c r="C36" s="136"/>
      <c r="D36" s="484"/>
      <c r="E36" s="148"/>
      <c r="F36" s="149"/>
      <c r="G36" s="150"/>
      <c r="H36" s="151"/>
      <c r="I36" s="151"/>
      <c r="J36" s="51"/>
      <c r="K36" s="152"/>
      <c r="L36" s="55"/>
      <c r="M36" s="4"/>
      <c r="Q36" s="53"/>
      <c r="S36" s="9"/>
    </row>
    <row r="37" spans="1:27" x14ac:dyDescent="0.15">
      <c r="A37" s="6" t="s">
        <v>702</v>
      </c>
      <c r="B37" s="35"/>
      <c r="C37" s="41"/>
      <c r="D37" s="42"/>
      <c r="E37" s="144">
        <f>SUM(E26:E36)</f>
        <v>4358.6000000000004</v>
      </c>
      <c r="F37" s="153"/>
      <c r="G37" s="141">
        <f>(H37-E37)/E37</f>
        <v>0.48627311522048344</v>
      </c>
      <c r="H37" s="108">
        <f>SUM(H26:H36)</f>
        <v>6478.07</v>
      </c>
      <c r="I37" s="108">
        <f>SUM(I26:I36)</f>
        <v>1295.614</v>
      </c>
      <c r="J37" s="108">
        <f>SUM(J26:J36)</f>
        <v>7773.6840000000011</v>
      </c>
      <c r="K37" s="142">
        <f>L37/H37</f>
        <v>0.32717614968655795</v>
      </c>
      <c r="L37" s="290">
        <f>SUM(L26:L36)</f>
        <v>2119.4700000000003</v>
      </c>
      <c r="M37" s="202"/>
      <c r="N37" s="143"/>
      <c r="O37" s="143"/>
      <c r="P37" s="143"/>
      <c r="Q37" s="203"/>
      <c r="S37" s="9"/>
    </row>
    <row r="38" spans="1:27" ht="14" thickBot="1" x14ac:dyDescent="0.2">
      <c r="A38" s="4"/>
      <c r="B38" s="71"/>
      <c r="C38" s="21"/>
      <c r="D38" s="130"/>
      <c r="E38" s="148"/>
      <c r="F38" s="149"/>
      <c r="G38" s="150"/>
      <c r="H38" s="151"/>
      <c r="I38" s="151"/>
      <c r="J38" s="51"/>
      <c r="K38" s="152"/>
      <c r="L38" s="55"/>
      <c r="M38" s="4"/>
      <c r="Q38" s="53"/>
      <c r="S38" s="9"/>
    </row>
    <row r="39" spans="1:27" ht="14" thickBot="1" x14ac:dyDescent="0.2">
      <c r="A39" s="8" t="s">
        <v>703</v>
      </c>
      <c r="B39" s="154"/>
      <c r="C39" s="155"/>
      <c r="D39" s="156"/>
      <c r="E39" s="157">
        <f>E37+E21</f>
        <v>10368.304</v>
      </c>
      <c r="F39" s="158"/>
      <c r="G39" s="159">
        <f>(H39-E39)/E39</f>
        <v>0.48241467456972714</v>
      </c>
      <c r="H39" s="154">
        <f>H37+H21</f>
        <v>15370.126</v>
      </c>
      <c r="I39" s="154">
        <f>I37+I21</f>
        <v>3074.0252</v>
      </c>
      <c r="J39" s="154">
        <f>J37+J21</f>
        <v>18444.1512</v>
      </c>
      <c r="K39" s="160">
        <f>L39/H39</f>
        <v>0.3254249184424382</v>
      </c>
      <c r="L39" s="154">
        <f>L37+L21</f>
        <v>5001.8219999999992</v>
      </c>
      <c r="M39" s="161"/>
      <c r="N39" s="204"/>
      <c r="O39" s="204"/>
      <c r="P39" s="204"/>
      <c r="Q39" s="205"/>
      <c r="S39" s="9"/>
    </row>
    <row r="40" spans="1:27" x14ac:dyDescent="0.15">
      <c r="S40" s="9"/>
    </row>
    <row r="41" spans="1:27" x14ac:dyDescent="0.15">
      <c r="A41" s="162" t="s">
        <v>704</v>
      </c>
      <c r="B41" s="900" t="s">
        <v>705</v>
      </c>
      <c r="C41" s="901"/>
      <c r="D41" s="128" t="s">
        <v>706</v>
      </c>
      <c r="E41" s="904" t="s">
        <v>707</v>
      </c>
      <c r="F41" s="901"/>
      <c r="G41" s="901"/>
      <c r="H41" s="901"/>
      <c r="I41" s="901"/>
      <c r="J41" s="901"/>
      <c r="K41" s="905"/>
      <c r="M41" s="917" t="s">
        <v>708</v>
      </c>
      <c r="N41" s="893"/>
      <c r="O41" s="893"/>
      <c r="P41" s="918"/>
      <c r="Q41" s="919" t="s">
        <v>709</v>
      </c>
      <c r="R41" s="893"/>
      <c r="S41" s="893"/>
      <c r="T41" s="893"/>
      <c r="U41" s="893"/>
      <c r="V41" s="893"/>
      <c r="W41" s="889" t="s">
        <v>710</v>
      </c>
      <c r="X41" s="909" t="s">
        <v>671</v>
      </c>
      <c r="Y41" s="910"/>
      <c r="Z41" s="198"/>
    </row>
    <row r="42" spans="1:27" ht="14" x14ac:dyDescent="0.15">
      <c r="B42" s="868" t="s">
        <v>635</v>
      </c>
      <c r="C42" s="856"/>
      <c r="D42" s="102">
        <f>Data!C8</f>
        <v>3200</v>
      </c>
      <c r="E42" s="856" t="s">
        <v>711</v>
      </c>
      <c r="F42" s="856"/>
      <c r="G42" s="856"/>
      <c r="H42" s="856"/>
      <c r="I42" s="856"/>
      <c r="J42" s="856"/>
      <c r="K42" s="891"/>
      <c r="M42" s="915"/>
      <c r="N42" s="916"/>
      <c r="O42" s="165" t="s">
        <v>712</v>
      </c>
      <c r="P42" s="163" t="s">
        <v>676</v>
      </c>
      <c r="Q42" s="914"/>
      <c r="R42" s="914"/>
      <c r="S42" s="165" t="s">
        <v>712</v>
      </c>
      <c r="T42" s="164" t="s">
        <v>713</v>
      </c>
      <c r="U42" s="165" t="s">
        <v>676</v>
      </c>
      <c r="V42" s="165" t="s">
        <v>714</v>
      </c>
      <c r="W42" s="890"/>
      <c r="X42" s="188" t="s">
        <v>644</v>
      </c>
      <c r="Y42" s="187" t="s">
        <v>714</v>
      </c>
      <c r="Z42" s="199"/>
    </row>
    <row r="43" spans="1:27" x14ac:dyDescent="0.15">
      <c r="B43" s="868" t="s">
        <v>715</v>
      </c>
      <c r="C43" s="856"/>
      <c r="D43" s="16">
        <f>D2</f>
        <v>15370.126</v>
      </c>
      <c r="E43" s="856" t="s">
        <v>716</v>
      </c>
      <c r="F43" s="856"/>
      <c r="G43" s="856"/>
      <c r="H43" s="856"/>
      <c r="I43" s="856"/>
      <c r="J43" s="856"/>
      <c r="K43" s="891"/>
      <c r="M43" s="892" t="s">
        <v>717</v>
      </c>
      <c r="N43" s="893"/>
      <c r="O43" s="166">
        <f>D42</f>
        <v>3200</v>
      </c>
      <c r="P43" s="167"/>
      <c r="Q43" s="892" t="s">
        <v>717</v>
      </c>
      <c r="R43" s="893"/>
      <c r="S43" s="166">
        <f>D42</f>
        <v>3200</v>
      </c>
      <c r="T43" s="166"/>
      <c r="U43" s="168"/>
      <c r="V43" s="255"/>
      <c r="W43" s="56"/>
      <c r="X43" s="56"/>
      <c r="Y43" s="56"/>
      <c r="AA43" s="338" t="str">
        <f ca="1">"Year 1 benefit £" &amp; ROUNDUP(W52,0)</f>
        <v>Year 1 benefit £500</v>
      </c>
    </row>
    <row r="44" spans="1:27" x14ac:dyDescent="0.15">
      <c r="B44" s="868" t="s">
        <v>718</v>
      </c>
      <c r="C44" s="856"/>
      <c r="D44" s="36">
        <f>B2</f>
        <v>6.4</v>
      </c>
      <c r="E44" s="856" t="s">
        <v>719</v>
      </c>
      <c r="F44" s="856"/>
      <c r="G44" s="856"/>
      <c r="H44" s="856"/>
      <c r="I44" s="856"/>
      <c r="J44" s="856"/>
      <c r="K44" s="891"/>
      <c r="M44" s="868"/>
      <c r="N44" s="856"/>
      <c r="P44" s="29"/>
      <c r="Q44" s="868" t="s">
        <v>720</v>
      </c>
      <c r="R44" s="856"/>
      <c r="S44" s="102">
        <f ca="1">D49</f>
        <v>4871.2</v>
      </c>
      <c r="T44" s="169">
        <f>D55*100</f>
        <v>0</v>
      </c>
      <c r="U44" s="170"/>
      <c r="V44" s="171">
        <f ca="1">S44*T44/100</f>
        <v>0</v>
      </c>
      <c r="W44" s="172">
        <f ca="1">V44</f>
        <v>0</v>
      </c>
      <c r="X44" s="102">
        <f ca="1">C3</f>
        <v>4871.2</v>
      </c>
      <c r="Y44" s="172">
        <f ca="1">X44*T44/100</f>
        <v>0</v>
      </c>
      <c r="Z44" s="338" t="s">
        <v>721</v>
      </c>
      <c r="AA44" s="337">
        <f ca="1">W44</f>
        <v>0</v>
      </c>
    </row>
    <row r="45" spans="1:27" x14ac:dyDescent="0.15">
      <c r="B45" s="868" t="s">
        <v>722</v>
      </c>
      <c r="C45" s="856"/>
      <c r="D45" s="126">
        <f ca="1">IF((C60+C72+C84+C96)&gt;0,((B60*C60)+(B72*C72)+(B84*C84)+(B96*C96))/(C60+C72+C84+C96),0)</f>
        <v>761.125</v>
      </c>
      <c r="E45" s="856" t="s">
        <v>723</v>
      </c>
      <c r="F45" s="856"/>
      <c r="G45" s="856"/>
      <c r="H45" s="856"/>
      <c r="I45" s="856"/>
      <c r="J45" s="856"/>
      <c r="K45" s="891"/>
      <c r="L45" s="116"/>
      <c r="M45" s="868"/>
      <c r="N45" s="856"/>
      <c r="P45" s="29"/>
      <c r="Q45" s="868" t="s">
        <v>724</v>
      </c>
      <c r="R45" s="856"/>
      <c r="S45" s="102">
        <f ca="1">D51</f>
        <v>2679.1600000000003</v>
      </c>
      <c r="T45" s="102"/>
      <c r="U45" s="170"/>
      <c r="V45" s="29"/>
      <c r="W45" s="56"/>
      <c r="X45" s="102"/>
      <c r="Y45" s="56"/>
      <c r="Z45" s="338" t="s">
        <v>725</v>
      </c>
      <c r="AA45" s="339">
        <f ca="1">W49</f>
        <v>384.99529200000001</v>
      </c>
    </row>
    <row r="46" spans="1:27" x14ac:dyDescent="0.15">
      <c r="B46" s="868" t="s">
        <v>726</v>
      </c>
      <c r="C46" s="856"/>
      <c r="D46" s="230">
        <f>IF(ISERROR(SEARCH("Panasonic", A6) &gt; 0) = FALSE, 0.025, IF(ISERROR(SEARCH("Sunpower", A6) &gt; 0) = FALSE, 0.085, 0))</f>
        <v>0</v>
      </c>
      <c r="E46" s="856" t="s">
        <v>727</v>
      </c>
      <c r="F46" s="856"/>
      <c r="G46" s="856"/>
      <c r="H46" s="856"/>
      <c r="I46" s="856"/>
      <c r="J46" s="856"/>
      <c r="K46" s="891"/>
      <c r="M46" s="868"/>
      <c r="N46" s="856"/>
      <c r="P46" s="29"/>
      <c r="Q46" s="868" t="s">
        <v>728</v>
      </c>
      <c r="R46" s="856"/>
      <c r="S46" s="102">
        <f ca="1">S43-S45</f>
        <v>520.83999999999969</v>
      </c>
      <c r="T46" s="102"/>
      <c r="U46" s="170"/>
      <c r="V46" s="29"/>
      <c r="W46" s="56"/>
      <c r="X46" s="102"/>
      <c r="Y46" s="56"/>
      <c r="Z46" s="338" t="s">
        <v>729</v>
      </c>
      <c r="AA46" s="337">
        <f ca="1">W50</f>
        <v>114.86289599999998</v>
      </c>
    </row>
    <row r="47" spans="1:27" x14ac:dyDescent="0.15">
      <c r="B47" s="868" t="s">
        <v>730</v>
      </c>
      <c r="C47" s="856"/>
      <c r="D47" s="242">
        <v>0.93</v>
      </c>
      <c r="E47" s="856" t="s">
        <v>731</v>
      </c>
      <c r="F47" s="856"/>
      <c r="G47" s="856"/>
      <c r="H47" s="856"/>
      <c r="I47" s="856"/>
      <c r="J47" s="856"/>
      <c r="K47" s="891"/>
      <c r="M47" s="868" t="s">
        <v>732</v>
      </c>
      <c r="N47" s="856"/>
      <c r="O47" s="102">
        <f>D52</f>
        <v>0.14369999999999999</v>
      </c>
      <c r="P47" s="173">
        <f>O47*D53</f>
        <v>2.0649689999999998E-2</v>
      </c>
      <c r="Q47" s="868" t="s">
        <v>732</v>
      </c>
      <c r="R47" s="856"/>
      <c r="S47" s="102">
        <f>D52</f>
        <v>0.14369999999999999</v>
      </c>
      <c r="T47" s="102"/>
      <c r="U47" s="170">
        <f>S47*D53</f>
        <v>2.0649689999999998E-2</v>
      </c>
      <c r="V47" s="29"/>
      <c r="W47" s="56"/>
      <c r="X47" s="102"/>
      <c r="Y47" s="56"/>
    </row>
    <row r="48" spans="1:27" x14ac:dyDescent="0.15">
      <c r="B48" s="868" t="s">
        <v>733</v>
      </c>
      <c r="C48" s="856"/>
      <c r="D48" s="126">
        <f ca="1">D45*(1+D46)*(1-0.93+D47)</f>
        <v>761.125</v>
      </c>
      <c r="E48" s="856" t="s">
        <v>734</v>
      </c>
      <c r="F48" s="841"/>
      <c r="G48" s="841"/>
      <c r="H48" s="841"/>
      <c r="I48" s="841"/>
      <c r="J48" s="841"/>
      <c r="K48" s="869"/>
      <c r="M48" s="868" t="s">
        <v>735</v>
      </c>
      <c r="N48" s="856"/>
      <c r="O48" s="102">
        <f>O43-O47</f>
        <v>3199.8562999999999</v>
      </c>
      <c r="P48" s="173">
        <f>O48*D54</f>
        <v>459.81935030999995</v>
      </c>
      <c r="Q48" s="868" t="s">
        <v>735</v>
      </c>
      <c r="R48" s="856"/>
      <c r="S48" s="102">
        <f ca="1">S46-S47</f>
        <v>520.69629999999972</v>
      </c>
      <c r="T48" s="102"/>
      <c r="U48" s="170">
        <f ca="1">S48*D54</f>
        <v>74.824058309999955</v>
      </c>
      <c r="V48" s="29"/>
      <c r="W48" s="56"/>
      <c r="X48" s="102"/>
      <c r="Y48" s="56"/>
    </row>
    <row r="49" spans="1:52" x14ac:dyDescent="0.15">
      <c r="B49" s="868" t="s">
        <v>736</v>
      </c>
      <c r="C49" s="856"/>
      <c r="D49" s="16">
        <f ca="1">D44*D48</f>
        <v>4871.2</v>
      </c>
      <c r="E49" s="902" t="s">
        <v>737</v>
      </c>
      <c r="F49" s="902"/>
      <c r="G49" s="902"/>
      <c r="H49" s="902"/>
      <c r="I49" s="902"/>
      <c r="J49" s="902"/>
      <c r="K49" s="903"/>
      <c r="M49" s="913" t="s">
        <v>738</v>
      </c>
      <c r="N49" s="914"/>
      <c r="O49" s="174"/>
      <c r="P49" s="175">
        <f>SUM(P47:P48)</f>
        <v>459.84</v>
      </c>
      <c r="Q49" s="868" t="s">
        <v>739</v>
      </c>
      <c r="R49" s="856"/>
      <c r="S49" s="102"/>
      <c r="T49" s="102"/>
      <c r="U49" s="170">
        <f ca="1">SUM(U47:U48)</f>
        <v>74.844707999999954</v>
      </c>
      <c r="V49" s="173"/>
      <c r="W49" s="176">
        <f ca="1">P49-U49</f>
        <v>384.99529200000001</v>
      </c>
      <c r="X49" s="102">
        <f ca="1">X44*D50</f>
        <v>2679.1600000000003</v>
      </c>
      <c r="Y49" s="176">
        <f ca="1">X49*D54</f>
        <v>384.99529200000001</v>
      </c>
      <c r="Z49" s="200"/>
      <c r="AA49" s="200"/>
      <c r="AB49" s="200"/>
    </row>
    <row r="50" spans="1:52" x14ac:dyDescent="0.15">
      <c r="B50" s="868" t="s">
        <v>740</v>
      </c>
      <c r="C50" s="856"/>
      <c r="D50" s="254">
        <v>0.55000000000000004</v>
      </c>
      <c r="E50" s="856" t="s">
        <v>741</v>
      </c>
      <c r="F50" s="856"/>
      <c r="G50" s="856"/>
      <c r="H50" s="856"/>
      <c r="I50" s="856"/>
      <c r="J50" s="856"/>
      <c r="K50" s="891"/>
      <c r="M50" s="856"/>
      <c r="N50" s="856"/>
      <c r="O50" s="102"/>
      <c r="P50" s="170"/>
      <c r="Q50" s="868" t="s">
        <v>1177</v>
      </c>
      <c r="R50" s="856"/>
      <c r="S50" s="102">
        <f ca="1">(1-D50)*S44</f>
        <v>2192.0399999999995</v>
      </c>
      <c r="T50" s="169">
        <f>D56*100</f>
        <v>5.24</v>
      </c>
      <c r="U50" s="170"/>
      <c r="V50" s="171">
        <f ca="1">T50*S50/100</f>
        <v>114.86289599999998</v>
      </c>
      <c r="W50" s="172">
        <f ca="1">V50</f>
        <v>114.86289599999998</v>
      </c>
      <c r="X50" s="102"/>
      <c r="Y50" s="176">
        <f ca="1">W50</f>
        <v>114.86289599999998</v>
      </c>
      <c r="Z50" s="200"/>
      <c r="AA50" s="200"/>
      <c r="AB50" s="200"/>
    </row>
    <row r="51" spans="1:52" x14ac:dyDescent="0.15">
      <c r="B51" s="868" t="s">
        <v>742</v>
      </c>
      <c r="C51" s="856"/>
      <c r="D51" s="16">
        <f ca="1">D49*D50</f>
        <v>2679.1600000000003</v>
      </c>
      <c r="E51" s="856" t="s">
        <v>743</v>
      </c>
      <c r="F51" s="856"/>
      <c r="G51" s="856"/>
      <c r="H51" s="856"/>
      <c r="I51" s="856"/>
      <c r="J51" s="856"/>
      <c r="K51" s="891"/>
      <c r="M51" s="856"/>
      <c r="N51" s="856"/>
      <c r="O51" s="102"/>
      <c r="P51" s="170"/>
      <c r="Q51" s="868"/>
      <c r="R51" s="856"/>
      <c r="S51" s="102"/>
      <c r="T51" s="102"/>
      <c r="U51" s="170"/>
      <c r="V51" s="29"/>
      <c r="W51" s="56"/>
      <c r="X51" s="56"/>
      <c r="Y51" s="56"/>
    </row>
    <row r="52" spans="1:52" x14ac:dyDescent="0.15">
      <c r="B52" s="868" t="s">
        <v>638</v>
      </c>
      <c r="C52" s="856"/>
      <c r="D52" s="16">
        <f>Data!C11</f>
        <v>0.14369999999999999</v>
      </c>
      <c r="E52" s="856" t="s">
        <v>744</v>
      </c>
      <c r="F52" s="856"/>
      <c r="G52" s="856"/>
      <c r="H52" s="856"/>
      <c r="I52" s="856"/>
      <c r="J52" s="856"/>
      <c r="K52" s="891"/>
      <c r="M52" s="912"/>
      <c r="N52" s="856"/>
      <c r="O52" s="103"/>
      <c r="P52" s="177"/>
      <c r="Q52" s="911" t="s">
        <v>745</v>
      </c>
      <c r="R52" s="901"/>
      <c r="S52" s="178"/>
      <c r="T52" s="178"/>
      <c r="U52" s="179"/>
      <c r="V52" s="180"/>
      <c r="W52" s="181">
        <f ca="1">SUM(W44:W51)</f>
        <v>499.85818799999998</v>
      </c>
      <c r="X52" s="181"/>
      <c r="Y52" s="181">
        <f ca="1">SUM(Y44:Y51)</f>
        <v>499.85818799999998</v>
      </c>
      <c r="Z52" s="177"/>
      <c r="AA52" s="177"/>
      <c r="AB52" s="177"/>
    </row>
    <row r="53" spans="1:52" x14ac:dyDescent="0.15">
      <c r="B53" s="868" t="s">
        <v>639</v>
      </c>
      <c r="C53" s="856"/>
      <c r="D53" s="127">
        <f>Data!C12</f>
        <v>0.14369999999999999</v>
      </c>
      <c r="E53" s="856" t="s">
        <v>746</v>
      </c>
      <c r="F53" s="856"/>
      <c r="G53" s="856"/>
      <c r="H53" s="856"/>
      <c r="I53" s="856"/>
      <c r="J53" s="856"/>
      <c r="K53" s="891"/>
    </row>
    <row r="54" spans="1:52" x14ac:dyDescent="0.15">
      <c r="B54" s="868" t="s">
        <v>641</v>
      </c>
      <c r="C54" s="856"/>
      <c r="D54" s="127">
        <f>Data!C12</f>
        <v>0.14369999999999999</v>
      </c>
      <c r="E54" s="856" t="s">
        <v>747</v>
      </c>
      <c r="F54" s="856"/>
      <c r="G54" s="856"/>
      <c r="H54" s="856"/>
      <c r="I54" s="856"/>
      <c r="J54" s="856"/>
      <c r="K54" s="891"/>
    </row>
    <row r="55" spans="1:52" x14ac:dyDescent="0.15">
      <c r="B55" s="868" t="s">
        <v>748</v>
      </c>
      <c r="C55" s="856"/>
      <c r="D55" s="375">
        <v>0</v>
      </c>
      <c r="E55" s="856" t="s">
        <v>1305</v>
      </c>
      <c r="F55" s="856"/>
      <c r="G55" s="856"/>
      <c r="H55" s="856"/>
      <c r="I55" s="856"/>
      <c r="J55" s="856"/>
      <c r="K55" s="891"/>
    </row>
    <row r="56" spans="1:52" x14ac:dyDescent="0.15">
      <c r="B56" s="872" t="s">
        <v>649</v>
      </c>
      <c r="C56" s="914"/>
      <c r="D56" s="376">
        <f>Data!B30</f>
        <v>5.2400000000000002E-2</v>
      </c>
      <c r="E56" s="914" t="s">
        <v>749</v>
      </c>
      <c r="F56" s="914"/>
      <c r="G56" s="914"/>
      <c r="H56" s="914"/>
      <c r="I56" s="914"/>
      <c r="J56" s="914"/>
      <c r="K56" s="920"/>
    </row>
    <row r="57" spans="1:52" s="429" customFormat="1" ht="14" thickBot="1" x14ac:dyDescent="0.2">
      <c r="B57" s="908"/>
      <c r="C57" s="908"/>
      <c r="S57" s="430"/>
    </row>
    <row r="58" spans="1:52" ht="14" thickTop="1" x14ac:dyDescent="0.15">
      <c r="K58" s="9"/>
      <c r="R58" s="468" t="s">
        <v>750</v>
      </c>
      <c r="S58" s="468" t="s">
        <v>751</v>
      </c>
      <c r="T58" s="468" t="s">
        <v>752</v>
      </c>
      <c r="U58" s="468" t="s">
        <v>753</v>
      </c>
      <c r="V58" s="468" t="s">
        <v>754</v>
      </c>
      <c r="W58" s="468" t="s">
        <v>755</v>
      </c>
      <c r="X58" s="468" t="s">
        <v>756</v>
      </c>
      <c r="Y58" s="468" t="s">
        <v>757</v>
      </c>
      <c r="Z58" s="468" t="s">
        <v>758</v>
      </c>
      <c r="AA58" s="468" t="s">
        <v>759</v>
      </c>
      <c r="AB58" s="468" t="s">
        <v>760</v>
      </c>
      <c r="AC58" s="468" t="s">
        <v>761</v>
      </c>
      <c r="AD58" s="468" t="str">
        <f>$G$65 &amp; "mm " &amp;$M$6</f>
        <v>35mm Black</v>
      </c>
      <c r="AE58" s="468" t="str">
        <f>$G$65 &amp; "mm " &amp;$M$6</f>
        <v>35mm Black</v>
      </c>
      <c r="AG58" s="9">
        <v>1</v>
      </c>
      <c r="AH58" s="9">
        <v>2</v>
      </c>
      <c r="AI58" s="9">
        <v>3</v>
      </c>
      <c r="AJ58" s="9">
        <v>4</v>
      </c>
      <c r="AK58" s="9">
        <v>5</v>
      </c>
      <c r="AL58" s="9">
        <v>6</v>
      </c>
      <c r="AM58" s="9">
        <v>7</v>
      </c>
      <c r="AN58" s="9">
        <v>8</v>
      </c>
      <c r="AO58" s="9">
        <v>9</v>
      </c>
      <c r="AP58" s="9">
        <v>10</v>
      </c>
      <c r="AQ58" s="9">
        <v>1</v>
      </c>
      <c r="AR58" s="9">
        <v>2</v>
      </c>
      <c r="AS58" s="9">
        <v>3</v>
      </c>
      <c r="AT58" s="9">
        <v>4</v>
      </c>
      <c r="AU58" s="9">
        <v>5</v>
      </c>
      <c r="AV58" s="9">
        <v>6</v>
      </c>
      <c r="AW58" s="9">
        <v>7</v>
      </c>
      <c r="AX58" s="9">
        <v>8</v>
      </c>
      <c r="AY58" s="9">
        <v>9</v>
      </c>
      <c r="AZ58" s="9">
        <v>10</v>
      </c>
    </row>
    <row r="59" spans="1:52" ht="48.75" customHeight="1" x14ac:dyDescent="0.15">
      <c r="A59" s="894" t="s">
        <v>762</v>
      </c>
      <c r="B59" s="895"/>
      <c r="C59" s="895"/>
      <c r="D59" s="895"/>
      <c r="E59" s="895"/>
      <c r="F59" s="895"/>
      <c r="G59" s="895"/>
      <c r="H59" s="896"/>
      <c r="J59" s="887" t="s">
        <v>763</v>
      </c>
      <c r="K59" s="888"/>
      <c r="L59" s="888"/>
      <c r="M59" s="888"/>
      <c r="N59" s="888"/>
      <c r="Q59" s="406"/>
      <c r="R59" s="406">
        <f t="shared" ref="R59:T59" si="41">SUM(R61:R94)</f>
        <v>16</v>
      </c>
      <c r="S59" s="406">
        <f t="shared" si="41"/>
        <v>0</v>
      </c>
      <c r="T59" s="406">
        <f t="shared" si="41"/>
        <v>0</v>
      </c>
      <c r="U59" s="406">
        <f t="shared" ref="U59:AE59" si="42">SUM(U61:U94)</f>
        <v>10</v>
      </c>
      <c r="V59" s="406">
        <f t="shared" si="42"/>
        <v>0</v>
      </c>
      <c r="W59" s="406">
        <f t="shared" si="42"/>
        <v>0</v>
      </c>
      <c r="X59" s="406">
        <f t="shared" si="42"/>
        <v>0</v>
      </c>
      <c r="Y59" s="406">
        <f t="shared" si="42"/>
        <v>0</v>
      </c>
      <c r="Z59" s="406">
        <f t="shared" si="42"/>
        <v>0</v>
      </c>
      <c r="AA59" s="406">
        <f t="shared" si="42"/>
        <v>0</v>
      </c>
      <c r="AB59" s="406">
        <f t="shared" si="42"/>
        <v>0</v>
      </c>
      <c r="AC59" s="406">
        <f t="shared" si="42"/>
        <v>0</v>
      </c>
      <c r="AD59" s="406">
        <f t="shared" si="42"/>
        <v>12</v>
      </c>
      <c r="AE59" s="406">
        <f t="shared" si="42"/>
        <v>34</v>
      </c>
      <c r="AF59" s="512">
        <f>AF70+AF82+AF94</f>
        <v>0</v>
      </c>
      <c r="AG59" s="511">
        <v>68.86</v>
      </c>
      <c r="AH59" s="511">
        <v>54.92</v>
      </c>
      <c r="AI59" s="511">
        <v>49.523333333333333</v>
      </c>
      <c r="AJ59" s="511">
        <v>47.2</v>
      </c>
      <c r="AK59" s="511">
        <v>45.805999999999997</v>
      </c>
      <c r="AL59" s="511">
        <v>44.876666666666665</v>
      </c>
      <c r="AM59" s="511">
        <v>44.212857142857146</v>
      </c>
      <c r="AN59" s="511">
        <v>43.715000000000003</v>
      </c>
      <c r="AO59" s="511">
        <v>43.327777777777783</v>
      </c>
      <c r="AP59" s="511">
        <v>43.018000000000001</v>
      </c>
      <c r="AQ59" s="511">
        <v>80.86</v>
      </c>
      <c r="AR59" s="511">
        <v>63.92</v>
      </c>
      <c r="AS59" s="511">
        <v>57.523333333333333</v>
      </c>
      <c r="AT59" s="511">
        <v>54.7</v>
      </c>
      <c r="AU59" s="511">
        <v>53.006</v>
      </c>
      <c r="AV59" s="511">
        <v>51.876666666666665</v>
      </c>
      <c r="AW59" s="511">
        <v>51.070000000000007</v>
      </c>
      <c r="AX59" s="511">
        <v>50.465000000000003</v>
      </c>
      <c r="AY59" s="511">
        <v>49.994444444444447</v>
      </c>
      <c r="AZ59" s="511">
        <v>49.618000000000002</v>
      </c>
    </row>
    <row r="60" spans="1:52" ht="48" customHeight="1" x14ac:dyDescent="0.15">
      <c r="A60" s="529" t="s">
        <v>764</v>
      </c>
      <c r="B60" s="389">
        <f ca="1">Project!B41</f>
        <v>866</v>
      </c>
      <c r="C60" s="390">
        <f>Project!B42</f>
        <v>10</v>
      </c>
      <c r="D60" s="386">
        <f>(D68+0.02)*E68*C60</f>
        <v>16.467199999999998</v>
      </c>
      <c r="E60" s="387" t="s">
        <v>765</v>
      </c>
      <c r="F60" s="110" t="str">
        <f>IF(ISERROR(SEARCH("FRF",E62)&gt;0)=FALSE,"FRF",IF(ISERROR(SEARCH("Console",E62)&gt;0)=FALSE,"Console",IF(ISERROR(SEARCH("Solar Steel",E62)&gt;0)=FALSE,"Solar Steel","Not")))</f>
        <v>Not</v>
      </c>
      <c r="G60" s="110"/>
      <c r="H60" s="530"/>
      <c r="J60" s="9" t="s">
        <v>766</v>
      </c>
      <c r="K60" s="457" t="s">
        <v>767</v>
      </c>
      <c r="L60" s="622" t="s">
        <v>768</v>
      </c>
      <c r="M60" s="456" t="s">
        <v>769</v>
      </c>
      <c r="N60" s="456" t="s">
        <v>770</v>
      </c>
      <c r="O60" s="456" t="s">
        <v>771</v>
      </c>
      <c r="P60" s="456" t="s">
        <v>772</v>
      </c>
      <c r="Q60" s="456" t="s">
        <v>773</v>
      </c>
      <c r="R60" s="466" t="s">
        <v>774</v>
      </c>
      <c r="S60" s="466" t="s">
        <v>775</v>
      </c>
      <c r="T60" s="466" t="s">
        <v>776</v>
      </c>
      <c r="U60" s="467" t="s">
        <v>777</v>
      </c>
      <c r="V60" s="467" t="s">
        <v>778</v>
      </c>
      <c r="W60" s="467" t="s">
        <v>779</v>
      </c>
      <c r="X60" s="467" t="s">
        <v>780</v>
      </c>
      <c r="Y60" s="467" t="s">
        <v>781</v>
      </c>
      <c r="Z60" s="467" t="s">
        <v>782</v>
      </c>
      <c r="AA60" s="467" t="s">
        <v>783</v>
      </c>
      <c r="AB60" s="467" t="s">
        <v>784</v>
      </c>
      <c r="AC60" s="467" t="s">
        <v>785</v>
      </c>
      <c r="AD60" s="467" t="str">
        <f>$M$6 &amp; " End Clamps"</f>
        <v>Black End Clamps</v>
      </c>
      <c r="AE60" s="467" t="str">
        <f>$M$6 &amp; " Mid Clamps"</f>
        <v>Black Mid Clamps</v>
      </c>
      <c r="AF60" s="467" t="s">
        <v>786</v>
      </c>
      <c r="AQ60" s="632"/>
    </row>
    <row r="61" spans="1:52" x14ac:dyDescent="0.15">
      <c r="A61" s="28"/>
      <c r="B61" s="109" t="s">
        <v>787</v>
      </c>
      <c r="C61" s="630"/>
      <c r="D61" s="631"/>
      <c r="E61" s="388" t="s">
        <v>788</v>
      </c>
      <c r="F61" s="181" t="s">
        <v>789</v>
      </c>
      <c r="G61" s="531">
        <f>IF(F60="FRF",3,IF(F60="Solar Steel",3.15,3.15))</f>
        <v>3.15</v>
      </c>
      <c r="H61" s="532"/>
      <c r="I61" s="9" t="s">
        <v>790</v>
      </c>
      <c r="J61" s="472" t="s">
        <v>605</v>
      </c>
      <c r="K61" s="618">
        <f>IF(J61&lt;&gt;"Portrait", $G$63, $G$64)</f>
        <v>0.99199999999999999</v>
      </c>
      <c r="L61" s="615">
        <v>7</v>
      </c>
      <c r="M61" s="458">
        <f t="shared" ref="M61:M68" si="43">IF($L61&gt;0,IF($F$60="Console",0,(K61+0.013)*L61+0.087),"")</f>
        <v>7.121999999999999</v>
      </c>
      <c r="N61" s="458">
        <f>IF($L61&gt;0,IF(M61&lt;=$G$61,1,TRUNC(M61/$G$61)+1),"")</f>
        <v>3</v>
      </c>
      <c r="O61" s="458">
        <f>IF($L61&gt;0,(N61*$G$61)-M61,"")</f>
        <v>2.3280000000000003</v>
      </c>
      <c r="P61" s="458">
        <f>IF($L61&gt;0,M61-($G$61*(N61-1)),"")</f>
        <v>0.82199999999999918</v>
      </c>
      <c r="Q61" s="20">
        <f t="shared" ref="Q61:Q70" si="44">IF(L61&gt;0,(INT(M61/0.8)+1)*2,"")</f>
        <v>18</v>
      </c>
      <c r="R61" s="20">
        <f t="shared" ref="R61:R67" si="45">IF($L61&gt;0,IF($F$60="Not",N61*2,""),"")</f>
        <v>6</v>
      </c>
      <c r="S61" s="20" t="str">
        <f>IF(L61&gt;0,IF($F$60="FRF",$N61*2,""),"")</f>
        <v/>
      </c>
      <c r="T61" s="20" t="str">
        <f>IF(M61&lt;&gt;"",IF($F$60="FRF",$N61*2, IF($F$60="Solar Steel",$N61*2,"")),"")</f>
        <v/>
      </c>
      <c r="U61" s="20">
        <f>IF($L61&gt;0,IF($F$60="Not",($N61-1)*2,""),"")</f>
        <v>4</v>
      </c>
      <c r="V61" s="20" t="str">
        <f>IF($L61&gt;0,IF($F$60="FRF",($N61-1)*2,""),"")</f>
        <v/>
      </c>
      <c r="W61" s="20" t="str">
        <f>IF($L61&gt;0,IF($F$60="FRF",($N61-1)*2,""),"")</f>
        <v/>
      </c>
      <c r="X61" s="20" t="str">
        <f t="shared" ref="X61:X68" si="46">IF($L61&gt;0,IF($F$60="Not",IF($F$62="Pantile",$Q61,""),""),"")</f>
        <v/>
      </c>
      <c r="Y61" s="20" t="str">
        <f t="shared" ref="Y61:Y68" si="47">IF($D$62="Yes","",IF($L61&gt;0,IF($F$60="Not",IF($F$62="Plain Tile",$Q61,""),""),""))</f>
        <v/>
      </c>
      <c r="Z61" s="20" t="str">
        <f t="shared" ref="Z61:Z68" si="48">IF($L61&gt;0,IF($F$60="Not",IF(RIGHT($F$62,5)="Slate",$Q61,""),""),"")</f>
        <v/>
      </c>
      <c r="AA61" s="20" t="str">
        <f t="shared" ref="AA61:AA68" si="49">IF($D$62="Yes",$Q61,"")</f>
        <v/>
      </c>
      <c r="AB61" s="20" t="str">
        <f>IF($D67=15,IF($F$60="Console",$C$60,""),"")</f>
        <v/>
      </c>
      <c r="AC61" s="20" t="str">
        <f>IF($D67&lt;&gt;15,IF($F$60="Console",$C$60,""),"")</f>
        <v/>
      </c>
      <c r="AD61" s="20">
        <f>IF($L61&gt;0,IF($F$60="Console","",4),"")</f>
        <v>4</v>
      </c>
      <c r="AE61" s="20">
        <f>IF($L61&gt;0,IF($F$60="Console","",($L61-1)*2),"")</f>
        <v>12</v>
      </c>
      <c r="AF61" s="511">
        <f>SUM(AG61:AZ61)</f>
        <v>357.49000000000007</v>
      </c>
      <c r="AG61" s="9">
        <f>IF(AND($J61="Landscape",$L61=AG$58),AG$59*AG$58,0)</f>
        <v>0</v>
      </c>
      <c r="AH61" s="9">
        <f t="shared" ref="AH61:AP68" si="50">IF(AND($J61="Landscape",$L61=AH$58),AH$59*AH$58,0)</f>
        <v>0</v>
      </c>
      <c r="AI61" s="9">
        <f t="shared" si="50"/>
        <v>0</v>
      </c>
      <c r="AJ61" s="9">
        <f t="shared" si="50"/>
        <v>0</v>
      </c>
      <c r="AK61" s="9">
        <f t="shared" si="50"/>
        <v>0</v>
      </c>
      <c r="AL61" s="9">
        <f t="shared" si="50"/>
        <v>0</v>
      </c>
      <c r="AM61" s="9">
        <f t="shared" si="50"/>
        <v>0</v>
      </c>
      <c r="AN61" s="9">
        <f t="shared" si="50"/>
        <v>0</v>
      </c>
      <c r="AO61" s="9">
        <f t="shared" si="50"/>
        <v>0</v>
      </c>
      <c r="AP61" s="9">
        <f t="shared" si="50"/>
        <v>0</v>
      </c>
      <c r="AQ61" s="9">
        <f>IF(AND($J61&lt;&gt;"Landscape",$L61=AQ$58),#REF!*AQ$58,0)</f>
        <v>0</v>
      </c>
      <c r="AR61" s="9">
        <f t="shared" ref="AR61:AZ68" si="51">IF(AND($J61&lt;&gt;"Landscape",$L61=AR$58),AR$59*AR$58,0)</f>
        <v>0</v>
      </c>
      <c r="AS61" s="9">
        <f t="shared" si="51"/>
        <v>0</v>
      </c>
      <c r="AT61" s="9">
        <f t="shared" si="51"/>
        <v>0</v>
      </c>
      <c r="AU61" s="9">
        <f t="shared" si="51"/>
        <v>0</v>
      </c>
      <c r="AV61" s="9">
        <f t="shared" si="51"/>
        <v>0</v>
      </c>
      <c r="AW61" s="9">
        <f t="shared" si="51"/>
        <v>357.49000000000007</v>
      </c>
      <c r="AX61" s="9">
        <f t="shared" si="51"/>
        <v>0</v>
      </c>
      <c r="AY61" s="9">
        <f t="shared" si="51"/>
        <v>0</v>
      </c>
      <c r="AZ61" s="9">
        <f t="shared" si="51"/>
        <v>0</v>
      </c>
    </row>
    <row r="62" spans="1:52" x14ac:dyDescent="0.15">
      <c r="A62" s="28"/>
      <c r="B62" s="870" t="s">
        <v>791</v>
      </c>
      <c r="C62" s="871"/>
      <c r="D62" s="470" t="str">
        <f>Project!B36</f>
        <v>N/A</v>
      </c>
      <c r="E62" s="279" t="str">
        <f>Project!B35</f>
        <v>Flat Roof - K2</v>
      </c>
      <c r="F62" s="471" t="str">
        <f>Project!B34</f>
        <v>Membrane</v>
      </c>
      <c r="G62" s="531"/>
      <c r="H62" s="532"/>
      <c r="I62" s="9" t="s">
        <v>792</v>
      </c>
      <c r="J62" s="473" t="s">
        <v>605</v>
      </c>
      <c r="K62" s="619">
        <f t="shared" ref="K62:K91" si="52">IF(J62&lt;&gt;"Portrait", $G$63, $G$64)</f>
        <v>0.99199999999999999</v>
      </c>
      <c r="L62" s="616">
        <v>7</v>
      </c>
      <c r="M62" s="458">
        <f t="shared" si="43"/>
        <v>7.121999999999999</v>
      </c>
      <c r="N62" s="458">
        <f t="shared" ref="N62:N94" si="53">IF($L62&gt;0,IF(M62&lt;=$G$61,1,TRUNC(M62/$G$61)+1),"")</f>
        <v>3</v>
      </c>
      <c r="O62" s="458">
        <f t="shared" ref="O62" si="54">IF($L62&gt;0,(N62*$G$61)-M62,"")</f>
        <v>2.3280000000000003</v>
      </c>
      <c r="P62" s="458">
        <f t="shared" ref="P62:P70" si="55">IF($L62&gt;0,M62-($G$61*(N62-1)),"")</f>
        <v>0.82199999999999918</v>
      </c>
      <c r="Q62" s="20">
        <f t="shared" si="44"/>
        <v>18</v>
      </c>
      <c r="R62" s="20">
        <f t="shared" si="45"/>
        <v>6</v>
      </c>
      <c r="S62" s="20" t="str">
        <f t="shared" ref="S62:S67" si="56">IF(L62&gt;0,IF($F$60="FRF",$N62*2,""),"")</f>
        <v/>
      </c>
      <c r="T62" s="20" t="str">
        <f t="shared" ref="T62:T68" si="57">IF(M62&lt;&gt;"",IF($F$60="FRF",$N62*2, IF($F$60="Solar Steel",$N62*2,"")),"")</f>
        <v/>
      </c>
      <c r="U62" s="20">
        <f t="shared" ref="U62:U68" si="58">IF($L62&gt;0,IF($F$60="Not",($N62-1)*2,""),"")</f>
        <v>4</v>
      </c>
      <c r="V62" s="20" t="str">
        <f t="shared" ref="V62:V68" si="59">IF($L62&gt;0,IF($F$60="FRF",($N62-1)*2,""),"")</f>
        <v/>
      </c>
      <c r="X62" s="20" t="str">
        <f t="shared" si="46"/>
        <v/>
      </c>
      <c r="Y62" s="20" t="str">
        <f t="shared" si="47"/>
        <v/>
      </c>
      <c r="Z62" s="20" t="str">
        <f t="shared" si="48"/>
        <v/>
      </c>
      <c r="AA62" s="20" t="str">
        <f t="shared" si="49"/>
        <v/>
      </c>
      <c r="AD62" s="20">
        <f t="shared" ref="AD62:AD68" si="60">IF($L62&gt;0,IF($F$60="Console","",4),"")</f>
        <v>4</v>
      </c>
      <c r="AE62" s="20">
        <f t="shared" ref="AE62:AE68" si="61">IF($L62&gt;0,IF($F$60="Console","",($L62-1)*2),"")</f>
        <v>12</v>
      </c>
      <c r="AF62" s="511">
        <f t="shared" ref="AF62:AF67" si="62">SUM(AG62:AZ62)</f>
        <v>357.49000000000007</v>
      </c>
      <c r="AG62" s="9">
        <f t="shared" ref="AG62:AG68" si="63">IF(AND($J62="Landscape",$L62=AG$58),AG$59*AG$58,0)</f>
        <v>0</v>
      </c>
      <c r="AH62" s="9">
        <f t="shared" si="50"/>
        <v>0</v>
      </c>
      <c r="AI62" s="9">
        <f t="shared" si="50"/>
        <v>0</v>
      </c>
      <c r="AJ62" s="9">
        <f t="shared" si="50"/>
        <v>0</v>
      </c>
      <c r="AK62" s="9">
        <f t="shared" si="50"/>
        <v>0</v>
      </c>
      <c r="AL62" s="9">
        <f t="shared" si="50"/>
        <v>0</v>
      </c>
      <c r="AM62" s="9">
        <f t="shared" si="50"/>
        <v>0</v>
      </c>
      <c r="AN62" s="9">
        <f t="shared" si="50"/>
        <v>0</v>
      </c>
      <c r="AO62" s="9">
        <f t="shared" si="50"/>
        <v>0</v>
      </c>
      <c r="AP62" s="9">
        <f t="shared" si="50"/>
        <v>0</v>
      </c>
      <c r="AQ62" s="9">
        <f>IF(AND($J62&lt;&gt;"Landscape",$L62=AQ$58),#REF!*AQ$58,0)</f>
        <v>0</v>
      </c>
      <c r="AR62" s="9">
        <f t="shared" si="51"/>
        <v>0</v>
      </c>
      <c r="AS62" s="9">
        <f t="shared" si="51"/>
        <v>0</v>
      </c>
      <c r="AT62" s="9">
        <f t="shared" si="51"/>
        <v>0</v>
      </c>
      <c r="AU62" s="9">
        <f t="shared" si="51"/>
        <v>0</v>
      </c>
      <c r="AV62" s="9">
        <f t="shared" si="51"/>
        <v>0</v>
      </c>
      <c r="AW62" s="9">
        <f t="shared" si="51"/>
        <v>357.49000000000007</v>
      </c>
      <c r="AX62" s="9">
        <f t="shared" si="51"/>
        <v>0</v>
      </c>
      <c r="AY62" s="9">
        <f t="shared" si="51"/>
        <v>0</v>
      </c>
      <c r="AZ62" s="9">
        <f t="shared" si="51"/>
        <v>0</v>
      </c>
    </row>
    <row r="63" spans="1:52" x14ac:dyDescent="0.15">
      <c r="A63" s="28"/>
      <c r="B63" s="28" t="s">
        <v>793</v>
      </c>
      <c r="C63" s="525"/>
      <c r="D63" s="459">
        <f>C60-D64</f>
        <v>10</v>
      </c>
      <c r="E63" s="56" t="str">
        <f>Project!B33</f>
        <v>Flat_Roof</v>
      </c>
      <c r="F63" s="879"/>
      <c r="G63" s="531">
        <f>VLOOKUP($A$6,PV_Panel_Prices,5, FALSE) / 1000</f>
        <v>1.64</v>
      </c>
      <c r="H63" s="29"/>
      <c r="I63" s="9" t="s">
        <v>794</v>
      </c>
      <c r="J63" s="473" t="s">
        <v>605</v>
      </c>
      <c r="K63" s="619">
        <f t="shared" si="52"/>
        <v>0.99199999999999999</v>
      </c>
      <c r="L63" s="616">
        <v>6</v>
      </c>
      <c r="M63" s="458">
        <f t="shared" si="43"/>
        <v>6.1169999999999991</v>
      </c>
      <c r="N63" s="458">
        <f t="shared" si="53"/>
        <v>2</v>
      </c>
      <c r="O63" s="458">
        <f t="shared" ref="O63:P94" si="64">IF($L63&gt;0,(N63*$G$61)-M63,"")</f>
        <v>0.18300000000000072</v>
      </c>
      <c r="P63" s="458">
        <f t="shared" si="55"/>
        <v>2.9669999999999992</v>
      </c>
      <c r="Q63" s="20">
        <f t="shared" si="44"/>
        <v>16</v>
      </c>
      <c r="R63" s="20">
        <f t="shared" si="45"/>
        <v>4</v>
      </c>
      <c r="S63" s="20" t="str">
        <f t="shared" si="56"/>
        <v/>
      </c>
      <c r="T63" s="20" t="str">
        <f t="shared" si="57"/>
        <v/>
      </c>
      <c r="U63" s="20">
        <f t="shared" si="58"/>
        <v>2</v>
      </c>
      <c r="V63" s="20" t="str">
        <f t="shared" si="59"/>
        <v/>
      </c>
      <c r="W63" s="20" t="str">
        <f>IF($L63&gt;0,IF($F$60="FRF",($N63-1)*2,""),"")</f>
        <v/>
      </c>
      <c r="X63" s="20" t="str">
        <f t="shared" si="46"/>
        <v/>
      </c>
      <c r="Y63" s="20" t="str">
        <f t="shared" si="47"/>
        <v/>
      </c>
      <c r="Z63" s="20" t="str">
        <f t="shared" si="48"/>
        <v/>
      </c>
      <c r="AA63" s="20" t="str">
        <f t="shared" si="49"/>
        <v/>
      </c>
      <c r="AD63" s="20">
        <f t="shared" si="60"/>
        <v>4</v>
      </c>
      <c r="AE63" s="20">
        <f t="shared" si="61"/>
        <v>10</v>
      </c>
      <c r="AF63" s="511">
        <f t="shared" si="62"/>
        <v>311.26</v>
      </c>
      <c r="AG63" s="9">
        <f t="shared" si="63"/>
        <v>0</v>
      </c>
      <c r="AH63" s="9">
        <f t="shared" si="50"/>
        <v>0</v>
      </c>
      <c r="AI63" s="9">
        <f t="shared" si="50"/>
        <v>0</v>
      </c>
      <c r="AJ63" s="9">
        <f t="shared" si="50"/>
        <v>0</v>
      </c>
      <c r="AK63" s="9">
        <f t="shared" si="50"/>
        <v>0</v>
      </c>
      <c r="AL63" s="9">
        <f t="shared" si="50"/>
        <v>0</v>
      </c>
      <c r="AM63" s="9">
        <f t="shared" si="50"/>
        <v>0</v>
      </c>
      <c r="AN63" s="9">
        <f t="shared" si="50"/>
        <v>0</v>
      </c>
      <c r="AO63" s="9">
        <f t="shared" si="50"/>
        <v>0</v>
      </c>
      <c r="AP63" s="9">
        <f t="shared" si="50"/>
        <v>0</v>
      </c>
      <c r="AQ63" s="9">
        <f>IF(AND($J63&lt;&gt;"Landscape",$L63=AQ$58),#REF!*AQ$58,0)</f>
        <v>0</v>
      </c>
      <c r="AR63" s="9">
        <f t="shared" si="51"/>
        <v>0</v>
      </c>
      <c r="AS63" s="9">
        <f t="shared" si="51"/>
        <v>0</v>
      </c>
      <c r="AT63" s="9">
        <f t="shared" si="51"/>
        <v>0</v>
      </c>
      <c r="AU63" s="9">
        <f t="shared" si="51"/>
        <v>0</v>
      </c>
      <c r="AV63" s="9">
        <f t="shared" si="51"/>
        <v>311.26</v>
      </c>
      <c r="AW63" s="9">
        <f t="shared" si="51"/>
        <v>0</v>
      </c>
      <c r="AX63" s="9">
        <f t="shared" si="51"/>
        <v>0</v>
      </c>
      <c r="AY63" s="9">
        <f t="shared" si="51"/>
        <v>0</v>
      </c>
      <c r="AZ63" s="9">
        <f t="shared" si="51"/>
        <v>0</v>
      </c>
    </row>
    <row r="64" spans="1:52" x14ac:dyDescent="0.15">
      <c r="A64" s="28"/>
      <c r="B64" s="28" t="s">
        <v>795</v>
      </c>
      <c r="C64" s="525"/>
      <c r="D64" s="460">
        <v>0</v>
      </c>
      <c r="E64" s="56">
        <f>IF(D64&lt;&gt;0,D64/(D63+D64),0)</f>
        <v>0</v>
      </c>
      <c r="F64" s="880"/>
      <c r="G64" s="531">
        <f>VLOOKUP($A$6,PV_Panel_Prices,6, FALSE)/1000</f>
        <v>0.99199999999999999</v>
      </c>
      <c r="H64" s="29"/>
      <c r="I64" s="9" t="s">
        <v>796</v>
      </c>
      <c r="J64" s="473" t="s">
        <v>605</v>
      </c>
      <c r="K64" s="619">
        <f t="shared" si="52"/>
        <v>0.99199999999999999</v>
      </c>
      <c r="L64" s="616"/>
      <c r="M64" s="458" t="str">
        <f t="shared" si="43"/>
        <v/>
      </c>
      <c r="N64" s="458" t="str">
        <f t="shared" si="53"/>
        <v/>
      </c>
      <c r="O64" s="458" t="str">
        <f t="shared" si="64"/>
        <v/>
      </c>
      <c r="P64" s="458" t="str">
        <f t="shared" si="55"/>
        <v/>
      </c>
      <c r="Q64" s="20" t="str">
        <f t="shared" si="44"/>
        <v/>
      </c>
      <c r="R64" s="20" t="str">
        <f t="shared" si="45"/>
        <v/>
      </c>
      <c r="S64" s="20" t="str">
        <f t="shared" si="56"/>
        <v/>
      </c>
      <c r="T64" s="20" t="str">
        <f t="shared" si="57"/>
        <v/>
      </c>
      <c r="U64" s="20" t="str">
        <f t="shared" si="58"/>
        <v/>
      </c>
      <c r="V64" s="20" t="str">
        <f t="shared" si="59"/>
        <v/>
      </c>
      <c r="X64" s="20" t="str">
        <f t="shared" si="46"/>
        <v/>
      </c>
      <c r="Y64" s="20" t="str">
        <f t="shared" si="47"/>
        <v/>
      </c>
      <c r="Z64" s="20" t="str">
        <f t="shared" si="48"/>
        <v/>
      </c>
      <c r="AA64" s="20" t="str">
        <f t="shared" si="49"/>
        <v/>
      </c>
      <c r="AD64" s="20" t="str">
        <f t="shared" si="60"/>
        <v/>
      </c>
      <c r="AE64" s="20" t="str">
        <f t="shared" si="61"/>
        <v/>
      </c>
      <c r="AF64" s="511">
        <f t="shared" si="62"/>
        <v>0</v>
      </c>
      <c r="AG64" s="9">
        <f t="shared" si="63"/>
        <v>0</v>
      </c>
      <c r="AH64" s="9">
        <f t="shared" si="50"/>
        <v>0</v>
      </c>
      <c r="AI64" s="9">
        <f t="shared" si="50"/>
        <v>0</v>
      </c>
      <c r="AJ64" s="9">
        <f t="shared" si="50"/>
        <v>0</v>
      </c>
      <c r="AK64" s="9">
        <f t="shared" si="50"/>
        <v>0</v>
      </c>
      <c r="AL64" s="9">
        <f t="shared" si="50"/>
        <v>0</v>
      </c>
      <c r="AM64" s="9">
        <f t="shared" si="50"/>
        <v>0</v>
      </c>
      <c r="AN64" s="9">
        <f t="shared" si="50"/>
        <v>0</v>
      </c>
      <c r="AO64" s="9">
        <f t="shared" si="50"/>
        <v>0</v>
      </c>
      <c r="AP64" s="9">
        <f t="shared" si="50"/>
        <v>0</v>
      </c>
      <c r="AQ64" s="9">
        <f>IF(AND($J64&lt;&gt;"Landscape",$L64=AQ$58),#REF!*AQ$58,0)</f>
        <v>0</v>
      </c>
      <c r="AR64" s="9">
        <f t="shared" si="51"/>
        <v>0</v>
      </c>
      <c r="AS64" s="9">
        <f t="shared" si="51"/>
        <v>0</v>
      </c>
      <c r="AT64" s="9">
        <f t="shared" si="51"/>
        <v>0</v>
      </c>
      <c r="AU64" s="9">
        <f t="shared" si="51"/>
        <v>0</v>
      </c>
      <c r="AV64" s="9">
        <f t="shared" si="51"/>
        <v>0</v>
      </c>
      <c r="AW64" s="9">
        <f t="shared" si="51"/>
        <v>0</v>
      </c>
      <c r="AX64" s="9">
        <f t="shared" si="51"/>
        <v>0</v>
      </c>
      <c r="AY64" s="9">
        <f t="shared" si="51"/>
        <v>0</v>
      </c>
      <c r="AZ64" s="9">
        <f t="shared" si="51"/>
        <v>0</v>
      </c>
    </row>
    <row r="65" spans="1:52" ht="15" customHeight="1" x14ac:dyDescent="0.15">
      <c r="A65" s="28"/>
      <c r="B65" s="868" t="s">
        <v>797</v>
      </c>
      <c r="C65" s="869"/>
      <c r="D65" s="461">
        <v>0.5</v>
      </c>
      <c r="E65" s="256"/>
      <c r="F65" s="881"/>
      <c r="G65" s="533">
        <f>VLOOKUP($A$6,PV_Panel_Prices,7, FALSE)</f>
        <v>35</v>
      </c>
      <c r="H65" s="29"/>
      <c r="I65" s="9" t="s">
        <v>798</v>
      </c>
      <c r="J65" s="473" t="s">
        <v>604</v>
      </c>
      <c r="K65" s="619">
        <f t="shared" si="52"/>
        <v>1.64</v>
      </c>
      <c r="L65" s="616"/>
      <c r="M65" s="458" t="str">
        <f t="shared" si="43"/>
        <v/>
      </c>
      <c r="N65" s="458" t="str">
        <f t="shared" si="53"/>
        <v/>
      </c>
      <c r="O65" s="458" t="str">
        <f t="shared" si="64"/>
        <v/>
      </c>
      <c r="P65" s="458" t="str">
        <f t="shared" si="55"/>
        <v/>
      </c>
      <c r="Q65" s="20" t="str">
        <f t="shared" si="44"/>
        <v/>
      </c>
      <c r="R65" s="20" t="str">
        <f t="shared" si="45"/>
        <v/>
      </c>
      <c r="S65" s="20" t="str">
        <f t="shared" si="56"/>
        <v/>
      </c>
      <c r="T65" s="20" t="str">
        <f t="shared" si="57"/>
        <v/>
      </c>
      <c r="U65" s="20" t="str">
        <f t="shared" si="58"/>
        <v/>
      </c>
      <c r="V65" s="20" t="str">
        <f t="shared" si="59"/>
        <v/>
      </c>
      <c r="X65" s="20" t="str">
        <f t="shared" si="46"/>
        <v/>
      </c>
      <c r="Y65" s="20" t="str">
        <f t="shared" si="47"/>
        <v/>
      </c>
      <c r="Z65" s="20" t="str">
        <f t="shared" si="48"/>
        <v/>
      </c>
      <c r="AA65" s="20" t="str">
        <f t="shared" si="49"/>
        <v/>
      </c>
      <c r="AD65" s="20" t="str">
        <f t="shared" si="60"/>
        <v/>
      </c>
      <c r="AE65" s="20" t="str">
        <f t="shared" si="61"/>
        <v/>
      </c>
      <c r="AF65" s="511">
        <f t="shared" si="62"/>
        <v>0</v>
      </c>
      <c r="AG65" s="9">
        <f t="shared" si="63"/>
        <v>0</v>
      </c>
      <c r="AH65" s="9">
        <f t="shared" si="50"/>
        <v>0</v>
      </c>
      <c r="AI65" s="9">
        <f t="shared" si="50"/>
        <v>0</v>
      </c>
      <c r="AJ65" s="9">
        <f t="shared" si="50"/>
        <v>0</v>
      </c>
      <c r="AK65" s="9">
        <f t="shared" si="50"/>
        <v>0</v>
      </c>
      <c r="AL65" s="9">
        <f t="shared" si="50"/>
        <v>0</v>
      </c>
      <c r="AM65" s="9">
        <f t="shared" si="50"/>
        <v>0</v>
      </c>
      <c r="AN65" s="9">
        <f t="shared" si="50"/>
        <v>0</v>
      </c>
      <c r="AO65" s="9">
        <f t="shared" si="50"/>
        <v>0</v>
      </c>
      <c r="AP65" s="9">
        <f t="shared" si="50"/>
        <v>0</v>
      </c>
      <c r="AQ65" s="9">
        <f>IF(AND($J65&lt;&gt;"Landscape",$L65=AQ$58),#REF!*AQ$58,0)</f>
        <v>0</v>
      </c>
      <c r="AR65" s="9">
        <f t="shared" si="51"/>
        <v>0</v>
      </c>
      <c r="AS65" s="9">
        <f t="shared" si="51"/>
        <v>0</v>
      </c>
      <c r="AT65" s="9">
        <f t="shared" si="51"/>
        <v>0</v>
      </c>
      <c r="AU65" s="9">
        <f t="shared" si="51"/>
        <v>0</v>
      </c>
      <c r="AV65" s="9">
        <f t="shared" si="51"/>
        <v>0</v>
      </c>
      <c r="AW65" s="9">
        <f t="shared" si="51"/>
        <v>0</v>
      </c>
      <c r="AX65" s="9">
        <f t="shared" si="51"/>
        <v>0</v>
      </c>
      <c r="AY65" s="9">
        <f t="shared" si="51"/>
        <v>0</v>
      </c>
      <c r="AZ65" s="9">
        <f t="shared" si="51"/>
        <v>0</v>
      </c>
    </row>
    <row r="66" spans="1:52" ht="15" customHeight="1" x14ac:dyDescent="0.15">
      <c r="A66" s="28"/>
      <c r="B66" s="28" t="s">
        <v>799</v>
      </c>
      <c r="C66" s="525"/>
      <c r="D66" s="462" t="s">
        <v>605</v>
      </c>
      <c r="E66" s="56">
        <f>IF(D66="Portrait",0.9,0.75)</f>
        <v>0.9</v>
      </c>
      <c r="F66" s="882"/>
      <c r="G66" s="885"/>
      <c r="H66" s="534"/>
      <c r="I66" s="9" t="s">
        <v>800</v>
      </c>
      <c r="J66" s="473" t="s">
        <v>604</v>
      </c>
      <c r="K66" s="619">
        <f t="shared" si="52"/>
        <v>1.64</v>
      </c>
      <c r="L66" s="616"/>
      <c r="M66" s="458" t="str">
        <f t="shared" si="43"/>
        <v/>
      </c>
      <c r="N66" s="458" t="str">
        <f t="shared" si="53"/>
        <v/>
      </c>
      <c r="O66" s="458" t="str">
        <f t="shared" si="64"/>
        <v/>
      </c>
      <c r="P66" s="458" t="str">
        <f t="shared" si="55"/>
        <v/>
      </c>
      <c r="Q66" s="20" t="str">
        <f t="shared" si="44"/>
        <v/>
      </c>
      <c r="R66" s="20" t="str">
        <f t="shared" si="45"/>
        <v/>
      </c>
      <c r="S66" s="20" t="str">
        <f t="shared" si="56"/>
        <v/>
      </c>
      <c r="T66" s="20" t="str">
        <f t="shared" si="57"/>
        <v/>
      </c>
      <c r="U66" s="20" t="str">
        <f t="shared" si="58"/>
        <v/>
      </c>
      <c r="V66" s="20" t="str">
        <f t="shared" si="59"/>
        <v/>
      </c>
      <c r="X66" s="20" t="str">
        <f t="shared" si="46"/>
        <v/>
      </c>
      <c r="Y66" s="20" t="str">
        <f t="shared" si="47"/>
        <v/>
      </c>
      <c r="Z66" s="20" t="str">
        <f t="shared" si="48"/>
        <v/>
      </c>
      <c r="AA66" s="20" t="str">
        <f t="shared" si="49"/>
        <v/>
      </c>
      <c r="AD66" s="20" t="str">
        <f t="shared" si="60"/>
        <v/>
      </c>
      <c r="AE66" s="20" t="str">
        <f t="shared" si="61"/>
        <v/>
      </c>
      <c r="AF66" s="511">
        <f t="shared" si="62"/>
        <v>0</v>
      </c>
      <c r="AG66" s="9">
        <f t="shared" si="63"/>
        <v>0</v>
      </c>
      <c r="AH66" s="9">
        <f t="shared" si="50"/>
        <v>0</v>
      </c>
      <c r="AI66" s="9">
        <f t="shared" si="50"/>
        <v>0</v>
      </c>
      <c r="AJ66" s="9">
        <f t="shared" si="50"/>
        <v>0</v>
      </c>
      <c r="AK66" s="9">
        <f t="shared" si="50"/>
        <v>0</v>
      </c>
      <c r="AL66" s="9">
        <f t="shared" si="50"/>
        <v>0</v>
      </c>
      <c r="AM66" s="9">
        <f t="shared" si="50"/>
        <v>0</v>
      </c>
      <c r="AN66" s="9">
        <f t="shared" si="50"/>
        <v>0</v>
      </c>
      <c r="AO66" s="9">
        <f t="shared" si="50"/>
        <v>0</v>
      </c>
      <c r="AP66" s="9">
        <f t="shared" si="50"/>
        <v>0</v>
      </c>
      <c r="AQ66" s="9">
        <f>IF(AND($J66&lt;&gt;"Landscape",$L66=AQ$58),#REF!*AQ$58,0)</f>
        <v>0</v>
      </c>
      <c r="AR66" s="9">
        <f t="shared" si="51"/>
        <v>0</v>
      </c>
      <c r="AS66" s="9">
        <f t="shared" si="51"/>
        <v>0</v>
      </c>
      <c r="AT66" s="9">
        <f t="shared" si="51"/>
        <v>0</v>
      </c>
      <c r="AU66" s="9">
        <f t="shared" si="51"/>
        <v>0</v>
      </c>
      <c r="AV66" s="9">
        <f t="shared" si="51"/>
        <v>0</v>
      </c>
      <c r="AW66" s="9">
        <f t="shared" si="51"/>
        <v>0</v>
      </c>
      <c r="AX66" s="9">
        <f t="shared" si="51"/>
        <v>0</v>
      </c>
      <c r="AY66" s="9">
        <f t="shared" si="51"/>
        <v>0</v>
      </c>
      <c r="AZ66" s="9">
        <f t="shared" si="51"/>
        <v>0</v>
      </c>
    </row>
    <row r="67" spans="1:52" x14ac:dyDescent="0.15">
      <c r="A67" s="28"/>
      <c r="B67" s="868" t="s">
        <v>801</v>
      </c>
      <c r="C67" s="869"/>
      <c r="D67" s="86">
        <v>10</v>
      </c>
      <c r="E67" s="256">
        <f>DEGREES(ATAN(D68*SIN(RADIANS(D67))/D65))</f>
        <v>29.664369171945477</v>
      </c>
      <c r="F67" s="883"/>
      <c r="G67" s="886"/>
      <c r="H67" s="534"/>
      <c r="I67" s="9" t="s">
        <v>802</v>
      </c>
      <c r="J67" s="473" t="s">
        <v>604</v>
      </c>
      <c r="K67" s="619">
        <f t="shared" si="52"/>
        <v>1.64</v>
      </c>
      <c r="L67" s="616"/>
      <c r="M67" s="458" t="str">
        <f t="shared" si="43"/>
        <v/>
      </c>
      <c r="N67" s="458" t="str">
        <f t="shared" si="53"/>
        <v/>
      </c>
      <c r="O67" s="458" t="str">
        <f t="shared" si="64"/>
        <v/>
      </c>
      <c r="P67" s="458" t="str">
        <f t="shared" si="55"/>
        <v/>
      </c>
      <c r="Q67" s="20" t="str">
        <f t="shared" si="44"/>
        <v/>
      </c>
      <c r="R67" s="20" t="str">
        <f t="shared" si="45"/>
        <v/>
      </c>
      <c r="S67" s="20" t="str">
        <f t="shared" si="56"/>
        <v/>
      </c>
      <c r="T67" s="20" t="str">
        <f t="shared" si="57"/>
        <v/>
      </c>
      <c r="U67" s="20" t="str">
        <f t="shared" si="58"/>
        <v/>
      </c>
      <c r="V67" s="20" t="str">
        <f t="shared" si="59"/>
        <v/>
      </c>
      <c r="X67" s="20" t="str">
        <f t="shared" si="46"/>
        <v/>
      </c>
      <c r="Y67" s="20" t="str">
        <f t="shared" si="47"/>
        <v/>
      </c>
      <c r="Z67" s="20" t="str">
        <f t="shared" si="48"/>
        <v/>
      </c>
      <c r="AA67" s="20" t="str">
        <f t="shared" si="49"/>
        <v/>
      </c>
      <c r="AD67" s="20" t="str">
        <f t="shared" si="60"/>
        <v/>
      </c>
      <c r="AE67" s="20" t="str">
        <f t="shared" si="61"/>
        <v/>
      </c>
      <c r="AF67" s="511">
        <f t="shared" si="62"/>
        <v>0</v>
      </c>
      <c r="AG67" s="9">
        <f t="shared" si="63"/>
        <v>0</v>
      </c>
      <c r="AH67" s="9">
        <f t="shared" si="50"/>
        <v>0</v>
      </c>
      <c r="AI67" s="9">
        <f t="shared" si="50"/>
        <v>0</v>
      </c>
      <c r="AJ67" s="9">
        <f t="shared" si="50"/>
        <v>0</v>
      </c>
      <c r="AK67" s="9">
        <f t="shared" si="50"/>
        <v>0</v>
      </c>
      <c r="AL67" s="9">
        <f t="shared" si="50"/>
        <v>0</v>
      </c>
      <c r="AM67" s="9">
        <f t="shared" si="50"/>
        <v>0</v>
      </c>
      <c r="AN67" s="9">
        <f t="shared" si="50"/>
        <v>0</v>
      </c>
      <c r="AO67" s="9">
        <f t="shared" si="50"/>
        <v>0</v>
      </c>
      <c r="AP67" s="9">
        <f t="shared" si="50"/>
        <v>0</v>
      </c>
      <c r="AQ67" s="9">
        <f>IF(AND($J67&lt;&gt;"Landscape",$L67=AQ$58),#REF!*AQ$58,0)</f>
        <v>0</v>
      </c>
      <c r="AR67" s="9">
        <f t="shared" si="51"/>
        <v>0</v>
      </c>
      <c r="AS67" s="9">
        <f t="shared" si="51"/>
        <v>0</v>
      </c>
      <c r="AT67" s="9">
        <f t="shared" si="51"/>
        <v>0</v>
      </c>
      <c r="AU67" s="9">
        <f t="shared" si="51"/>
        <v>0</v>
      </c>
      <c r="AV67" s="9">
        <f t="shared" si="51"/>
        <v>0</v>
      </c>
      <c r="AW67" s="9">
        <f t="shared" si="51"/>
        <v>0</v>
      </c>
      <c r="AX67" s="9">
        <f t="shared" si="51"/>
        <v>0</v>
      </c>
      <c r="AY67" s="9">
        <f t="shared" si="51"/>
        <v>0</v>
      </c>
      <c r="AZ67" s="9">
        <f t="shared" si="51"/>
        <v>0</v>
      </c>
    </row>
    <row r="68" spans="1:52" x14ac:dyDescent="0.15">
      <c r="A68" s="28"/>
      <c r="B68" s="868" t="s">
        <v>803</v>
      </c>
      <c r="C68" s="869"/>
      <c r="D68" s="463">
        <f>IF(D66="Portrait", $G$63, $G$64)</f>
        <v>1.64</v>
      </c>
      <c r="E68" s="370">
        <f>IF(D66&lt;&gt;"Portrait", $G$63, $G$64)</f>
        <v>0.99199999999999999</v>
      </c>
      <c r="F68" s="884"/>
      <c r="G68" s="886"/>
      <c r="H68" s="534"/>
      <c r="I68" s="9" t="s">
        <v>804</v>
      </c>
      <c r="J68" s="474" t="s">
        <v>604</v>
      </c>
      <c r="K68" s="620">
        <f t="shared" ref="K68" si="65">IF(J68&lt;&gt;"Portrait", $G$63, $G$64)</f>
        <v>1.64</v>
      </c>
      <c r="L68" s="617"/>
      <c r="M68" s="458" t="str">
        <f t="shared" si="43"/>
        <v/>
      </c>
      <c r="N68" s="458" t="str">
        <f t="shared" ref="N68" si="66">IF($L68&gt;0,IF(M68&lt;=$G$61,1,TRUNC(M68/$G$61)+1),"")</f>
        <v/>
      </c>
      <c r="O68" s="458" t="str">
        <f t="shared" ref="O68" si="67">IF($L68&gt;0,(N68*$G$61)-M68,"")</f>
        <v/>
      </c>
      <c r="P68" s="458" t="str">
        <f t="shared" ref="P68" si="68">IF($L68&gt;0,M68-($G$61*(N68-1)),"")</f>
        <v/>
      </c>
      <c r="Q68" s="20" t="str">
        <f t="shared" ref="Q68" si="69">IF(L68&gt;0,(INT(M68/0.8)+1)*2,"")</f>
        <v/>
      </c>
      <c r="R68" s="20" t="str">
        <f t="shared" ref="R68" si="70">IF($L68&gt;0,IF($F$60="Not",N68*2,""),"")</f>
        <v/>
      </c>
      <c r="S68" s="20" t="str">
        <f t="shared" ref="S68" si="71">IF(L68&gt;0,IF($F$60="FRF",$N68*2,""),"")</f>
        <v/>
      </c>
      <c r="T68" s="20" t="str">
        <f t="shared" si="57"/>
        <v/>
      </c>
      <c r="U68" s="20" t="str">
        <f t="shared" si="58"/>
        <v/>
      </c>
      <c r="V68" s="20" t="str">
        <f t="shared" si="59"/>
        <v/>
      </c>
      <c r="X68" s="20" t="str">
        <f t="shared" si="46"/>
        <v/>
      </c>
      <c r="Y68" s="20" t="str">
        <f t="shared" si="47"/>
        <v/>
      </c>
      <c r="Z68" s="20" t="str">
        <f t="shared" si="48"/>
        <v/>
      </c>
      <c r="AA68" s="20" t="str">
        <f t="shared" si="49"/>
        <v/>
      </c>
      <c r="AD68" s="20" t="str">
        <f t="shared" si="60"/>
        <v/>
      </c>
      <c r="AE68" s="20" t="str">
        <f t="shared" si="61"/>
        <v/>
      </c>
      <c r="AF68" s="511">
        <f t="shared" ref="AF68" si="72">SUM(AG68:AZ68)</f>
        <v>0</v>
      </c>
      <c r="AG68" s="9">
        <f t="shared" si="63"/>
        <v>0</v>
      </c>
      <c r="AH68" s="9">
        <f t="shared" si="50"/>
        <v>0</v>
      </c>
      <c r="AI68" s="9">
        <f t="shared" si="50"/>
        <v>0</v>
      </c>
      <c r="AJ68" s="9">
        <f t="shared" si="50"/>
        <v>0</v>
      </c>
      <c r="AK68" s="9">
        <f t="shared" si="50"/>
        <v>0</v>
      </c>
      <c r="AL68" s="9">
        <f t="shared" si="50"/>
        <v>0</v>
      </c>
      <c r="AM68" s="9">
        <f t="shared" si="50"/>
        <v>0</v>
      </c>
      <c r="AN68" s="9">
        <f t="shared" si="50"/>
        <v>0</v>
      </c>
      <c r="AO68" s="9">
        <f t="shared" si="50"/>
        <v>0</v>
      </c>
      <c r="AP68" s="9">
        <f t="shared" si="50"/>
        <v>0</v>
      </c>
      <c r="AQ68" s="9">
        <f>IF(AND($J68&lt;&gt;"Landscape",$L68=AQ$58),#REF!*AQ$58,0)</f>
        <v>0</v>
      </c>
      <c r="AR68" s="9">
        <f t="shared" si="51"/>
        <v>0</v>
      </c>
      <c r="AS68" s="9">
        <f t="shared" si="51"/>
        <v>0</v>
      </c>
      <c r="AT68" s="9">
        <f t="shared" si="51"/>
        <v>0</v>
      </c>
      <c r="AU68" s="9">
        <f t="shared" si="51"/>
        <v>0</v>
      </c>
      <c r="AV68" s="9">
        <f t="shared" si="51"/>
        <v>0</v>
      </c>
      <c r="AW68" s="9">
        <f t="shared" si="51"/>
        <v>0</v>
      </c>
      <c r="AX68" s="9">
        <f t="shared" si="51"/>
        <v>0</v>
      </c>
      <c r="AY68" s="9">
        <f t="shared" si="51"/>
        <v>0</v>
      </c>
      <c r="AZ68" s="9">
        <f t="shared" si="51"/>
        <v>0</v>
      </c>
    </row>
    <row r="69" spans="1:52" ht="15" customHeight="1" x14ac:dyDescent="0.15">
      <c r="A69" s="28"/>
      <c r="B69" s="868" t="s">
        <v>805</v>
      </c>
      <c r="C69" s="869"/>
      <c r="D69" s="464">
        <v>2</v>
      </c>
      <c r="E69" s="374">
        <f>ROUND(C60/D69,0)</f>
        <v>5</v>
      </c>
      <c r="F69" s="374">
        <f>(E68+0.02)*E69</f>
        <v>5.0600000000000005</v>
      </c>
      <c r="G69" s="431">
        <f>MAX(1,TRUNC((F69+0.1)/3))</f>
        <v>1</v>
      </c>
      <c r="H69" s="535" t="s">
        <v>806</v>
      </c>
      <c r="I69" s="9" t="str">
        <f>IF($F$60="Not","","Ballast")</f>
        <v/>
      </c>
      <c r="J69" s="473"/>
      <c r="K69" s="619"/>
      <c r="L69" s="623"/>
      <c r="M69" s="458" t="str">
        <f t="shared" ref="M69:M94" si="73">IF($L69&gt;0,(K69+0.02)*L69+0.1,"")</f>
        <v/>
      </c>
      <c r="N69" s="458" t="str">
        <f t="shared" si="53"/>
        <v/>
      </c>
      <c r="O69" s="458" t="str">
        <f t="shared" si="64"/>
        <v/>
      </c>
      <c r="P69" s="458" t="str">
        <f t="shared" si="55"/>
        <v/>
      </c>
      <c r="Q69" s="20" t="str">
        <f t="shared" si="44"/>
        <v/>
      </c>
      <c r="R69" s="20" t="str">
        <f>IF(L69&gt;0,IF($F$60="Not",N69*2,""),"")</f>
        <v/>
      </c>
      <c r="S69" s="406"/>
      <c r="T69" s="406"/>
      <c r="U69" s="454"/>
      <c r="V69" s="406"/>
      <c r="W69" s="406"/>
      <c r="X69" s="406"/>
      <c r="AF69" s="511"/>
      <c r="AG69" s="406"/>
      <c r="AH69" s="406"/>
      <c r="AI69" s="406"/>
      <c r="AJ69" s="406"/>
      <c r="AK69" s="406"/>
      <c r="AL69" s="406"/>
      <c r="AM69" s="406"/>
      <c r="AN69" s="406"/>
    </row>
    <row r="70" spans="1:52" ht="15" customHeight="1" x14ac:dyDescent="0.15">
      <c r="A70" s="28"/>
      <c r="B70" s="31" t="s">
        <v>624</v>
      </c>
      <c r="C70" s="527"/>
      <c r="D70" s="465">
        <f>0.28+(D69*(D68*SIN(RADIANS(D67))))</f>
        <v>0.84956602274753146</v>
      </c>
      <c r="E70" s="385"/>
      <c r="F70" s="259">
        <f>TRUNC((F69-0.4)/1.4+0.85,0)+1</f>
        <v>5</v>
      </c>
      <c r="G70" s="371" t="s">
        <v>807</v>
      </c>
      <c r="H70" s="534"/>
      <c r="I70" s="9" t="str">
        <f>IF($F$60="Not","","Ballast")</f>
        <v/>
      </c>
      <c r="J70" s="474"/>
      <c r="K70" s="620"/>
      <c r="L70" s="623"/>
      <c r="M70" s="458" t="str">
        <f t="shared" si="73"/>
        <v/>
      </c>
      <c r="N70" s="458" t="str">
        <f t="shared" si="53"/>
        <v/>
      </c>
      <c r="O70" s="458" t="str">
        <f t="shared" si="64"/>
        <v/>
      </c>
      <c r="P70" s="458" t="str">
        <f t="shared" si="55"/>
        <v/>
      </c>
      <c r="Q70" s="20" t="str">
        <f t="shared" si="44"/>
        <v/>
      </c>
      <c r="R70" s="20" t="str">
        <f>IF(L70&gt;0,IF($F$60="Not",N70*2,""),"")</f>
        <v/>
      </c>
      <c r="S70" s="406"/>
      <c r="T70" s="406"/>
      <c r="U70" s="454"/>
      <c r="V70" s="406"/>
      <c r="W70" s="406"/>
      <c r="X70" s="406"/>
      <c r="AF70" s="512">
        <f>IF(F60="Solar Steel", SUM(AF61:AF69), 0)</f>
        <v>0</v>
      </c>
      <c r="AG70" s="406"/>
      <c r="AH70" s="406"/>
      <c r="AI70" s="406"/>
      <c r="AJ70" s="406"/>
      <c r="AK70" s="406"/>
      <c r="AL70" s="406"/>
      <c r="AM70" s="406"/>
      <c r="AN70" s="406"/>
    </row>
    <row r="71" spans="1:52" ht="15" customHeight="1" x14ac:dyDescent="0.15">
      <c r="A71" s="28"/>
      <c r="C71"/>
      <c r="D71" s="237"/>
      <c r="E71" s="373"/>
      <c r="F71" s="373"/>
      <c r="G71" s="371"/>
      <c r="H71" s="534"/>
      <c r="J71" s="475"/>
      <c r="K71" s="595"/>
      <c r="L71" s="624"/>
      <c r="M71" s="458"/>
      <c r="N71" s="458" t="str">
        <f t="shared" si="53"/>
        <v/>
      </c>
      <c r="O71" s="458" t="str">
        <f t="shared" si="64"/>
        <v/>
      </c>
      <c r="P71" s="458" t="str">
        <f t="shared" si="64"/>
        <v/>
      </c>
      <c r="Q71" s="20"/>
      <c r="R71" s="455"/>
      <c r="S71" s="406"/>
      <c r="T71" s="406"/>
      <c r="U71" s="454"/>
      <c r="V71" s="406"/>
      <c r="W71" s="406"/>
      <c r="X71" s="406"/>
      <c r="AF71" s="406"/>
      <c r="AG71" s="406"/>
      <c r="AH71" s="406"/>
      <c r="AI71" s="406"/>
      <c r="AJ71" s="406"/>
      <c r="AK71" s="406"/>
      <c r="AL71" s="406"/>
      <c r="AM71" s="406"/>
      <c r="AN71" s="406"/>
    </row>
    <row r="72" spans="1:52" ht="15" customHeight="1" x14ac:dyDescent="0.15">
      <c r="A72" s="529" t="s">
        <v>808</v>
      </c>
      <c r="B72" s="389">
        <f ca="1">Project!B52</f>
        <v>656.25</v>
      </c>
      <c r="C72" s="390">
        <f>Project!B53</f>
        <v>10</v>
      </c>
      <c r="D72" s="386">
        <f>(D80+0.02)*E80*C72</f>
        <v>16.467199999999998</v>
      </c>
      <c r="E72" s="387" t="s">
        <v>765</v>
      </c>
      <c r="F72" s="110" t="str">
        <f>IF(ISERROR(SEARCH("FRF",E74)&gt;0)=FALSE,"FRF",IF(ISERROR(SEARCH("Console",E74)&gt;0)=FALSE,"Console",IF(ISERROR(SEARCH("Solar Steel",E74)&gt;0)=FALSE,"Solar Steel","Not")))</f>
        <v>Not</v>
      </c>
      <c r="G72" s="110"/>
      <c r="H72" s="534"/>
      <c r="J72" s="475"/>
      <c r="K72" s="595"/>
      <c r="L72" s="624"/>
      <c r="M72" s="458"/>
      <c r="N72" s="458" t="str">
        <f t="shared" si="53"/>
        <v/>
      </c>
      <c r="O72" s="458" t="str">
        <f t="shared" si="64"/>
        <v/>
      </c>
      <c r="P72" s="458" t="str">
        <f t="shared" si="64"/>
        <v/>
      </c>
      <c r="Q72" s="20"/>
      <c r="R72" s="455"/>
      <c r="S72" s="406"/>
      <c r="T72" s="406"/>
      <c r="U72" s="454"/>
      <c r="V72" s="406"/>
      <c r="W72" s="406"/>
      <c r="X72" s="406"/>
      <c r="AF72" s="406"/>
      <c r="AG72" s="406"/>
      <c r="AH72" s="406"/>
      <c r="AI72" s="406"/>
      <c r="AJ72" s="406"/>
      <c r="AK72" s="406"/>
      <c r="AL72" s="406"/>
      <c r="AM72" s="406"/>
      <c r="AN72" s="406"/>
    </row>
    <row r="73" spans="1:52" ht="15" customHeight="1" x14ac:dyDescent="0.15">
      <c r="A73" s="28"/>
      <c r="B73" s="874" t="s">
        <v>787</v>
      </c>
      <c r="C73" s="875"/>
      <c r="D73" s="876"/>
      <c r="E73" s="388" t="s">
        <v>788</v>
      </c>
      <c r="F73" s="181" t="s">
        <v>789</v>
      </c>
      <c r="G73" s="531">
        <f>IF(F72="FRF",3,IF(F72="Solar Steel",3.15,3.15))</f>
        <v>3.15</v>
      </c>
      <c r="H73" s="534"/>
      <c r="I73" s="9" t="s">
        <v>790</v>
      </c>
      <c r="J73" s="472" t="s">
        <v>604</v>
      </c>
      <c r="K73" s="618">
        <f t="shared" si="52"/>
        <v>1.64</v>
      </c>
      <c r="L73" s="615"/>
      <c r="M73" s="458" t="str">
        <f>IF($L73&gt;0,IF($F$72="Console",0,(K73+0.013)*L73+0.087),"")</f>
        <v/>
      </c>
      <c r="N73" s="458" t="str">
        <f t="shared" si="53"/>
        <v/>
      </c>
      <c r="O73" s="458" t="str">
        <f>IF($L73&gt;0,(N73*$G$73)-M73,"")</f>
        <v/>
      </c>
      <c r="P73" s="458" t="str">
        <f>IF($L73&gt;0,M73-($G$73*(N73-1)),"")</f>
        <v/>
      </c>
      <c r="Q73" s="20" t="str">
        <f t="shared" ref="Q73:Q79" si="74">IF($L73&gt;0,(INT(M73/0.8)+1)*2,"")</f>
        <v/>
      </c>
      <c r="R73" s="20" t="str">
        <f t="shared" ref="R73:R80" si="75">IF($L73&gt;0,IF($F$72="Not",N73*2,""),"")</f>
        <v/>
      </c>
      <c r="S73" s="20" t="str">
        <f>IF(L73&gt;0,IF($F$72="FRF",$N73*2,""),"")</f>
        <v/>
      </c>
      <c r="T73" s="20" t="str">
        <f>IF(L73&gt;0,IF($F$72="FRF",$N73*2, IF($F$72="Solar Steel",$N73*2,"")),"")</f>
        <v/>
      </c>
      <c r="U73" s="20" t="str">
        <f>IF($L73&gt;0,IF($F$72="Not",($N73-1)*2,""),"")</f>
        <v/>
      </c>
      <c r="V73" s="20" t="str">
        <f>IF($L73&gt;0,IF($F$72="FRF",($N73-1)*2,""),"")</f>
        <v/>
      </c>
      <c r="W73" s="20" t="str">
        <f>IF($L73&gt;0,IF($F$72="FRF",($N73-1)*2,""),"")</f>
        <v/>
      </c>
      <c r="X73" s="20" t="str">
        <f t="shared" ref="X73:X80" si="76">IF($L73&gt;0,IF($F$72="Not",IF($F$74="Pantile",$Q73,""),""),"")</f>
        <v/>
      </c>
      <c r="Y73" s="20" t="str">
        <f t="shared" ref="Y73:Y80" si="77">IF($D$74="Yes","",IF($L73&gt;0,IF($F$72="Not",IF($F$74="Plain Tile",$Q73,""),""),""))</f>
        <v/>
      </c>
      <c r="Z73" s="20" t="str">
        <f t="shared" ref="Z73:Z80" si="78">IF($L73&gt;0,IF($F$72="Not",IF(RIGHT($F$74,5)="Slate",$Q73,""),""),"")</f>
        <v/>
      </c>
      <c r="AA73" s="20" t="str">
        <f t="shared" ref="AA73:AA80" si="79">IF($D$74="Yes",$Q73,"")</f>
        <v/>
      </c>
      <c r="AB73" s="20" t="str">
        <f>IF($D79=15,IF($F$72="Console",$C$72,""),"")</f>
        <v/>
      </c>
      <c r="AC73" s="20" t="str">
        <f>IF($D79&lt;&gt;15,IF($F$72="Console",$C$72,""),"")</f>
        <v/>
      </c>
      <c r="AD73" s="20" t="str">
        <f>IF($L73&gt;0,IF($F$72="Console","",4),"")</f>
        <v/>
      </c>
      <c r="AE73" s="20" t="str">
        <f>IF($L73&gt;0,IF($F$72="Console","",($L73-1)*2),"")</f>
        <v/>
      </c>
      <c r="AF73" s="511">
        <f t="shared" ref="AF73:AF79" si="80">SUM(AG73:AZ73)</f>
        <v>0</v>
      </c>
      <c r="AG73" s="9">
        <f t="shared" ref="AG73:AP80" si="81">IF(AND($J73="Landscape",$L73=AG$58),AG$59*AG$58,0)</f>
        <v>0</v>
      </c>
      <c r="AH73" s="9">
        <f t="shared" si="81"/>
        <v>0</v>
      </c>
      <c r="AI73" s="9">
        <f t="shared" si="81"/>
        <v>0</v>
      </c>
      <c r="AJ73" s="9">
        <f t="shared" si="81"/>
        <v>0</v>
      </c>
      <c r="AK73" s="9">
        <f t="shared" si="81"/>
        <v>0</v>
      </c>
      <c r="AL73" s="9">
        <f t="shared" si="81"/>
        <v>0</v>
      </c>
      <c r="AM73" s="9">
        <f t="shared" si="81"/>
        <v>0</v>
      </c>
      <c r="AN73" s="9">
        <f t="shared" si="81"/>
        <v>0</v>
      </c>
      <c r="AO73" s="9">
        <f t="shared" si="81"/>
        <v>0</v>
      </c>
      <c r="AP73" s="9">
        <f t="shared" si="81"/>
        <v>0</v>
      </c>
      <c r="AQ73" s="9">
        <f>IF(AND($J73&lt;&gt;"Landscape",$L73=AQ$58),#REF!*AQ$58,0)</f>
        <v>0</v>
      </c>
      <c r="AR73" s="9">
        <f t="shared" ref="AR73:AZ80" si="82">IF(AND($J73&lt;&gt;"Landscape",$L73=AR$58),AR$59*AR$58,0)</f>
        <v>0</v>
      </c>
      <c r="AS73" s="9">
        <f t="shared" si="82"/>
        <v>0</v>
      </c>
      <c r="AT73" s="9">
        <f t="shared" si="82"/>
        <v>0</v>
      </c>
      <c r="AU73" s="9">
        <f t="shared" si="82"/>
        <v>0</v>
      </c>
      <c r="AV73" s="9">
        <f t="shared" si="82"/>
        <v>0</v>
      </c>
      <c r="AW73" s="9">
        <f t="shared" si="82"/>
        <v>0</v>
      </c>
      <c r="AX73" s="9">
        <f t="shared" si="82"/>
        <v>0</v>
      </c>
      <c r="AY73" s="9">
        <f t="shared" si="82"/>
        <v>0</v>
      </c>
      <c r="AZ73" s="9">
        <f t="shared" si="82"/>
        <v>0</v>
      </c>
    </row>
    <row r="74" spans="1:52" ht="15" customHeight="1" x14ac:dyDescent="0.15">
      <c r="A74" s="28"/>
      <c r="B74" s="870" t="s">
        <v>791</v>
      </c>
      <c r="C74" s="871"/>
      <c r="D74" s="470" t="str">
        <f>Project!B47</f>
        <v>No</v>
      </c>
      <c r="E74" s="279" t="str">
        <f>Project!B46</f>
        <v>Inclined Clamp &amp; Rail</v>
      </c>
      <c r="F74" s="471" t="str">
        <f>Project!B45</f>
        <v>Metal Seam</v>
      </c>
      <c r="G74" s="531"/>
      <c r="H74" s="534"/>
      <c r="I74" s="9" t="s">
        <v>792</v>
      </c>
      <c r="J74" s="473" t="s">
        <v>604</v>
      </c>
      <c r="K74" s="619">
        <f t="shared" si="52"/>
        <v>1.64</v>
      </c>
      <c r="L74" s="616"/>
      <c r="M74" s="458" t="str">
        <f t="shared" ref="M74:M80" si="83">IF($L74&gt;0,IF($F$72="Console",0,(K74+0.013)*L74+0.087),"")</f>
        <v/>
      </c>
      <c r="N74" s="458" t="str">
        <f t="shared" si="53"/>
        <v/>
      </c>
      <c r="O74" s="458" t="str">
        <f t="shared" ref="O74:O79" si="84">IF($L74&gt;0,(N74*$G$73)-M74,"")</f>
        <v/>
      </c>
      <c r="P74" s="458" t="str">
        <f t="shared" ref="P74:P79" si="85">IF($L74&gt;0,M74-($G$73*(N74-1)),"")</f>
        <v/>
      </c>
      <c r="Q74" s="20" t="str">
        <f t="shared" si="74"/>
        <v/>
      </c>
      <c r="R74" s="20" t="str">
        <f t="shared" si="75"/>
        <v/>
      </c>
      <c r="S74" s="20" t="str">
        <f t="shared" ref="S74:S79" si="86">IF(L74&gt;0,IF($F$72="FRF",$N74*2,""),"")</f>
        <v/>
      </c>
      <c r="T74" s="20" t="str">
        <f t="shared" ref="T74:T80" si="87">IF(L74&gt;0,IF($F$72="FRF",$N74*2, IF($F$72="Solar Steel",$N74*2,"")),"")</f>
        <v/>
      </c>
      <c r="U74" s="20" t="str">
        <f t="shared" ref="U74:U80" si="88">IF($L74&gt;0,IF($F$72="Not",($N74-1)*2,""),"")</f>
        <v/>
      </c>
      <c r="V74" s="20" t="str">
        <f t="shared" ref="V74:V80" si="89">IF($L74&gt;0,IF($F$72="FRF",($N74-1)*2,""),"")</f>
        <v/>
      </c>
      <c r="W74" s="406"/>
      <c r="X74" s="20" t="str">
        <f t="shared" si="76"/>
        <v/>
      </c>
      <c r="Y74" s="20" t="str">
        <f t="shared" si="77"/>
        <v/>
      </c>
      <c r="Z74" s="20" t="str">
        <f t="shared" si="78"/>
        <v/>
      </c>
      <c r="AA74" s="20" t="str">
        <f t="shared" si="79"/>
        <v/>
      </c>
      <c r="AC74" s="406"/>
      <c r="AD74" s="20" t="str">
        <f t="shared" ref="AD74:AD80" si="90">IF($L74&gt;0,IF($F$72="Console","",4),"")</f>
        <v/>
      </c>
      <c r="AE74" s="20" t="str">
        <f t="shared" ref="AE74:AE80" si="91">IF($L74&gt;0,IF($F$72="Console","",($L74-1)*2),"")</f>
        <v/>
      </c>
      <c r="AF74" s="511">
        <f t="shared" si="80"/>
        <v>0</v>
      </c>
      <c r="AG74" s="9">
        <f t="shared" si="81"/>
        <v>0</v>
      </c>
      <c r="AH74" s="9">
        <f t="shared" si="81"/>
        <v>0</v>
      </c>
      <c r="AI74" s="9">
        <f t="shared" si="81"/>
        <v>0</v>
      </c>
      <c r="AJ74" s="9">
        <f t="shared" si="81"/>
        <v>0</v>
      </c>
      <c r="AK74" s="9">
        <f t="shared" si="81"/>
        <v>0</v>
      </c>
      <c r="AL74" s="9">
        <f t="shared" si="81"/>
        <v>0</v>
      </c>
      <c r="AM74" s="9">
        <f t="shared" si="81"/>
        <v>0</v>
      </c>
      <c r="AN74" s="9">
        <f t="shared" si="81"/>
        <v>0</v>
      </c>
      <c r="AO74" s="9">
        <f t="shared" si="81"/>
        <v>0</v>
      </c>
      <c r="AP74" s="9">
        <f t="shared" si="81"/>
        <v>0</v>
      </c>
      <c r="AQ74" s="9">
        <f>IF(AND($J74&lt;&gt;"Landscape",$L74=AQ$58),#REF!*AQ$58,0)</f>
        <v>0</v>
      </c>
      <c r="AR74" s="9">
        <f t="shared" si="82"/>
        <v>0</v>
      </c>
      <c r="AS74" s="9">
        <f t="shared" si="82"/>
        <v>0</v>
      </c>
      <c r="AT74" s="9">
        <f t="shared" si="82"/>
        <v>0</v>
      </c>
      <c r="AU74" s="9">
        <f t="shared" si="82"/>
        <v>0</v>
      </c>
      <c r="AV74" s="9">
        <f t="shared" si="82"/>
        <v>0</v>
      </c>
      <c r="AW74" s="9">
        <f t="shared" si="82"/>
        <v>0</v>
      </c>
      <c r="AX74" s="9">
        <f t="shared" si="82"/>
        <v>0</v>
      </c>
      <c r="AY74" s="9">
        <f t="shared" si="82"/>
        <v>0</v>
      </c>
      <c r="AZ74" s="9">
        <f t="shared" si="82"/>
        <v>0</v>
      </c>
    </row>
    <row r="75" spans="1:52" ht="15" customHeight="1" x14ac:dyDescent="0.15">
      <c r="A75" s="28"/>
      <c r="B75" s="28" t="s">
        <v>793</v>
      </c>
      <c r="C75"/>
      <c r="D75" s="283">
        <f>C72-D76</f>
        <v>10</v>
      </c>
      <c r="E75" s="279" t="str">
        <f>Project!B44</f>
        <v>Inclined_Roof</v>
      </c>
      <c r="F75" s="879"/>
      <c r="G75" s="48"/>
      <c r="H75" s="534"/>
      <c r="I75" s="9" t="s">
        <v>794</v>
      </c>
      <c r="J75" s="473" t="s">
        <v>605</v>
      </c>
      <c r="K75" s="619">
        <f t="shared" si="52"/>
        <v>0.99199999999999999</v>
      </c>
      <c r="L75" s="616"/>
      <c r="M75" s="458" t="str">
        <f t="shared" si="83"/>
        <v/>
      </c>
      <c r="N75" s="458" t="str">
        <f t="shared" si="53"/>
        <v/>
      </c>
      <c r="O75" s="458" t="str">
        <f t="shared" si="84"/>
        <v/>
      </c>
      <c r="P75" s="458" t="str">
        <f t="shared" si="85"/>
        <v/>
      </c>
      <c r="Q75" s="20" t="str">
        <f t="shared" si="74"/>
        <v/>
      </c>
      <c r="R75" s="20" t="str">
        <f t="shared" si="75"/>
        <v/>
      </c>
      <c r="S75" s="20" t="str">
        <f t="shared" si="86"/>
        <v/>
      </c>
      <c r="T75" s="20" t="str">
        <f t="shared" si="87"/>
        <v/>
      </c>
      <c r="U75" s="20" t="str">
        <f t="shared" si="88"/>
        <v/>
      </c>
      <c r="V75" s="20" t="str">
        <f t="shared" si="89"/>
        <v/>
      </c>
      <c r="W75" s="20" t="str">
        <f>IF($L75&gt;0,IF($F$72="FRF",($N75-1)*2,""),"")</f>
        <v/>
      </c>
      <c r="X75" s="20" t="str">
        <f t="shared" si="76"/>
        <v/>
      </c>
      <c r="Y75" s="20" t="str">
        <f t="shared" si="77"/>
        <v/>
      </c>
      <c r="Z75" s="20" t="str">
        <f t="shared" si="78"/>
        <v/>
      </c>
      <c r="AA75" s="20" t="str">
        <f t="shared" si="79"/>
        <v/>
      </c>
      <c r="AC75" s="406"/>
      <c r="AD75" s="20" t="str">
        <f t="shared" si="90"/>
        <v/>
      </c>
      <c r="AE75" s="20" t="str">
        <f t="shared" si="91"/>
        <v/>
      </c>
      <c r="AF75" s="511">
        <f t="shared" si="80"/>
        <v>0</v>
      </c>
      <c r="AG75" s="9">
        <f t="shared" si="81"/>
        <v>0</v>
      </c>
      <c r="AH75" s="9">
        <f t="shared" si="81"/>
        <v>0</v>
      </c>
      <c r="AI75" s="9">
        <f t="shared" si="81"/>
        <v>0</v>
      </c>
      <c r="AJ75" s="9">
        <f t="shared" si="81"/>
        <v>0</v>
      </c>
      <c r="AK75" s="9">
        <f t="shared" si="81"/>
        <v>0</v>
      </c>
      <c r="AL75" s="9">
        <f t="shared" si="81"/>
        <v>0</v>
      </c>
      <c r="AM75" s="9">
        <f t="shared" si="81"/>
        <v>0</v>
      </c>
      <c r="AN75" s="9">
        <f t="shared" si="81"/>
        <v>0</v>
      </c>
      <c r="AO75" s="9">
        <f t="shared" si="81"/>
        <v>0</v>
      </c>
      <c r="AP75" s="9">
        <f t="shared" si="81"/>
        <v>0</v>
      </c>
      <c r="AQ75" s="9">
        <f>IF(AND($J75&lt;&gt;"Landscape",$L75=AQ$58),#REF!*AQ$58,0)</f>
        <v>0</v>
      </c>
      <c r="AR75" s="9">
        <f t="shared" si="82"/>
        <v>0</v>
      </c>
      <c r="AS75" s="9">
        <f t="shared" si="82"/>
        <v>0</v>
      </c>
      <c r="AT75" s="9">
        <f t="shared" si="82"/>
        <v>0</v>
      </c>
      <c r="AU75" s="9">
        <f t="shared" si="82"/>
        <v>0</v>
      </c>
      <c r="AV75" s="9">
        <f t="shared" si="82"/>
        <v>0</v>
      </c>
      <c r="AW75" s="9">
        <f t="shared" si="82"/>
        <v>0</v>
      </c>
      <c r="AX75" s="9">
        <f t="shared" si="82"/>
        <v>0</v>
      </c>
      <c r="AY75" s="9">
        <f t="shared" si="82"/>
        <v>0</v>
      </c>
      <c r="AZ75" s="9">
        <f t="shared" si="82"/>
        <v>0</v>
      </c>
    </row>
    <row r="76" spans="1:52" ht="15" customHeight="1" x14ac:dyDescent="0.15">
      <c r="A76" s="28"/>
      <c r="B76" s="28" t="s">
        <v>795</v>
      </c>
      <c r="C76"/>
      <c r="D76" s="257">
        <v>0</v>
      </c>
      <c r="E76" s="56">
        <f>IF(D76&lt;&gt;0,D76/(D75+D76),0)</f>
        <v>0</v>
      </c>
      <c r="F76" s="880"/>
      <c r="G76" s="48"/>
      <c r="H76" s="534"/>
      <c r="I76" s="9" t="s">
        <v>796</v>
      </c>
      <c r="J76" s="473" t="s">
        <v>605</v>
      </c>
      <c r="K76" s="619">
        <f t="shared" si="52"/>
        <v>0.99199999999999999</v>
      </c>
      <c r="L76" s="616"/>
      <c r="M76" s="458" t="str">
        <f t="shared" si="83"/>
        <v/>
      </c>
      <c r="N76" s="458" t="str">
        <f t="shared" si="53"/>
        <v/>
      </c>
      <c r="O76" s="458" t="str">
        <f t="shared" si="84"/>
        <v/>
      </c>
      <c r="P76" s="458" t="str">
        <f t="shared" si="85"/>
        <v/>
      </c>
      <c r="Q76" s="20" t="str">
        <f t="shared" si="74"/>
        <v/>
      </c>
      <c r="R76" s="20" t="str">
        <f t="shared" si="75"/>
        <v/>
      </c>
      <c r="S76" s="20" t="str">
        <f t="shared" si="86"/>
        <v/>
      </c>
      <c r="T76" s="20" t="str">
        <f t="shared" si="87"/>
        <v/>
      </c>
      <c r="U76" s="20" t="str">
        <f t="shared" si="88"/>
        <v/>
      </c>
      <c r="V76" s="20" t="str">
        <f t="shared" si="89"/>
        <v/>
      </c>
      <c r="W76" s="406"/>
      <c r="X76" s="20" t="str">
        <f t="shared" si="76"/>
        <v/>
      </c>
      <c r="Y76" s="20" t="str">
        <f t="shared" si="77"/>
        <v/>
      </c>
      <c r="Z76" s="20" t="str">
        <f t="shared" si="78"/>
        <v/>
      </c>
      <c r="AA76" s="20" t="str">
        <f t="shared" si="79"/>
        <v/>
      </c>
      <c r="AC76" s="406"/>
      <c r="AD76" s="20" t="str">
        <f t="shared" si="90"/>
        <v/>
      </c>
      <c r="AE76" s="20" t="str">
        <f t="shared" si="91"/>
        <v/>
      </c>
      <c r="AF76" s="511">
        <f t="shared" si="80"/>
        <v>0</v>
      </c>
      <c r="AG76" s="9">
        <f t="shared" si="81"/>
        <v>0</v>
      </c>
      <c r="AH76" s="9">
        <f t="shared" si="81"/>
        <v>0</v>
      </c>
      <c r="AI76" s="9">
        <f t="shared" si="81"/>
        <v>0</v>
      </c>
      <c r="AJ76" s="9">
        <f t="shared" si="81"/>
        <v>0</v>
      </c>
      <c r="AK76" s="9">
        <f t="shared" si="81"/>
        <v>0</v>
      </c>
      <c r="AL76" s="9">
        <f t="shared" si="81"/>
        <v>0</v>
      </c>
      <c r="AM76" s="9">
        <f t="shared" si="81"/>
        <v>0</v>
      </c>
      <c r="AN76" s="9">
        <f t="shared" si="81"/>
        <v>0</v>
      </c>
      <c r="AO76" s="9">
        <f t="shared" si="81"/>
        <v>0</v>
      </c>
      <c r="AP76" s="9">
        <f t="shared" si="81"/>
        <v>0</v>
      </c>
      <c r="AQ76" s="9">
        <f>IF(AND($J76&lt;&gt;"Landscape",$L76=AQ$58),#REF!*AQ$58,0)</f>
        <v>0</v>
      </c>
      <c r="AR76" s="9">
        <f t="shared" si="82"/>
        <v>0</v>
      </c>
      <c r="AS76" s="9">
        <f t="shared" si="82"/>
        <v>0</v>
      </c>
      <c r="AT76" s="9">
        <f t="shared" si="82"/>
        <v>0</v>
      </c>
      <c r="AU76" s="9">
        <f t="shared" si="82"/>
        <v>0</v>
      </c>
      <c r="AV76" s="9">
        <f t="shared" si="82"/>
        <v>0</v>
      </c>
      <c r="AW76" s="9">
        <f t="shared" si="82"/>
        <v>0</v>
      </c>
      <c r="AX76" s="9">
        <f t="shared" si="82"/>
        <v>0</v>
      </c>
      <c r="AY76" s="9">
        <f t="shared" si="82"/>
        <v>0</v>
      </c>
      <c r="AZ76" s="9">
        <f t="shared" si="82"/>
        <v>0</v>
      </c>
    </row>
    <row r="77" spans="1:52" ht="15" customHeight="1" x14ac:dyDescent="0.15">
      <c r="A77" s="28"/>
      <c r="B77" s="868" t="s">
        <v>797</v>
      </c>
      <c r="C77" s="869"/>
      <c r="D77" s="259">
        <v>1</v>
      </c>
      <c r="E77" s="256"/>
      <c r="F77" s="881"/>
      <c r="G77" s="48"/>
      <c r="H77" s="534"/>
      <c r="I77" s="9" t="s">
        <v>798</v>
      </c>
      <c r="J77" s="473" t="s">
        <v>605</v>
      </c>
      <c r="K77" s="619">
        <f t="shared" si="52"/>
        <v>0.99199999999999999</v>
      </c>
      <c r="L77" s="616"/>
      <c r="M77" s="458" t="str">
        <f t="shared" si="83"/>
        <v/>
      </c>
      <c r="N77" s="458" t="str">
        <f t="shared" si="53"/>
        <v/>
      </c>
      <c r="O77" s="458" t="str">
        <f t="shared" si="84"/>
        <v/>
      </c>
      <c r="P77" s="458" t="str">
        <f t="shared" si="85"/>
        <v/>
      </c>
      <c r="Q77" s="20" t="str">
        <f t="shared" si="74"/>
        <v/>
      </c>
      <c r="R77" s="20" t="str">
        <f t="shared" si="75"/>
        <v/>
      </c>
      <c r="S77" s="20" t="str">
        <f t="shared" si="86"/>
        <v/>
      </c>
      <c r="T77" s="20" t="str">
        <f t="shared" si="87"/>
        <v/>
      </c>
      <c r="U77" s="20" t="str">
        <f t="shared" si="88"/>
        <v/>
      </c>
      <c r="V77" s="20" t="str">
        <f t="shared" si="89"/>
        <v/>
      </c>
      <c r="W77" s="406"/>
      <c r="X77" s="20" t="str">
        <f t="shared" si="76"/>
        <v/>
      </c>
      <c r="Y77" s="20" t="str">
        <f t="shared" si="77"/>
        <v/>
      </c>
      <c r="Z77" s="20" t="str">
        <f t="shared" si="78"/>
        <v/>
      </c>
      <c r="AA77" s="20" t="str">
        <f t="shared" si="79"/>
        <v/>
      </c>
      <c r="AB77" s="406"/>
      <c r="AC77" s="406"/>
      <c r="AD77" s="20" t="str">
        <f t="shared" si="90"/>
        <v/>
      </c>
      <c r="AE77" s="20" t="str">
        <f t="shared" si="91"/>
        <v/>
      </c>
      <c r="AF77" s="511">
        <f t="shared" si="80"/>
        <v>0</v>
      </c>
      <c r="AG77" s="9">
        <f t="shared" si="81"/>
        <v>0</v>
      </c>
      <c r="AH77" s="9">
        <f t="shared" si="81"/>
        <v>0</v>
      </c>
      <c r="AI77" s="9">
        <f t="shared" si="81"/>
        <v>0</v>
      </c>
      <c r="AJ77" s="9">
        <f t="shared" si="81"/>
        <v>0</v>
      </c>
      <c r="AK77" s="9">
        <f t="shared" si="81"/>
        <v>0</v>
      </c>
      <c r="AL77" s="9">
        <f t="shared" si="81"/>
        <v>0</v>
      </c>
      <c r="AM77" s="9">
        <f t="shared" si="81"/>
        <v>0</v>
      </c>
      <c r="AN77" s="9">
        <f t="shared" si="81"/>
        <v>0</v>
      </c>
      <c r="AO77" s="9">
        <f t="shared" si="81"/>
        <v>0</v>
      </c>
      <c r="AP77" s="9">
        <f t="shared" si="81"/>
        <v>0</v>
      </c>
      <c r="AQ77" s="9">
        <f>IF(AND($J77&lt;&gt;"Landscape",$L77=AQ$58),#REF!*AQ$58,0)</f>
        <v>0</v>
      </c>
      <c r="AR77" s="9">
        <f t="shared" si="82"/>
        <v>0</v>
      </c>
      <c r="AS77" s="9">
        <f t="shared" si="82"/>
        <v>0</v>
      </c>
      <c r="AT77" s="9">
        <f t="shared" si="82"/>
        <v>0</v>
      </c>
      <c r="AU77" s="9">
        <f t="shared" si="82"/>
        <v>0</v>
      </c>
      <c r="AV77" s="9">
        <f t="shared" si="82"/>
        <v>0</v>
      </c>
      <c r="AW77" s="9">
        <f t="shared" si="82"/>
        <v>0</v>
      </c>
      <c r="AX77" s="9">
        <f t="shared" si="82"/>
        <v>0</v>
      </c>
      <c r="AY77" s="9">
        <f t="shared" si="82"/>
        <v>0</v>
      </c>
      <c r="AZ77" s="9">
        <f t="shared" si="82"/>
        <v>0</v>
      </c>
    </row>
    <row r="78" spans="1:52" ht="15" customHeight="1" x14ac:dyDescent="0.15">
      <c r="A78" s="28"/>
      <c r="B78" s="868" t="s">
        <v>799</v>
      </c>
      <c r="C78" s="841"/>
      <c r="D78" s="258" t="s">
        <v>605</v>
      </c>
      <c r="E78" s="56">
        <f>IF(D78="Portrait",0.9,0.75)</f>
        <v>0.9</v>
      </c>
      <c r="F78" s="882"/>
      <c r="G78" s="885"/>
      <c r="H78" s="534"/>
      <c r="I78" s="9" t="s">
        <v>800</v>
      </c>
      <c r="J78" s="473" t="s">
        <v>605</v>
      </c>
      <c r="K78" s="619">
        <f t="shared" si="52"/>
        <v>0.99199999999999999</v>
      </c>
      <c r="L78" s="616"/>
      <c r="M78" s="458" t="str">
        <f t="shared" si="83"/>
        <v/>
      </c>
      <c r="N78" s="458" t="str">
        <f t="shared" si="53"/>
        <v/>
      </c>
      <c r="O78" s="458" t="str">
        <f t="shared" si="84"/>
        <v/>
      </c>
      <c r="P78" s="458" t="str">
        <f t="shared" si="85"/>
        <v/>
      </c>
      <c r="Q78" s="20" t="str">
        <f t="shared" si="74"/>
        <v/>
      </c>
      <c r="R78" s="20" t="str">
        <f t="shared" si="75"/>
        <v/>
      </c>
      <c r="S78" s="20" t="str">
        <f t="shared" si="86"/>
        <v/>
      </c>
      <c r="T78" s="20" t="str">
        <f t="shared" si="87"/>
        <v/>
      </c>
      <c r="U78" s="20" t="str">
        <f t="shared" si="88"/>
        <v/>
      </c>
      <c r="V78" s="20" t="str">
        <f t="shared" si="89"/>
        <v/>
      </c>
      <c r="W78" s="406"/>
      <c r="X78" s="20" t="str">
        <f t="shared" si="76"/>
        <v/>
      </c>
      <c r="Y78" s="20" t="str">
        <f t="shared" si="77"/>
        <v/>
      </c>
      <c r="Z78" s="20" t="str">
        <f t="shared" si="78"/>
        <v/>
      </c>
      <c r="AA78" s="20" t="str">
        <f t="shared" si="79"/>
        <v/>
      </c>
      <c r="AB78" s="406"/>
      <c r="AC78" s="406"/>
      <c r="AD78" s="20" t="str">
        <f t="shared" si="90"/>
        <v/>
      </c>
      <c r="AE78" s="20" t="str">
        <f t="shared" si="91"/>
        <v/>
      </c>
      <c r="AF78" s="511">
        <f t="shared" si="80"/>
        <v>0</v>
      </c>
      <c r="AG78" s="9">
        <f t="shared" si="81"/>
        <v>0</v>
      </c>
      <c r="AH78" s="9">
        <f t="shared" si="81"/>
        <v>0</v>
      </c>
      <c r="AI78" s="9">
        <f t="shared" si="81"/>
        <v>0</v>
      </c>
      <c r="AJ78" s="9">
        <f t="shared" si="81"/>
        <v>0</v>
      </c>
      <c r="AK78" s="9">
        <f t="shared" si="81"/>
        <v>0</v>
      </c>
      <c r="AL78" s="9">
        <f t="shared" si="81"/>
        <v>0</v>
      </c>
      <c r="AM78" s="9">
        <f t="shared" si="81"/>
        <v>0</v>
      </c>
      <c r="AN78" s="9">
        <f t="shared" si="81"/>
        <v>0</v>
      </c>
      <c r="AO78" s="9">
        <f t="shared" si="81"/>
        <v>0</v>
      </c>
      <c r="AP78" s="9">
        <f t="shared" si="81"/>
        <v>0</v>
      </c>
      <c r="AQ78" s="9">
        <f>IF(AND($J78&lt;&gt;"Landscape",$L78=AQ$58),#REF!*AQ$58,0)</f>
        <v>0</v>
      </c>
      <c r="AR78" s="9">
        <f t="shared" si="82"/>
        <v>0</v>
      </c>
      <c r="AS78" s="9">
        <f t="shared" si="82"/>
        <v>0</v>
      </c>
      <c r="AT78" s="9">
        <f t="shared" si="82"/>
        <v>0</v>
      </c>
      <c r="AU78" s="9">
        <f t="shared" si="82"/>
        <v>0</v>
      </c>
      <c r="AV78" s="9">
        <f t="shared" si="82"/>
        <v>0</v>
      </c>
      <c r="AW78" s="9">
        <f t="shared" si="82"/>
        <v>0</v>
      </c>
      <c r="AX78" s="9">
        <f t="shared" si="82"/>
        <v>0</v>
      </c>
      <c r="AY78" s="9">
        <f t="shared" si="82"/>
        <v>0</v>
      </c>
      <c r="AZ78" s="9">
        <f t="shared" si="82"/>
        <v>0</v>
      </c>
    </row>
    <row r="79" spans="1:52" ht="15" customHeight="1" x14ac:dyDescent="0.15">
      <c r="A79" s="28"/>
      <c r="B79" s="868" t="s">
        <v>801</v>
      </c>
      <c r="C79" s="869"/>
      <c r="D79" s="57">
        <v>5</v>
      </c>
      <c r="E79" s="256">
        <f>DEGREES(ATAN(D80*SIN(RADIANS(D79))/D77))</f>
        <v>8.1344974505643446</v>
      </c>
      <c r="F79" s="883"/>
      <c r="G79" s="886"/>
      <c r="H79" s="534"/>
      <c r="I79" s="9" t="s">
        <v>802</v>
      </c>
      <c r="J79" s="473" t="s">
        <v>605</v>
      </c>
      <c r="K79" s="619">
        <f t="shared" si="52"/>
        <v>0.99199999999999999</v>
      </c>
      <c r="L79" s="616"/>
      <c r="M79" s="458" t="str">
        <f t="shared" si="83"/>
        <v/>
      </c>
      <c r="N79" s="458" t="str">
        <f t="shared" si="53"/>
        <v/>
      </c>
      <c r="O79" s="458" t="str">
        <f t="shared" si="84"/>
        <v/>
      </c>
      <c r="P79" s="458" t="str">
        <f t="shared" si="85"/>
        <v/>
      </c>
      <c r="Q79" s="20" t="str">
        <f t="shared" si="74"/>
        <v/>
      </c>
      <c r="R79" s="20" t="str">
        <f t="shared" si="75"/>
        <v/>
      </c>
      <c r="S79" s="20" t="str">
        <f t="shared" si="86"/>
        <v/>
      </c>
      <c r="T79" s="20" t="str">
        <f t="shared" si="87"/>
        <v/>
      </c>
      <c r="U79" s="20" t="str">
        <f t="shared" si="88"/>
        <v/>
      </c>
      <c r="V79" s="20" t="str">
        <f t="shared" si="89"/>
        <v/>
      </c>
      <c r="W79" s="406"/>
      <c r="X79" s="20" t="str">
        <f t="shared" si="76"/>
        <v/>
      </c>
      <c r="Y79" s="20" t="str">
        <f t="shared" si="77"/>
        <v/>
      </c>
      <c r="Z79" s="20" t="str">
        <f t="shared" si="78"/>
        <v/>
      </c>
      <c r="AA79" s="20" t="str">
        <f t="shared" si="79"/>
        <v/>
      </c>
      <c r="AB79" s="406"/>
      <c r="AC79" s="406"/>
      <c r="AD79" s="20" t="str">
        <f t="shared" si="90"/>
        <v/>
      </c>
      <c r="AE79" s="20" t="str">
        <f t="shared" si="91"/>
        <v/>
      </c>
      <c r="AF79" s="511">
        <f t="shared" si="80"/>
        <v>0</v>
      </c>
      <c r="AG79" s="9">
        <f t="shared" si="81"/>
        <v>0</v>
      </c>
      <c r="AH79" s="9">
        <f t="shared" si="81"/>
        <v>0</v>
      </c>
      <c r="AI79" s="9">
        <f t="shared" si="81"/>
        <v>0</v>
      </c>
      <c r="AJ79" s="9">
        <f t="shared" si="81"/>
        <v>0</v>
      </c>
      <c r="AK79" s="9">
        <f t="shared" si="81"/>
        <v>0</v>
      </c>
      <c r="AL79" s="9">
        <f t="shared" si="81"/>
        <v>0</v>
      </c>
      <c r="AM79" s="9">
        <f t="shared" si="81"/>
        <v>0</v>
      </c>
      <c r="AN79" s="9">
        <f t="shared" si="81"/>
        <v>0</v>
      </c>
      <c r="AO79" s="9">
        <f t="shared" si="81"/>
        <v>0</v>
      </c>
      <c r="AP79" s="9">
        <f t="shared" si="81"/>
        <v>0</v>
      </c>
      <c r="AQ79" s="9">
        <f>IF(AND($J79&lt;&gt;"Landscape",$L79=AQ$58),#REF!*AQ$58,0)</f>
        <v>0</v>
      </c>
      <c r="AR79" s="9">
        <f t="shared" si="82"/>
        <v>0</v>
      </c>
      <c r="AS79" s="9">
        <f t="shared" si="82"/>
        <v>0</v>
      </c>
      <c r="AT79" s="9">
        <f t="shared" si="82"/>
        <v>0</v>
      </c>
      <c r="AU79" s="9">
        <f t="shared" si="82"/>
        <v>0</v>
      </c>
      <c r="AV79" s="9">
        <f t="shared" si="82"/>
        <v>0</v>
      </c>
      <c r="AW79" s="9">
        <f t="shared" si="82"/>
        <v>0</v>
      </c>
      <c r="AX79" s="9">
        <f t="shared" si="82"/>
        <v>0</v>
      </c>
      <c r="AY79" s="9">
        <f t="shared" si="82"/>
        <v>0</v>
      </c>
      <c r="AZ79" s="9">
        <f t="shared" si="82"/>
        <v>0</v>
      </c>
    </row>
    <row r="80" spans="1:52" ht="15" customHeight="1" x14ac:dyDescent="0.15">
      <c r="A80" s="28"/>
      <c r="B80" s="868" t="s">
        <v>803</v>
      </c>
      <c r="C80" s="869"/>
      <c r="D80" s="345">
        <f>IF(D78="Portrait", $G$63, $G$64)</f>
        <v>1.64</v>
      </c>
      <c r="E80" s="370">
        <f>IF(D78&lt;&gt;"Portrait", $G$63, $G$64)</f>
        <v>0.99199999999999999</v>
      </c>
      <c r="F80" s="884"/>
      <c r="G80" s="886"/>
      <c r="H80" s="534"/>
      <c r="I80" s="9" t="s">
        <v>804</v>
      </c>
      <c r="J80" s="474" t="s">
        <v>605</v>
      </c>
      <c r="K80" s="620">
        <f t="shared" ref="K80" si="92">IF(J80&lt;&gt;"Portrait", $G$63, $G$64)</f>
        <v>0.99199999999999999</v>
      </c>
      <c r="L80" s="617"/>
      <c r="M80" s="458" t="str">
        <f t="shared" si="83"/>
        <v/>
      </c>
      <c r="N80" s="458" t="str">
        <f t="shared" si="53"/>
        <v/>
      </c>
      <c r="O80" s="458" t="str">
        <f t="shared" si="64"/>
        <v/>
      </c>
      <c r="P80" s="458" t="str">
        <f t="shared" si="64"/>
        <v/>
      </c>
      <c r="Q80" s="20" t="str">
        <f>IF($L80&gt;0,(INT(M80/0.8)+1)*2,"")</f>
        <v/>
      </c>
      <c r="R80" s="20" t="str">
        <f t="shared" si="75"/>
        <v/>
      </c>
      <c r="S80" s="406"/>
      <c r="T80" s="20" t="str">
        <f t="shared" si="87"/>
        <v/>
      </c>
      <c r="U80" s="20" t="str">
        <f t="shared" si="88"/>
        <v/>
      </c>
      <c r="V80" s="20" t="str">
        <f t="shared" si="89"/>
        <v/>
      </c>
      <c r="W80" s="406"/>
      <c r="X80" s="20" t="str">
        <f t="shared" si="76"/>
        <v/>
      </c>
      <c r="Y80" s="20" t="str">
        <f t="shared" si="77"/>
        <v/>
      </c>
      <c r="Z80" s="20" t="str">
        <f t="shared" si="78"/>
        <v/>
      </c>
      <c r="AA80" s="20" t="str">
        <f t="shared" si="79"/>
        <v/>
      </c>
      <c r="AB80" s="406"/>
      <c r="AC80" s="406"/>
      <c r="AD80" s="20" t="str">
        <f t="shared" si="90"/>
        <v/>
      </c>
      <c r="AE80" s="20" t="str">
        <f t="shared" si="91"/>
        <v/>
      </c>
      <c r="AF80" s="511">
        <f t="shared" ref="AF80" si="93">SUM(AG80:AZ80)</f>
        <v>0</v>
      </c>
      <c r="AG80" s="9">
        <f t="shared" si="81"/>
        <v>0</v>
      </c>
      <c r="AH80" s="9">
        <f t="shared" si="81"/>
        <v>0</v>
      </c>
      <c r="AI80" s="9">
        <f t="shared" si="81"/>
        <v>0</v>
      </c>
      <c r="AJ80" s="9">
        <f t="shared" si="81"/>
        <v>0</v>
      </c>
      <c r="AK80" s="9">
        <f t="shared" si="81"/>
        <v>0</v>
      </c>
      <c r="AL80" s="9">
        <f t="shared" si="81"/>
        <v>0</v>
      </c>
      <c r="AM80" s="9">
        <f t="shared" si="81"/>
        <v>0</v>
      </c>
      <c r="AN80" s="9">
        <f t="shared" si="81"/>
        <v>0</v>
      </c>
      <c r="AO80" s="9">
        <f t="shared" si="81"/>
        <v>0</v>
      </c>
      <c r="AP80" s="9">
        <f t="shared" si="81"/>
        <v>0</v>
      </c>
      <c r="AQ80" s="9">
        <f>IF(AND($J80&lt;&gt;"Landscape",$L80=AQ$58),#REF!*AQ$58,0)</f>
        <v>0</v>
      </c>
      <c r="AR80" s="9">
        <f t="shared" si="82"/>
        <v>0</v>
      </c>
      <c r="AS80" s="9">
        <f t="shared" si="82"/>
        <v>0</v>
      </c>
      <c r="AT80" s="9">
        <f t="shared" si="82"/>
        <v>0</v>
      </c>
      <c r="AU80" s="9">
        <f t="shared" si="82"/>
        <v>0</v>
      </c>
      <c r="AV80" s="9">
        <f t="shared" si="82"/>
        <v>0</v>
      </c>
      <c r="AW80" s="9">
        <f t="shared" si="82"/>
        <v>0</v>
      </c>
      <c r="AX80" s="9">
        <f t="shared" si="82"/>
        <v>0</v>
      </c>
      <c r="AY80" s="9">
        <f t="shared" si="82"/>
        <v>0</v>
      </c>
      <c r="AZ80" s="9">
        <f t="shared" si="82"/>
        <v>0</v>
      </c>
    </row>
    <row r="81" spans="1:16384" ht="15" customHeight="1" x14ac:dyDescent="0.15">
      <c r="A81" s="28"/>
      <c r="B81" s="868" t="s">
        <v>805</v>
      </c>
      <c r="C81" s="869"/>
      <c r="D81" s="344">
        <v>1</v>
      </c>
      <c r="E81" s="374">
        <f>ROUND(C72/D81,0)</f>
        <v>10</v>
      </c>
      <c r="F81" s="374">
        <f>(E80+0.02)*E81</f>
        <v>10.120000000000001</v>
      </c>
      <c r="G81" s="431">
        <f>MAX(1,TRUNC((F81+0.1)/3))</f>
        <v>3</v>
      </c>
      <c r="H81" s="535" t="s">
        <v>806</v>
      </c>
      <c r="I81" s="9" t="str">
        <f>IF($F$72="Not","","Ballast")</f>
        <v/>
      </c>
      <c r="J81" s="473"/>
      <c r="K81" s="619"/>
      <c r="L81" s="623"/>
      <c r="M81" s="458" t="str">
        <f t="shared" si="73"/>
        <v/>
      </c>
      <c r="N81" s="458" t="str">
        <f t="shared" si="53"/>
        <v/>
      </c>
      <c r="O81" s="458" t="str">
        <f t="shared" si="64"/>
        <v/>
      </c>
      <c r="P81" s="458" t="str">
        <f t="shared" si="64"/>
        <v/>
      </c>
      <c r="Q81" s="20" t="str">
        <f>IF(L81&gt;0,(INT(M81/0.8)+1)*2,"")</f>
        <v/>
      </c>
      <c r="R81" s="455"/>
      <c r="S81" s="406"/>
      <c r="T81" s="406"/>
      <c r="U81" s="454"/>
      <c r="V81" s="406"/>
      <c r="W81" s="406"/>
      <c r="X81" s="406"/>
      <c r="Y81" s="406"/>
      <c r="Z81" s="406"/>
      <c r="AA81" s="406"/>
      <c r="AB81" s="406"/>
      <c r="AC81" s="406"/>
      <c r="AD81" s="406"/>
      <c r="AE81" s="406"/>
      <c r="AF81" s="406"/>
      <c r="AG81" s="406"/>
      <c r="AH81" s="406"/>
      <c r="AI81" s="406"/>
      <c r="AJ81" s="406"/>
      <c r="AK81" s="406"/>
      <c r="AL81" s="406"/>
      <c r="AM81" s="406"/>
      <c r="AN81" s="406"/>
    </row>
    <row r="82" spans="1:16384" ht="15" customHeight="1" x14ac:dyDescent="0.15">
      <c r="A82" s="28"/>
      <c r="B82" s="872" t="s">
        <v>624</v>
      </c>
      <c r="C82" s="873"/>
      <c r="D82" s="343">
        <f>0.28+(D81*(D80*SIN(RADIANS(D79))))</f>
        <v>0.42293541810615942</v>
      </c>
      <c r="E82" s="385"/>
      <c r="F82" s="259">
        <f>TRUNC((F81-0.4)/1.4+0.85,0)+1</f>
        <v>8</v>
      </c>
      <c r="G82" s="371" t="s">
        <v>807</v>
      </c>
      <c r="H82" s="534"/>
      <c r="I82" s="9" t="str">
        <f>IF($F$72="Not","","Ballast")</f>
        <v/>
      </c>
      <c r="J82" s="474"/>
      <c r="K82" s="620"/>
      <c r="L82" s="623"/>
      <c r="M82" s="458" t="str">
        <f t="shared" si="73"/>
        <v/>
      </c>
      <c r="N82" s="458" t="str">
        <f t="shared" si="53"/>
        <v/>
      </c>
      <c r="O82" s="458" t="str">
        <f t="shared" si="64"/>
        <v/>
      </c>
      <c r="P82" s="458" t="str">
        <f t="shared" si="64"/>
        <v/>
      </c>
      <c r="Q82" s="20" t="str">
        <f>IF(L82&gt;0,(INT(M82/0.8)+1)*2,"")</f>
        <v/>
      </c>
      <c r="R82" s="455"/>
      <c r="S82" s="406"/>
      <c r="T82" s="406"/>
      <c r="U82" s="454"/>
      <c r="V82" s="406"/>
      <c r="W82" s="406"/>
      <c r="X82" s="406"/>
      <c r="Y82" s="406"/>
      <c r="Z82" s="406"/>
      <c r="AA82" s="406"/>
      <c r="AB82" s="406"/>
      <c r="AC82" s="406"/>
      <c r="AD82" s="406"/>
      <c r="AE82" s="406"/>
      <c r="AF82" s="512">
        <f>IF(F72="Solar Steel", SUM(AF73:AF81), 0)</f>
        <v>0</v>
      </c>
      <c r="AG82" s="406"/>
      <c r="AH82" s="406"/>
      <c r="AI82" s="406"/>
      <c r="AJ82" s="406"/>
      <c r="AK82" s="406"/>
      <c r="AL82" s="406"/>
      <c r="AM82" s="406"/>
      <c r="AN82" s="406"/>
    </row>
    <row r="83" spans="1:16384" ht="15" customHeight="1" x14ac:dyDescent="0.15">
      <c r="A83" s="28"/>
      <c r="C83"/>
      <c r="D83" s="237"/>
      <c r="E83" s="373"/>
      <c r="F83" s="373"/>
      <c r="G83" s="371"/>
      <c r="H83" s="534"/>
      <c r="J83" s="475"/>
      <c r="K83" s="621"/>
      <c r="L83" s="624"/>
      <c r="M83" s="458"/>
      <c r="N83" s="458" t="str">
        <f t="shared" si="53"/>
        <v/>
      </c>
      <c r="O83" s="458" t="str">
        <f t="shared" si="64"/>
        <v/>
      </c>
      <c r="P83" s="458" t="str">
        <f t="shared" si="64"/>
        <v/>
      </c>
      <c r="Q83" s="20"/>
      <c r="R83" s="455"/>
      <c r="S83" s="406"/>
      <c r="T83" s="406"/>
      <c r="U83" s="454"/>
      <c r="V83" s="406"/>
      <c r="W83" s="406"/>
      <c r="X83" s="406"/>
      <c r="Y83" s="406"/>
      <c r="Z83" s="406"/>
      <c r="AA83" s="406"/>
      <c r="AB83" s="406"/>
      <c r="AC83" s="406"/>
      <c r="AD83" s="406"/>
      <c r="AE83" s="406"/>
      <c r="AF83" s="406"/>
      <c r="AG83" s="406"/>
      <c r="AH83" s="406"/>
      <c r="AI83" s="406"/>
      <c r="AJ83" s="406"/>
      <c r="AK83" s="406"/>
      <c r="AL83" s="406"/>
      <c r="AM83" s="406"/>
      <c r="AN83" s="406"/>
    </row>
    <row r="84" spans="1:16384" ht="15" customHeight="1" x14ac:dyDescent="0.15">
      <c r="A84" s="529" t="s">
        <v>809</v>
      </c>
      <c r="B84" s="389">
        <f ca="1">Project!B63</f>
        <v>702</v>
      </c>
      <c r="C84" s="390">
        <f>Project!B64</f>
        <v>0</v>
      </c>
      <c r="D84" s="386">
        <f>(D92+0.02)*E92*C84</f>
        <v>0</v>
      </c>
      <c r="E84" s="387" t="s">
        <v>765</v>
      </c>
      <c r="F84" s="110" t="str">
        <f>IF(ISERROR(SEARCH("FRF",E86)&gt;0)=FALSE,"FRF",IF(ISERROR(SEARCH("Console",E86)&gt;0)=FALSE,"Console",IF(ISERROR(SEARCH("Solar Steel",E86)&gt;0)=FALSE,"Solar Steel","Not")))</f>
        <v>Not</v>
      </c>
      <c r="G84" s="110"/>
      <c r="H84" s="534"/>
      <c r="J84" s="475"/>
      <c r="K84" s="621"/>
      <c r="L84" s="624"/>
      <c r="M84" s="458"/>
      <c r="N84" s="458" t="str">
        <f t="shared" si="53"/>
        <v/>
      </c>
      <c r="O84" s="458" t="str">
        <f t="shared" si="64"/>
        <v/>
      </c>
      <c r="P84" s="458" t="str">
        <f t="shared" si="64"/>
        <v/>
      </c>
      <c r="Q84" s="20"/>
      <c r="R84" s="455"/>
      <c r="S84" s="406"/>
      <c r="T84" s="406"/>
      <c r="U84" s="454"/>
      <c r="V84" s="406"/>
      <c r="W84" s="406"/>
      <c r="X84" s="406"/>
      <c r="Y84" s="406"/>
      <c r="Z84" s="406"/>
      <c r="AA84" s="406"/>
      <c r="AB84" s="406"/>
      <c r="AC84" s="406"/>
      <c r="AD84" s="406"/>
      <c r="AE84" s="406"/>
      <c r="AF84" s="406"/>
      <c r="AG84" s="406"/>
      <c r="AH84" s="406"/>
      <c r="AI84" s="406"/>
      <c r="AJ84" s="406"/>
      <c r="AK84" s="406"/>
      <c r="AL84" s="406"/>
      <c r="AM84" s="406"/>
      <c r="AN84" s="406"/>
    </row>
    <row r="85" spans="1:16384" ht="15" customHeight="1" x14ac:dyDescent="0.15">
      <c r="A85" s="28"/>
      <c r="B85" s="874" t="s">
        <v>787</v>
      </c>
      <c r="C85" s="875"/>
      <c r="D85" s="876"/>
      <c r="E85" s="388" t="s">
        <v>788</v>
      </c>
      <c r="F85" s="181" t="s">
        <v>789</v>
      </c>
      <c r="G85" s="531">
        <f>IF(F84="FRF",3,IF(F84="Solar Steel",3.15,3.15))</f>
        <v>3.15</v>
      </c>
      <c r="H85" s="534"/>
      <c r="I85" s="9" t="s">
        <v>790</v>
      </c>
      <c r="J85" s="472" t="s">
        <v>604</v>
      </c>
      <c r="K85" s="618">
        <f t="shared" si="52"/>
        <v>1.64</v>
      </c>
      <c r="L85" s="615"/>
      <c r="M85" s="458" t="str">
        <f>IF($L85&gt;0,IF($F$84="Console",0,(K85+0.013)*L85+0.087),"")</f>
        <v/>
      </c>
      <c r="N85" s="458" t="str">
        <f t="shared" si="53"/>
        <v/>
      </c>
      <c r="O85" s="458" t="str">
        <f>IF($L85&gt;0,(N85*$G$85)-M85,"")</f>
        <v/>
      </c>
      <c r="P85" s="458" t="str">
        <f>IF($L85&gt;0,M85-($G$85*(N85-1)),"")</f>
        <v/>
      </c>
      <c r="Q85" s="20" t="str">
        <f t="shared" ref="Q85:Q91" si="94">IF($L85&gt;0,(INT(M85/0.8)+1)*2,"")</f>
        <v/>
      </c>
      <c r="R85" s="20" t="str">
        <f t="shared" ref="R85:R91" si="95">IF($L85&gt;0,IF($F$84="Not",N85*2,""),"")</f>
        <v/>
      </c>
      <c r="S85" s="20" t="str">
        <f>IF($L85&gt;0,IF($F$84="FRF",$N85*2,""),"")</f>
        <v/>
      </c>
      <c r="T85" s="20" t="str">
        <f>IF(L85&gt;0,IF($F$84="FRF",$N85*2, IF($F$84="Solar Steel",$N85*2,"")),"")</f>
        <v/>
      </c>
      <c r="U85" s="20" t="str">
        <f>IF($L85&gt;0,IF($F$84="Not",($N85-1)*2,""),"")</f>
        <v/>
      </c>
      <c r="V85" s="20" t="str">
        <f>IF($L85&gt;0,IF($F$84="FRF",($N85-1)*2,""),"")</f>
        <v/>
      </c>
      <c r="W85" s="20" t="str">
        <f>IF($L85&gt;0,IF($F$84="FRF",($N85-1)*2,""),"")</f>
        <v/>
      </c>
      <c r="X85" s="20" t="str">
        <f t="shared" ref="X85:X91" si="96">IF($L85&gt;0,IF($F$84="Not",IF($F$86="Pantile",$Q85,""),""),"")</f>
        <v/>
      </c>
      <c r="Y85" s="20" t="str">
        <f t="shared" ref="Y85:Y91" si="97">IF($D$86="Yes","",IF($L85&gt;0,IF($F$84="Not",IF($F$86="Plain Tile",$Q85,""),""),""))</f>
        <v/>
      </c>
      <c r="Z85" s="20" t="str">
        <f t="shared" ref="Z85:Z91" si="98">IF($L85&gt;0,IF($F$84="Not",IF(RIGHT($F$86,5)="Slate",$Q85,""),""),"")</f>
        <v/>
      </c>
      <c r="AA85" s="20" t="str">
        <f t="shared" ref="AA85:AA91" si="99">IF($D$86="Yes",$Q85,"")</f>
        <v/>
      </c>
      <c r="AB85" s="20" t="str">
        <f>IF($D91=15,IF($F$84="Console",$C$84,""),"")</f>
        <v/>
      </c>
      <c r="AC85" s="20" t="str">
        <f>IF($D91&lt;&gt;15,IF($F$84="Console",$C$84,""),"")</f>
        <v/>
      </c>
      <c r="AD85" s="20" t="str">
        <f>IF($L85&gt;0,IF($F$84="Console","",4),"")</f>
        <v/>
      </c>
      <c r="AE85" s="20" t="str">
        <f>IF($L85&gt;0,IF($F$84="Console","",($L85-1)*2),"")</f>
        <v/>
      </c>
      <c r="AF85" s="511">
        <f t="shared" ref="AF85:AF91" si="100">SUM(AG85:AZ85)</f>
        <v>0</v>
      </c>
      <c r="AG85" s="9">
        <f t="shared" ref="AG85:AP92" si="101">IF(AND($J85="Landscape",$L85=AG$58),AG$59*AG$58,0)</f>
        <v>0</v>
      </c>
      <c r="AH85" s="9">
        <f t="shared" si="101"/>
        <v>0</v>
      </c>
      <c r="AI85" s="9">
        <f t="shared" si="101"/>
        <v>0</v>
      </c>
      <c r="AJ85" s="9">
        <f t="shared" si="101"/>
        <v>0</v>
      </c>
      <c r="AK85" s="9">
        <f t="shared" si="101"/>
        <v>0</v>
      </c>
      <c r="AL85" s="9">
        <f t="shared" si="101"/>
        <v>0</v>
      </c>
      <c r="AM85" s="9">
        <f t="shared" si="101"/>
        <v>0</v>
      </c>
      <c r="AN85" s="9">
        <f t="shared" si="101"/>
        <v>0</v>
      </c>
      <c r="AO85" s="9">
        <f t="shared" si="101"/>
        <v>0</v>
      </c>
      <c r="AP85" s="9">
        <f t="shared" si="101"/>
        <v>0</v>
      </c>
      <c r="AQ85" s="9">
        <f>IF(AND($J85&lt;&gt;"Landscape",$L85=AQ$58),#REF!*AQ$58,0)</f>
        <v>0</v>
      </c>
      <c r="AR85" s="9">
        <f t="shared" ref="AR85:AZ92" si="102">IF(AND($J85&lt;&gt;"Landscape",$L85=AR$58),AR$59*AR$58,0)</f>
        <v>0</v>
      </c>
      <c r="AS85" s="9">
        <f t="shared" si="102"/>
        <v>0</v>
      </c>
      <c r="AT85" s="9">
        <f t="shared" si="102"/>
        <v>0</v>
      </c>
      <c r="AU85" s="9">
        <f t="shared" si="102"/>
        <v>0</v>
      </c>
      <c r="AV85" s="9">
        <f t="shared" si="102"/>
        <v>0</v>
      </c>
      <c r="AW85" s="9">
        <f t="shared" si="102"/>
        <v>0</v>
      </c>
      <c r="AX85" s="9">
        <f t="shared" si="102"/>
        <v>0</v>
      </c>
      <c r="AY85" s="9">
        <f t="shared" si="102"/>
        <v>0</v>
      </c>
      <c r="AZ85" s="9">
        <f t="shared" si="102"/>
        <v>0</v>
      </c>
    </row>
    <row r="86" spans="1:16384" ht="15" customHeight="1" x14ac:dyDescent="0.15">
      <c r="A86" s="28"/>
      <c r="B86" s="870" t="s">
        <v>791</v>
      </c>
      <c r="C86" s="871"/>
      <c r="D86" s="470" t="str">
        <f>Project!B58</f>
        <v>No</v>
      </c>
      <c r="E86" s="279" t="str">
        <f>Project!B57</f>
        <v>Inclined Hooks &amp; Rail</v>
      </c>
      <c r="F86" s="471" t="str">
        <f>Project!B56</f>
        <v>Plain Tile</v>
      </c>
      <c r="G86" s="531"/>
      <c r="H86" s="534"/>
      <c r="I86" s="9" t="s">
        <v>792</v>
      </c>
      <c r="J86" s="473" t="s">
        <v>604</v>
      </c>
      <c r="K86" s="619">
        <f t="shared" si="52"/>
        <v>1.64</v>
      </c>
      <c r="L86" s="616"/>
      <c r="M86" s="458" t="str">
        <f t="shared" ref="M86:M92" si="103">IF($L86&gt;0,IF($F$84="Console",0,(K86+0.013)*L86+0.087),"")</f>
        <v/>
      </c>
      <c r="N86" s="458" t="str">
        <f t="shared" si="53"/>
        <v/>
      </c>
      <c r="O86" s="458" t="str">
        <f t="shared" ref="O86:O91" si="104">IF($L86&gt;0,(N86*$G$85)-M86,"")</f>
        <v/>
      </c>
      <c r="P86" s="458" t="str">
        <f t="shared" ref="P86:P91" si="105">IF($L86&gt;0,M86-($G$85*(N86-1)),"")</f>
        <v/>
      </c>
      <c r="Q86" s="20" t="str">
        <f t="shared" si="94"/>
        <v/>
      </c>
      <c r="R86" s="20" t="str">
        <f t="shared" si="95"/>
        <v/>
      </c>
      <c r="S86" s="20" t="str">
        <f t="shared" ref="S86:S92" si="106">IF($L86&gt;0,IF($F$84="FRF",$N86*2,""),"")</f>
        <v/>
      </c>
      <c r="T86" s="20" t="str">
        <f t="shared" ref="T86:T92" si="107">IF(L86&gt;0,IF($F$84="FRF",$N86*2, IF($F$84="Solar Steel",$N86*2,"")),"")</f>
        <v/>
      </c>
      <c r="U86" s="20" t="str">
        <f t="shared" ref="U86:U91" si="108">IF($L86&gt;0,IF($F$84="Not",($N86-1)*2,""),"")</f>
        <v/>
      </c>
      <c r="V86" s="20" t="str">
        <f t="shared" ref="V86:V91" si="109">IF($L86&gt;0,IF($F$84="FRF",($N86-1)*2,""),"")</f>
        <v/>
      </c>
      <c r="W86" s="406"/>
      <c r="X86" s="20" t="str">
        <f t="shared" si="96"/>
        <v/>
      </c>
      <c r="Y86" s="20" t="str">
        <f t="shared" si="97"/>
        <v/>
      </c>
      <c r="Z86" s="20" t="str">
        <f t="shared" si="98"/>
        <v/>
      </c>
      <c r="AA86" s="20" t="str">
        <f t="shared" si="99"/>
        <v/>
      </c>
      <c r="AB86" s="406"/>
      <c r="AC86" s="406"/>
      <c r="AD86" s="20" t="str">
        <f t="shared" ref="AD86:AD91" si="110">IF($L86&gt;0,IF($F$84="Console","",4),"")</f>
        <v/>
      </c>
      <c r="AE86" s="20" t="str">
        <f t="shared" ref="AE86:AE91" si="111">IF($L86&gt;0,IF($F$84="Console","",($L86-1)*2),"")</f>
        <v/>
      </c>
      <c r="AF86" s="511">
        <f t="shared" si="100"/>
        <v>0</v>
      </c>
      <c r="AG86" s="9">
        <f t="shared" si="101"/>
        <v>0</v>
      </c>
      <c r="AH86" s="9">
        <f t="shared" si="101"/>
        <v>0</v>
      </c>
      <c r="AI86" s="9">
        <f t="shared" si="101"/>
        <v>0</v>
      </c>
      <c r="AJ86" s="9">
        <f t="shared" si="101"/>
        <v>0</v>
      </c>
      <c r="AK86" s="9">
        <f t="shared" si="101"/>
        <v>0</v>
      </c>
      <c r="AL86" s="9">
        <f t="shared" si="101"/>
        <v>0</v>
      </c>
      <c r="AM86" s="9">
        <f t="shared" si="101"/>
        <v>0</v>
      </c>
      <c r="AN86" s="9">
        <f t="shared" si="101"/>
        <v>0</v>
      </c>
      <c r="AO86" s="9">
        <f t="shared" si="101"/>
        <v>0</v>
      </c>
      <c r="AP86" s="9">
        <f t="shared" si="101"/>
        <v>0</v>
      </c>
      <c r="AQ86" s="9">
        <f>IF(AND($J86&lt;&gt;"Landscape",$L86=AQ$58),#REF!*AQ$58,0)</f>
        <v>0</v>
      </c>
      <c r="AR86" s="9">
        <f t="shared" si="102"/>
        <v>0</v>
      </c>
      <c r="AS86" s="9">
        <f t="shared" si="102"/>
        <v>0</v>
      </c>
      <c r="AT86" s="9">
        <f t="shared" si="102"/>
        <v>0</v>
      </c>
      <c r="AU86" s="9">
        <f t="shared" si="102"/>
        <v>0</v>
      </c>
      <c r="AV86" s="9">
        <f t="shared" si="102"/>
        <v>0</v>
      </c>
      <c r="AW86" s="9">
        <f t="shared" si="102"/>
        <v>0</v>
      </c>
      <c r="AX86" s="9">
        <f t="shared" si="102"/>
        <v>0</v>
      </c>
      <c r="AY86" s="9">
        <f t="shared" si="102"/>
        <v>0</v>
      </c>
      <c r="AZ86" s="9">
        <f t="shared" si="102"/>
        <v>0</v>
      </c>
    </row>
    <row r="87" spans="1:16384" ht="15" customHeight="1" x14ac:dyDescent="0.15">
      <c r="A87" s="28"/>
      <c r="B87" s="28" t="s">
        <v>793</v>
      </c>
      <c r="C87"/>
      <c r="D87" s="283">
        <f>C84-D88</f>
        <v>0</v>
      </c>
      <c r="E87" s="279" t="str">
        <f>Project!B55</f>
        <v>Inclined_Roof</v>
      </c>
      <c r="F87" s="879"/>
      <c r="G87" s="48"/>
      <c r="H87" s="534"/>
      <c r="I87" s="9" t="s">
        <v>794</v>
      </c>
      <c r="J87" s="473" t="s">
        <v>605</v>
      </c>
      <c r="K87" s="619">
        <f t="shared" si="52"/>
        <v>0.99199999999999999</v>
      </c>
      <c r="L87" s="616"/>
      <c r="M87" s="458" t="str">
        <f t="shared" si="103"/>
        <v/>
      </c>
      <c r="N87" s="458" t="str">
        <f t="shared" si="53"/>
        <v/>
      </c>
      <c r="O87" s="458" t="str">
        <f t="shared" si="104"/>
        <v/>
      </c>
      <c r="P87" s="458" t="str">
        <f t="shared" si="105"/>
        <v/>
      </c>
      <c r="Q87" s="20" t="str">
        <f t="shared" si="94"/>
        <v/>
      </c>
      <c r="R87" s="20" t="str">
        <f t="shared" si="95"/>
        <v/>
      </c>
      <c r="S87" s="20" t="str">
        <f t="shared" si="106"/>
        <v/>
      </c>
      <c r="T87" s="20" t="str">
        <f t="shared" si="107"/>
        <v/>
      </c>
      <c r="U87" s="20" t="str">
        <f t="shared" si="108"/>
        <v/>
      </c>
      <c r="V87" s="20" t="str">
        <f t="shared" si="109"/>
        <v/>
      </c>
      <c r="W87" s="20" t="str">
        <f>IF($L87&gt;0,IF($F$84="FRF",($N87-1)*2,""),"")</f>
        <v/>
      </c>
      <c r="X87" s="20" t="str">
        <f t="shared" si="96"/>
        <v/>
      </c>
      <c r="Y87" s="20" t="str">
        <f t="shared" si="97"/>
        <v/>
      </c>
      <c r="Z87" s="20" t="str">
        <f t="shared" si="98"/>
        <v/>
      </c>
      <c r="AA87" s="20" t="str">
        <f t="shared" si="99"/>
        <v/>
      </c>
      <c r="AB87" s="406"/>
      <c r="AC87" s="406"/>
      <c r="AD87" s="20" t="str">
        <f t="shared" si="110"/>
        <v/>
      </c>
      <c r="AE87" s="20" t="str">
        <f t="shared" si="111"/>
        <v/>
      </c>
      <c r="AF87" s="511">
        <f t="shared" si="100"/>
        <v>0</v>
      </c>
      <c r="AG87" s="9">
        <f t="shared" si="101"/>
        <v>0</v>
      </c>
      <c r="AH87" s="9">
        <f t="shared" si="101"/>
        <v>0</v>
      </c>
      <c r="AI87" s="9">
        <f t="shared" si="101"/>
        <v>0</v>
      </c>
      <c r="AJ87" s="9">
        <f t="shared" si="101"/>
        <v>0</v>
      </c>
      <c r="AK87" s="9">
        <f t="shared" si="101"/>
        <v>0</v>
      </c>
      <c r="AL87" s="9">
        <f t="shared" si="101"/>
        <v>0</v>
      </c>
      <c r="AM87" s="9">
        <f t="shared" si="101"/>
        <v>0</v>
      </c>
      <c r="AN87" s="9">
        <f t="shared" si="101"/>
        <v>0</v>
      </c>
      <c r="AO87" s="9">
        <f t="shared" si="101"/>
        <v>0</v>
      </c>
      <c r="AP87" s="9">
        <f t="shared" si="101"/>
        <v>0</v>
      </c>
      <c r="AQ87" s="9">
        <f>IF(AND($J87&lt;&gt;"Landscape",$L87=AQ$58),#REF!*AQ$58,0)</f>
        <v>0</v>
      </c>
      <c r="AR87" s="9">
        <f t="shared" si="102"/>
        <v>0</v>
      </c>
      <c r="AS87" s="9">
        <f t="shared" si="102"/>
        <v>0</v>
      </c>
      <c r="AT87" s="9">
        <f t="shared" si="102"/>
        <v>0</v>
      </c>
      <c r="AU87" s="9">
        <f t="shared" si="102"/>
        <v>0</v>
      </c>
      <c r="AV87" s="9">
        <f t="shared" si="102"/>
        <v>0</v>
      </c>
      <c r="AW87" s="9">
        <f t="shared" si="102"/>
        <v>0</v>
      </c>
      <c r="AX87" s="9">
        <f t="shared" si="102"/>
        <v>0</v>
      </c>
      <c r="AY87" s="9">
        <f t="shared" si="102"/>
        <v>0</v>
      </c>
      <c r="AZ87" s="9">
        <f t="shared" si="102"/>
        <v>0</v>
      </c>
    </row>
    <row r="88" spans="1:16384" ht="15" customHeight="1" x14ac:dyDescent="0.15">
      <c r="A88" s="28"/>
      <c r="B88" s="28" t="s">
        <v>795</v>
      </c>
      <c r="C88"/>
      <c r="D88" s="257">
        <v>0</v>
      </c>
      <c r="E88" s="56">
        <f>IF(D88&lt;&gt;0,D88/(D87+D88),0)</f>
        <v>0</v>
      </c>
      <c r="F88" s="880"/>
      <c r="G88" s="48"/>
      <c r="H88" s="534"/>
      <c r="I88" s="9" t="s">
        <v>796</v>
      </c>
      <c r="J88" s="473" t="s">
        <v>605</v>
      </c>
      <c r="K88" s="619">
        <f t="shared" si="52"/>
        <v>0.99199999999999999</v>
      </c>
      <c r="L88" s="616"/>
      <c r="M88" s="458" t="str">
        <f t="shared" si="103"/>
        <v/>
      </c>
      <c r="N88" s="458" t="str">
        <f t="shared" si="53"/>
        <v/>
      </c>
      <c r="O88" s="458" t="str">
        <f t="shared" si="104"/>
        <v/>
      </c>
      <c r="P88" s="458" t="str">
        <f t="shared" si="105"/>
        <v/>
      </c>
      <c r="Q88" s="20" t="str">
        <f t="shared" si="94"/>
        <v/>
      </c>
      <c r="R88" s="20" t="str">
        <f t="shared" si="95"/>
        <v/>
      </c>
      <c r="S88" s="20" t="str">
        <f t="shared" si="106"/>
        <v/>
      </c>
      <c r="T88" s="20" t="str">
        <f t="shared" si="107"/>
        <v/>
      </c>
      <c r="U88" s="20" t="str">
        <f t="shared" si="108"/>
        <v/>
      </c>
      <c r="V88" s="20" t="str">
        <f t="shared" si="109"/>
        <v/>
      </c>
      <c r="W88" s="406"/>
      <c r="X88" s="20" t="str">
        <f t="shared" si="96"/>
        <v/>
      </c>
      <c r="Y88" s="20" t="str">
        <f t="shared" si="97"/>
        <v/>
      </c>
      <c r="Z88" s="20" t="str">
        <f t="shared" si="98"/>
        <v/>
      </c>
      <c r="AA88" s="20" t="str">
        <f t="shared" si="99"/>
        <v/>
      </c>
      <c r="AB88" s="406"/>
      <c r="AC88" s="406"/>
      <c r="AD88" s="20" t="str">
        <f t="shared" si="110"/>
        <v/>
      </c>
      <c r="AE88" s="20" t="str">
        <f t="shared" si="111"/>
        <v/>
      </c>
      <c r="AF88" s="511">
        <f t="shared" si="100"/>
        <v>0</v>
      </c>
      <c r="AG88" s="9">
        <f t="shared" si="101"/>
        <v>0</v>
      </c>
      <c r="AH88" s="9">
        <f t="shared" si="101"/>
        <v>0</v>
      </c>
      <c r="AI88" s="9">
        <f t="shared" si="101"/>
        <v>0</v>
      </c>
      <c r="AJ88" s="9">
        <f t="shared" si="101"/>
        <v>0</v>
      </c>
      <c r="AK88" s="9">
        <f t="shared" si="101"/>
        <v>0</v>
      </c>
      <c r="AL88" s="9">
        <f t="shared" si="101"/>
        <v>0</v>
      </c>
      <c r="AM88" s="9">
        <f t="shared" si="101"/>
        <v>0</v>
      </c>
      <c r="AN88" s="9">
        <f t="shared" si="101"/>
        <v>0</v>
      </c>
      <c r="AO88" s="9">
        <f t="shared" si="101"/>
        <v>0</v>
      </c>
      <c r="AP88" s="9">
        <f t="shared" si="101"/>
        <v>0</v>
      </c>
      <c r="AQ88" s="9">
        <f>IF(AND($J88&lt;&gt;"Landscape",$L88=AQ$58),#REF!*AQ$58,0)</f>
        <v>0</v>
      </c>
      <c r="AR88" s="9">
        <f t="shared" si="102"/>
        <v>0</v>
      </c>
      <c r="AS88" s="9">
        <f t="shared" si="102"/>
        <v>0</v>
      </c>
      <c r="AT88" s="9">
        <f t="shared" si="102"/>
        <v>0</v>
      </c>
      <c r="AU88" s="9">
        <f t="shared" si="102"/>
        <v>0</v>
      </c>
      <c r="AV88" s="9">
        <f t="shared" si="102"/>
        <v>0</v>
      </c>
      <c r="AW88" s="9">
        <f t="shared" si="102"/>
        <v>0</v>
      </c>
      <c r="AX88" s="9">
        <f t="shared" si="102"/>
        <v>0</v>
      </c>
      <c r="AY88" s="9">
        <f t="shared" si="102"/>
        <v>0</v>
      </c>
      <c r="AZ88" s="9">
        <f t="shared" si="102"/>
        <v>0</v>
      </c>
    </row>
    <row r="89" spans="1:16384" ht="15" customHeight="1" x14ac:dyDescent="0.15">
      <c r="A89" s="28"/>
      <c r="B89" s="868" t="s">
        <v>797</v>
      </c>
      <c r="C89" s="869"/>
      <c r="D89" s="259">
        <v>1</v>
      </c>
      <c r="E89" s="56"/>
      <c r="F89" s="881"/>
      <c r="G89" s="48"/>
      <c r="H89" s="534"/>
      <c r="I89" s="9" t="s">
        <v>798</v>
      </c>
      <c r="J89" s="473" t="s">
        <v>605</v>
      </c>
      <c r="K89" s="619">
        <f t="shared" si="52"/>
        <v>0.99199999999999999</v>
      </c>
      <c r="L89" s="616"/>
      <c r="M89" s="458" t="str">
        <f t="shared" si="103"/>
        <v/>
      </c>
      <c r="N89" s="458" t="str">
        <f t="shared" si="53"/>
        <v/>
      </c>
      <c r="O89" s="458" t="str">
        <f t="shared" si="104"/>
        <v/>
      </c>
      <c r="P89" s="458" t="str">
        <f t="shared" si="105"/>
        <v/>
      </c>
      <c r="Q89" s="20" t="str">
        <f t="shared" si="94"/>
        <v/>
      </c>
      <c r="R89" s="20" t="str">
        <f t="shared" si="95"/>
        <v/>
      </c>
      <c r="S89" s="20" t="str">
        <f t="shared" si="106"/>
        <v/>
      </c>
      <c r="T89" s="20" t="str">
        <f t="shared" si="107"/>
        <v/>
      </c>
      <c r="U89" s="20" t="str">
        <f t="shared" si="108"/>
        <v/>
      </c>
      <c r="V89" s="20" t="str">
        <f t="shared" si="109"/>
        <v/>
      </c>
      <c r="W89" s="406"/>
      <c r="X89" s="20" t="str">
        <f t="shared" si="96"/>
        <v/>
      </c>
      <c r="Y89" s="20" t="str">
        <f t="shared" si="97"/>
        <v/>
      </c>
      <c r="Z89" s="20" t="str">
        <f t="shared" si="98"/>
        <v/>
      </c>
      <c r="AA89" s="20" t="str">
        <f t="shared" si="99"/>
        <v/>
      </c>
      <c r="AB89" s="406"/>
      <c r="AC89" s="406"/>
      <c r="AD89" s="20" t="str">
        <f t="shared" si="110"/>
        <v/>
      </c>
      <c r="AE89" s="20" t="str">
        <f t="shared" si="111"/>
        <v/>
      </c>
      <c r="AF89" s="511">
        <f t="shared" si="100"/>
        <v>0</v>
      </c>
      <c r="AG89" s="9">
        <f t="shared" si="101"/>
        <v>0</v>
      </c>
      <c r="AH89" s="9">
        <f t="shared" si="101"/>
        <v>0</v>
      </c>
      <c r="AI89" s="9">
        <f t="shared" si="101"/>
        <v>0</v>
      </c>
      <c r="AJ89" s="9">
        <f t="shared" si="101"/>
        <v>0</v>
      </c>
      <c r="AK89" s="9">
        <f t="shared" si="101"/>
        <v>0</v>
      </c>
      <c r="AL89" s="9">
        <f t="shared" si="101"/>
        <v>0</v>
      </c>
      <c r="AM89" s="9">
        <f t="shared" si="101"/>
        <v>0</v>
      </c>
      <c r="AN89" s="9">
        <f t="shared" si="101"/>
        <v>0</v>
      </c>
      <c r="AO89" s="9">
        <f t="shared" si="101"/>
        <v>0</v>
      </c>
      <c r="AP89" s="9">
        <f t="shared" si="101"/>
        <v>0</v>
      </c>
      <c r="AQ89" s="9">
        <f>IF(AND($J89&lt;&gt;"Landscape",$L89=AQ$58),#REF!*AQ$58,0)</f>
        <v>0</v>
      </c>
      <c r="AR89" s="9">
        <f t="shared" si="102"/>
        <v>0</v>
      </c>
      <c r="AS89" s="9">
        <f t="shared" si="102"/>
        <v>0</v>
      </c>
      <c r="AT89" s="9">
        <f t="shared" si="102"/>
        <v>0</v>
      </c>
      <c r="AU89" s="9">
        <f t="shared" si="102"/>
        <v>0</v>
      </c>
      <c r="AV89" s="9">
        <f t="shared" si="102"/>
        <v>0</v>
      </c>
      <c r="AW89" s="9">
        <f t="shared" si="102"/>
        <v>0</v>
      </c>
      <c r="AX89" s="9">
        <f t="shared" si="102"/>
        <v>0</v>
      </c>
      <c r="AY89" s="9">
        <f t="shared" si="102"/>
        <v>0</v>
      </c>
      <c r="AZ89" s="9">
        <f t="shared" si="102"/>
        <v>0</v>
      </c>
    </row>
    <row r="90" spans="1:16384" ht="15" customHeight="1" x14ac:dyDescent="0.15">
      <c r="A90" s="28"/>
      <c r="B90" s="868" t="s">
        <v>799</v>
      </c>
      <c r="C90" s="841"/>
      <c r="D90" s="258" t="s">
        <v>604</v>
      </c>
      <c r="E90" s="56">
        <f>IF(D90="Portrait",0.9,0.75)</f>
        <v>0.75</v>
      </c>
      <c r="F90" s="882"/>
      <c r="G90" s="885"/>
      <c r="H90" s="534"/>
      <c r="I90" s="9" t="s">
        <v>800</v>
      </c>
      <c r="J90" s="473" t="s">
        <v>605</v>
      </c>
      <c r="K90" s="619">
        <f t="shared" si="52"/>
        <v>0.99199999999999999</v>
      </c>
      <c r="L90" s="616"/>
      <c r="M90" s="458" t="str">
        <f t="shared" si="103"/>
        <v/>
      </c>
      <c r="N90" s="458" t="str">
        <f t="shared" si="53"/>
        <v/>
      </c>
      <c r="O90" s="458" t="str">
        <f t="shared" si="104"/>
        <v/>
      </c>
      <c r="P90" s="458" t="str">
        <f t="shared" si="105"/>
        <v/>
      </c>
      <c r="Q90" s="20" t="str">
        <f t="shared" si="94"/>
        <v/>
      </c>
      <c r="R90" s="20" t="str">
        <f t="shared" si="95"/>
        <v/>
      </c>
      <c r="S90" s="20" t="str">
        <f t="shared" si="106"/>
        <v/>
      </c>
      <c r="T90" s="20" t="str">
        <f t="shared" si="107"/>
        <v/>
      </c>
      <c r="U90" s="20" t="str">
        <f t="shared" si="108"/>
        <v/>
      </c>
      <c r="V90" s="20" t="str">
        <f t="shared" si="109"/>
        <v/>
      </c>
      <c r="W90" s="406"/>
      <c r="X90" s="20" t="str">
        <f t="shared" si="96"/>
        <v/>
      </c>
      <c r="Y90" s="20" t="str">
        <f t="shared" si="97"/>
        <v/>
      </c>
      <c r="Z90" s="20" t="str">
        <f t="shared" si="98"/>
        <v/>
      </c>
      <c r="AA90" s="20" t="str">
        <f t="shared" si="99"/>
        <v/>
      </c>
      <c r="AB90" s="406"/>
      <c r="AC90" s="406"/>
      <c r="AD90" s="20" t="str">
        <f t="shared" si="110"/>
        <v/>
      </c>
      <c r="AE90" s="20" t="str">
        <f t="shared" si="111"/>
        <v/>
      </c>
      <c r="AF90" s="511">
        <f t="shared" si="100"/>
        <v>0</v>
      </c>
      <c r="AG90" s="9">
        <f t="shared" si="101"/>
        <v>0</v>
      </c>
      <c r="AH90" s="9">
        <f t="shared" si="101"/>
        <v>0</v>
      </c>
      <c r="AI90" s="9">
        <f t="shared" si="101"/>
        <v>0</v>
      </c>
      <c r="AJ90" s="9">
        <f t="shared" si="101"/>
        <v>0</v>
      </c>
      <c r="AK90" s="9">
        <f t="shared" si="101"/>
        <v>0</v>
      </c>
      <c r="AL90" s="9">
        <f t="shared" si="101"/>
        <v>0</v>
      </c>
      <c r="AM90" s="9">
        <f t="shared" si="101"/>
        <v>0</v>
      </c>
      <c r="AN90" s="9">
        <f t="shared" si="101"/>
        <v>0</v>
      </c>
      <c r="AO90" s="9">
        <f t="shared" si="101"/>
        <v>0</v>
      </c>
      <c r="AP90" s="9">
        <f t="shared" si="101"/>
        <v>0</v>
      </c>
      <c r="AQ90" s="9">
        <f>IF(AND($J90&lt;&gt;"Landscape",$L90=AQ$58),#REF!*AQ$58,0)</f>
        <v>0</v>
      </c>
      <c r="AR90" s="9">
        <f t="shared" si="102"/>
        <v>0</v>
      </c>
      <c r="AS90" s="9">
        <f t="shared" si="102"/>
        <v>0</v>
      </c>
      <c r="AT90" s="9">
        <f t="shared" si="102"/>
        <v>0</v>
      </c>
      <c r="AU90" s="9">
        <f t="shared" si="102"/>
        <v>0</v>
      </c>
      <c r="AV90" s="9">
        <f t="shared" si="102"/>
        <v>0</v>
      </c>
      <c r="AW90" s="9">
        <f t="shared" si="102"/>
        <v>0</v>
      </c>
      <c r="AX90" s="9">
        <f t="shared" si="102"/>
        <v>0</v>
      </c>
      <c r="AY90" s="9">
        <f t="shared" si="102"/>
        <v>0</v>
      </c>
      <c r="AZ90" s="9">
        <f t="shared" si="102"/>
        <v>0</v>
      </c>
    </row>
    <row r="91" spans="1:16384" ht="15" customHeight="1" x14ac:dyDescent="0.15">
      <c r="A91" s="28"/>
      <c r="B91" s="868" t="s">
        <v>801</v>
      </c>
      <c r="C91" s="869"/>
      <c r="D91" s="57">
        <v>5</v>
      </c>
      <c r="E91" s="256">
        <f>DEGREES(ATAN(D92*SIN(RADIANS(D91))/D89))</f>
        <v>4.9414189306150504</v>
      </c>
      <c r="F91" s="883"/>
      <c r="G91" s="886"/>
      <c r="H91" s="534"/>
      <c r="I91" s="9" t="s">
        <v>802</v>
      </c>
      <c r="J91" s="473" t="s">
        <v>605</v>
      </c>
      <c r="K91" s="619">
        <f t="shared" si="52"/>
        <v>0.99199999999999999</v>
      </c>
      <c r="L91" s="616"/>
      <c r="M91" s="458" t="str">
        <f t="shared" si="103"/>
        <v/>
      </c>
      <c r="N91" s="458" t="str">
        <f t="shared" si="53"/>
        <v/>
      </c>
      <c r="O91" s="458" t="str">
        <f t="shared" si="104"/>
        <v/>
      </c>
      <c r="P91" s="458" t="str">
        <f t="shared" si="105"/>
        <v/>
      </c>
      <c r="Q91" s="20" t="str">
        <f t="shared" si="94"/>
        <v/>
      </c>
      <c r="R91" s="20" t="str">
        <f t="shared" si="95"/>
        <v/>
      </c>
      <c r="S91" s="20" t="str">
        <f t="shared" si="106"/>
        <v/>
      </c>
      <c r="T91" s="20" t="str">
        <f t="shared" si="107"/>
        <v/>
      </c>
      <c r="U91" s="20" t="str">
        <f t="shared" si="108"/>
        <v/>
      </c>
      <c r="V91" s="20" t="str">
        <f t="shared" si="109"/>
        <v/>
      </c>
      <c r="W91" s="406"/>
      <c r="X91" s="20" t="str">
        <f t="shared" si="96"/>
        <v/>
      </c>
      <c r="Y91" s="20" t="str">
        <f t="shared" si="97"/>
        <v/>
      </c>
      <c r="Z91" s="20" t="str">
        <f t="shared" si="98"/>
        <v/>
      </c>
      <c r="AA91" s="20" t="str">
        <f t="shared" si="99"/>
        <v/>
      </c>
      <c r="AB91" s="406"/>
      <c r="AC91" s="406"/>
      <c r="AD91" s="20" t="str">
        <f t="shared" si="110"/>
        <v/>
      </c>
      <c r="AE91" s="20" t="str">
        <f t="shared" si="111"/>
        <v/>
      </c>
      <c r="AF91" s="511">
        <f t="shared" si="100"/>
        <v>0</v>
      </c>
      <c r="AG91" s="9">
        <f t="shared" si="101"/>
        <v>0</v>
      </c>
      <c r="AH91" s="9">
        <f t="shared" si="101"/>
        <v>0</v>
      </c>
      <c r="AI91" s="9">
        <f t="shared" si="101"/>
        <v>0</v>
      </c>
      <c r="AJ91" s="9">
        <f t="shared" si="101"/>
        <v>0</v>
      </c>
      <c r="AK91" s="9">
        <f t="shared" si="101"/>
        <v>0</v>
      </c>
      <c r="AL91" s="9">
        <f t="shared" si="101"/>
        <v>0</v>
      </c>
      <c r="AM91" s="9">
        <f t="shared" si="101"/>
        <v>0</v>
      </c>
      <c r="AN91" s="9">
        <f t="shared" si="101"/>
        <v>0</v>
      </c>
      <c r="AO91" s="9">
        <f t="shared" si="101"/>
        <v>0</v>
      </c>
      <c r="AP91" s="9">
        <f t="shared" si="101"/>
        <v>0</v>
      </c>
      <c r="AQ91" s="9">
        <f>IF(AND($J91&lt;&gt;"Landscape",$L91=AQ$58),#REF!*AQ$58,0)</f>
        <v>0</v>
      </c>
      <c r="AR91" s="9">
        <f t="shared" si="102"/>
        <v>0</v>
      </c>
      <c r="AS91" s="9">
        <f t="shared" si="102"/>
        <v>0</v>
      </c>
      <c r="AT91" s="9">
        <f t="shared" si="102"/>
        <v>0</v>
      </c>
      <c r="AU91" s="9">
        <f t="shared" si="102"/>
        <v>0</v>
      </c>
      <c r="AV91" s="9">
        <f t="shared" si="102"/>
        <v>0</v>
      </c>
      <c r="AW91" s="9">
        <f t="shared" si="102"/>
        <v>0</v>
      </c>
      <c r="AX91" s="9">
        <f t="shared" si="102"/>
        <v>0</v>
      </c>
      <c r="AY91" s="9">
        <f t="shared" si="102"/>
        <v>0</v>
      </c>
      <c r="AZ91" s="9">
        <f t="shared" si="102"/>
        <v>0</v>
      </c>
    </row>
    <row r="92" spans="1:16384" ht="15" customHeight="1" x14ac:dyDescent="0.15">
      <c r="A92" s="28"/>
      <c r="B92" s="868" t="s">
        <v>803</v>
      </c>
      <c r="C92" s="869"/>
      <c r="D92" s="345">
        <f>IF(D90="Portrait", $G$63, $G$64)</f>
        <v>0.99199999999999999</v>
      </c>
      <c r="E92" s="370">
        <f>IF(D90&lt;&gt;"Portrait", $G$63, $G$64)</f>
        <v>1.64</v>
      </c>
      <c r="F92" s="884"/>
      <c r="G92" s="886"/>
      <c r="H92" s="534"/>
      <c r="I92" s="9" t="s">
        <v>804</v>
      </c>
      <c r="J92" s="474" t="s">
        <v>605</v>
      </c>
      <c r="K92" s="620">
        <f t="shared" ref="K92" si="112">IF(J92&lt;&gt;"Portrait", $G$63, $G$64)</f>
        <v>0.99199999999999999</v>
      </c>
      <c r="L92" s="617"/>
      <c r="M92" s="458" t="str">
        <f t="shared" si="103"/>
        <v/>
      </c>
      <c r="N92" s="458" t="str">
        <f t="shared" ref="N92" si="113">IF($L92&gt;0,IF(M92&lt;=$G$61,1,TRUNC(M92/$G$61)+1),"")</f>
        <v/>
      </c>
      <c r="O92" s="458" t="str">
        <f t="shared" ref="O92" si="114">IF($L92&gt;0,(N92*$G$85)-M92,"")</f>
        <v/>
      </c>
      <c r="P92" s="458" t="str">
        <f t="shared" ref="P92" si="115">IF($L92&gt;0,M92-($G$85*(N92-1)),"")</f>
        <v/>
      </c>
      <c r="Q92" s="20" t="str">
        <f t="shared" ref="Q92" si="116">IF($L92&gt;0,(INT(M92/0.8)+1)*2,"")</f>
        <v/>
      </c>
      <c r="R92" s="20" t="str">
        <f t="shared" ref="R92" si="117">IF($L92&gt;0,IF($F$84="Not",N92*2,""),"")</f>
        <v/>
      </c>
      <c r="S92" s="20" t="str">
        <f t="shared" si="106"/>
        <v/>
      </c>
      <c r="T92" s="20" t="str">
        <f t="shared" si="107"/>
        <v/>
      </c>
      <c r="U92" s="454"/>
      <c r="V92" s="406"/>
      <c r="W92" s="406"/>
      <c r="X92" s="406"/>
      <c r="Y92" s="406"/>
      <c r="Z92" s="406"/>
      <c r="AA92" s="406"/>
      <c r="AB92" s="406"/>
      <c r="AC92" s="406"/>
      <c r="AD92" s="406"/>
      <c r="AE92" s="406"/>
      <c r="AF92" s="511">
        <f t="shared" ref="AF92" si="118">SUM(AG92:AZ92)</f>
        <v>0</v>
      </c>
      <c r="AG92" s="660">
        <f t="shared" si="101"/>
        <v>0</v>
      </c>
      <c r="AH92" s="660">
        <f t="shared" si="101"/>
        <v>0</v>
      </c>
      <c r="AI92" s="660">
        <f t="shared" si="101"/>
        <v>0</v>
      </c>
      <c r="AJ92" s="660">
        <f t="shared" si="101"/>
        <v>0</v>
      </c>
      <c r="AK92" s="660">
        <f t="shared" si="101"/>
        <v>0</v>
      </c>
      <c r="AL92" s="660">
        <f t="shared" si="101"/>
        <v>0</v>
      </c>
      <c r="AM92" s="660">
        <f t="shared" si="101"/>
        <v>0</v>
      </c>
      <c r="AN92" s="660">
        <f t="shared" si="101"/>
        <v>0</v>
      </c>
      <c r="AO92" s="660">
        <f t="shared" si="101"/>
        <v>0</v>
      </c>
      <c r="AP92" s="660">
        <f t="shared" si="101"/>
        <v>0</v>
      </c>
      <c r="AQ92" s="660">
        <f>IF(AND($J92&lt;&gt;"Landscape",$L92=AQ$58),#REF!*AQ$58,0)</f>
        <v>0</v>
      </c>
      <c r="AR92" s="660">
        <f t="shared" si="102"/>
        <v>0</v>
      </c>
      <c r="AS92" s="660">
        <f t="shared" si="102"/>
        <v>0</v>
      </c>
      <c r="AT92" s="660">
        <f t="shared" si="102"/>
        <v>0</v>
      </c>
      <c r="AU92" s="660">
        <f t="shared" si="102"/>
        <v>0</v>
      </c>
      <c r="AV92" s="660">
        <f t="shared" si="102"/>
        <v>0</v>
      </c>
      <c r="AW92" s="660">
        <f t="shared" si="102"/>
        <v>0</v>
      </c>
      <c r="AX92" s="660">
        <f t="shared" si="102"/>
        <v>0</v>
      </c>
      <c r="AY92" s="660">
        <f t="shared" si="102"/>
        <v>0</v>
      </c>
      <c r="AZ92" s="660">
        <f t="shared" si="102"/>
        <v>0</v>
      </c>
      <c r="BA92" s="660"/>
      <c r="BB92" s="660"/>
      <c r="BC92" s="660"/>
      <c r="BD92" s="660"/>
      <c r="BE92" s="660"/>
      <c r="BF92" s="660"/>
      <c r="BG92" s="660"/>
      <c r="BH92" s="660"/>
      <c r="BI92" s="660"/>
      <c r="BJ92" s="660"/>
      <c r="BK92" s="660"/>
      <c r="BL92" s="660"/>
      <c r="BM92" s="660"/>
      <c r="BN92" s="660"/>
      <c r="BO92" s="660"/>
      <c r="BP92" s="660"/>
      <c r="BQ92" s="660"/>
      <c r="BR92" s="660"/>
      <c r="BS92" s="660"/>
      <c r="BT92" s="660"/>
      <c r="BU92" s="660"/>
      <c r="BV92" s="660"/>
      <c r="BW92" s="660"/>
      <c r="BX92" s="660"/>
      <c r="BY92" s="660"/>
      <c r="BZ92" s="660"/>
      <c r="CA92" s="660"/>
      <c r="CB92" s="660"/>
      <c r="CC92" s="660"/>
      <c r="CD92" s="660"/>
      <c r="CE92" s="660"/>
      <c r="CF92" s="660"/>
      <c r="CG92" s="660"/>
      <c r="CH92" s="660"/>
      <c r="CI92" s="660"/>
      <c r="CJ92" s="660"/>
      <c r="CK92" s="660"/>
      <c r="CL92" s="660"/>
      <c r="CM92" s="660"/>
      <c r="CN92" s="660"/>
      <c r="CO92" s="660"/>
      <c r="CP92" s="660"/>
      <c r="CQ92" s="660"/>
      <c r="CR92" s="660"/>
      <c r="CS92" s="660"/>
      <c r="CT92" s="660"/>
      <c r="CU92" s="660"/>
      <c r="CV92" s="660"/>
      <c r="CW92" s="660"/>
      <c r="CX92" s="660"/>
      <c r="CY92" s="660"/>
      <c r="CZ92" s="660"/>
      <c r="DA92" s="660"/>
      <c r="DB92" s="660"/>
      <c r="DC92" s="660"/>
      <c r="DD92" s="660"/>
      <c r="DE92" s="660"/>
      <c r="DF92" s="660"/>
      <c r="DG92" s="660"/>
      <c r="DH92" s="660"/>
      <c r="DI92" s="660"/>
      <c r="DJ92" s="660"/>
      <c r="DK92" s="660"/>
      <c r="DL92" s="660"/>
      <c r="DM92" s="660"/>
      <c r="DN92" s="660"/>
      <c r="DO92" s="660"/>
      <c r="DP92" s="660"/>
      <c r="DQ92" s="660"/>
      <c r="DR92" s="660"/>
      <c r="DS92" s="660"/>
      <c r="DT92" s="660"/>
      <c r="DU92" s="660"/>
      <c r="DV92" s="660"/>
      <c r="DW92" s="660"/>
      <c r="DX92" s="660"/>
      <c r="DY92" s="660"/>
      <c r="DZ92" s="660"/>
      <c r="EA92" s="660"/>
      <c r="EB92" s="660"/>
      <c r="EC92" s="660"/>
      <c r="ED92" s="660"/>
      <c r="EE92" s="660"/>
      <c r="EF92" s="660"/>
      <c r="EG92" s="660"/>
      <c r="EH92" s="660"/>
      <c r="EI92" s="660"/>
      <c r="EJ92" s="660"/>
      <c r="EK92" s="660"/>
      <c r="EL92" s="660"/>
      <c r="EM92" s="660"/>
      <c r="EN92" s="660"/>
      <c r="EO92" s="660"/>
      <c r="EP92" s="660"/>
      <c r="EQ92" s="660"/>
      <c r="ER92" s="660"/>
      <c r="ES92" s="660"/>
      <c r="ET92" s="660"/>
      <c r="EU92" s="660"/>
      <c r="EV92" s="660"/>
      <c r="EW92" s="660"/>
      <c r="EX92" s="660"/>
      <c r="EY92" s="660"/>
      <c r="EZ92" s="660"/>
      <c r="FA92" s="660"/>
      <c r="FB92" s="660"/>
      <c r="FC92" s="660"/>
      <c r="FD92" s="660"/>
      <c r="FE92" s="660"/>
      <c r="FF92" s="660"/>
      <c r="FG92" s="660"/>
      <c r="FH92" s="660"/>
      <c r="FI92" s="660"/>
      <c r="FJ92" s="660"/>
      <c r="FK92" s="660"/>
      <c r="FL92" s="660"/>
      <c r="FM92" s="660"/>
      <c r="FN92" s="660"/>
      <c r="FO92" s="660"/>
      <c r="FP92" s="660"/>
      <c r="FQ92" s="660"/>
      <c r="FR92" s="660"/>
      <c r="FS92" s="660"/>
      <c r="FT92" s="660"/>
      <c r="FU92" s="660"/>
      <c r="FV92" s="660"/>
      <c r="FW92" s="660"/>
      <c r="FX92" s="660"/>
      <c r="FY92" s="660"/>
      <c r="FZ92" s="660"/>
      <c r="GA92" s="660"/>
      <c r="GB92" s="660"/>
      <c r="GC92" s="660"/>
      <c r="GD92" s="660"/>
      <c r="GE92" s="660"/>
      <c r="GF92" s="660"/>
      <c r="GG92" s="660"/>
      <c r="GH92" s="660"/>
      <c r="GI92" s="660"/>
      <c r="GJ92" s="660"/>
      <c r="GK92" s="660"/>
      <c r="GL92" s="660"/>
      <c r="GM92" s="660"/>
      <c r="GN92" s="660"/>
      <c r="GO92" s="660"/>
      <c r="GP92" s="660"/>
      <c r="GQ92" s="660"/>
      <c r="GR92" s="660"/>
      <c r="GS92" s="660"/>
      <c r="GT92" s="660"/>
      <c r="GU92" s="660"/>
      <c r="GV92" s="660"/>
      <c r="GW92" s="660"/>
      <c r="GX92" s="660"/>
      <c r="GY92" s="660"/>
      <c r="GZ92" s="660"/>
      <c r="HA92" s="660"/>
      <c r="HB92" s="660"/>
      <c r="HC92" s="660"/>
      <c r="HD92" s="660"/>
      <c r="HE92" s="660"/>
      <c r="HF92" s="660"/>
      <c r="HG92" s="660"/>
      <c r="HH92" s="660"/>
      <c r="HI92" s="660"/>
      <c r="HJ92" s="660"/>
      <c r="HK92" s="660"/>
      <c r="HL92" s="660"/>
      <c r="HM92" s="660"/>
      <c r="HN92" s="660"/>
      <c r="HO92" s="660"/>
      <c r="HP92" s="660"/>
      <c r="HQ92" s="660"/>
      <c r="HR92" s="660"/>
      <c r="HS92" s="660"/>
      <c r="HT92" s="660"/>
      <c r="HU92" s="660"/>
      <c r="HV92" s="660"/>
      <c r="HW92" s="660"/>
      <c r="HX92" s="660"/>
      <c r="HY92" s="660"/>
      <c r="HZ92" s="660"/>
      <c r="IA92" s="660"/>
      <c r="IB92" s="660"/>
      <c r="IC92" s="660"/>
      <c r="ID92" s="660"/>
      <c r="IE92" s="660"/>
      <c r="IF92" s="660"/>
      <c r="IG92" s="660"/>
      <c r="IH92" s="660"/>
      <c r="II92" s="660"/>
      <c r="IJ92" s="660"/>
      <c r="IK92" s="660"/>
      <c r="IL92" s="660"/>
      <c r="IM92" s="660"/>
      <c r="IN92" s="660"/>
      <c r="IO92" s="660"/>
      <c r="IP92" s="660"/>
      <c r="IQ92" s="660"/>
      <c r="IR92" s="660"/>
      <c r="IS92" s="660"/>
      <c r="IT92" s="660"/>
      <c r="IU92" s="660"/>
      <c r="IV92" s="660"/>
      <c r="IW92" s="660"/>
      <c r="IX92" s="660"/>
      <c r="IY92" s="660"/>
      <c r="IZ92" s="660"/>
      <c r="JA92" s="660"/>
      <c r="JB92" s="660"/>
      <c r="JC92" s="660"/>
      <c r="JD92" s="660"/>
      <c r="JE92" s="660"/>
      <c r="JF92" s="660"/>
      <c r="JG92" s="660"/>
      <c r="JH92" s="660"/>
      <c r="JI92" s="660"/>
      <c r="JJ92" s="660"/>
      <c r="JK92" s="660"/>
      <c r="JL92" s="660"/>
      <c r="JM92" s="660"/>
      <c r="JN92" s="660"/>
      <c r="JO92" s="660"/>
      <c r="JP92" s="660"/>
      <c r="JQ92" s="660"/>
      <c r="JR92" s="660"/>
      <c r="JS92" s="660"/>
      <c r="JT92" s="660"/>
      <c r="JU92" s="660"/>
      <c r="JV92" s="660"/>
      <c r="JW92" s="660"/>
      <c r="JX92" s="660"/>
      <c r="JY92" s="660"/>
      <c r="JZ92" s="660"/>
      <c r="KA92" s="660"/>
      <c r="KB92" s="660"/>
      <c r="KC92" s="660"/>
      <c r="KD92" s="660"/>
      <c r="KE92" s="660"/>
      <c r="KF92" s="660"/>
      <c r="KG92" s="660"/>
      <c r="KH92" s="660"/>
      <c r="KI92" s="660"/>
      <c r="KJ92" s="660"/>
      <c r="KK92" s="660"/>
      <c r="KL92" s="660"/>
      <c r="KM92" s="660"/>
      <c r="KN92" s="660"/>
      <c r="KO92" s="660"/>
      <c r="KP92" s="660"/>
      <c r="KQ92" s="660"/>
      <c r="KR92" s="660"/>
      <c r="KS92" s="660"/>
      <c r="KT92" s="660"/>
      <c r="KU92" s="660"/>
      <c r="KV92" s="660"/>
      <c r="KW92" s="660"/>
      <c r="KX92" s="660"/>
      <c r="KY92" s="660"/>
      <c r="KZ92" s="660"/>
      <c r="LA92" s="660"/>
      <c r="LB92" s="660"/>
      <c r="LC92" s="660"/>
      <c r="LD92" s="660"/>
      <c r="LE92" s="660"/>
      <c r="LF92" s="660"/>
      <c r="LG92" s="660"/>
      <c r="LH92" s="660"/>
      <c r="LI92" s="660"/>
      <c r="LJ92" s="660"/>
      <c r="LK92" s="660"/>
      <c r="LL92" s="660"/>
      <c r="LM92" s="660"/>
      <c r="LN92" s="660"/>
      <c r="LO92" s="660"/>
      <c r="LP92" s="660"/>
      <c r="LQ92" s="660"/>
      <c r="LR92" s="660"/>
      <c r="LS92" s="660"/>
      <c r="LT92" s="660"/>
      <c r="LU92" s="660"/>
      <c r="LV92" s="660"/>
      <c r="LW92" s="660"/>
      <c r="LX92" s="660"/>
      <c r="LY92" s="660"/>
      <c r="LZ92" s="660"/>
      <c r="MA92" s="660"/>
      <c r="MB92" s="660"/>
      <c r="MC92" s="660"/>
      <c r="MD92" s="660"/>
      <c r="ME92" s="660"/>
      <c r="MF92" s="660"/>
      <c r="MG92" s="660"/>
      <c r="MH92" s="660"/>
      <c r="MI92" s="660"/>
      <c r="MJ92" s="660"/>
      <c r="MK92" s="660"/>
      <c r="ML92" s="660"/>
      <c r="MM92" s="660"/>
      <c r="MN92" s="660"/>
      <c r="MO92" s="660"/>
      <c r="MP92" s="660"/>
      <c r="MQ92" s="660"/>
      <c r="MR92" s="660"/>
      <c r="MS92" s="660"/>
      <c r="MT92" s="660"/>
      <c r="MU92" s="660"/>
      <c r="MV92" s="660"/>
      <c r="MW92" s="660"/>
      <c r="MX92" s="660"/>
      <c r="MY92" s="660"/>
      <c r="MZ92" s="660"/>
      <c r="NA92" s="660"/>
      <c r="NB92" s="660"/>
      <c r="NC92" s="660"/>
      <c r="ND92" s="660"/>
      <c r="NE92" s="660"/>
      <c r="NF92" s="660"/>
      <c r="NG92" s="660"/>
      <c r="NH92" s="660"/>
      <c r="NI92" s="660"/>
      <c r="NJ92" s="660"/>
      <c r="NK92" s="660"/>
      <c r="NL92" s="660"/>
      <c r="NM92" s="660"/>
      <c r="NN92" s="660"/>
      <c r="NO92" s="660"/>
      <c r="NP92" s="660"/>
      <c r="NQ92" s="660"/>
      <c r="NR92" s="660"/>
      <c r="NS92" s="660"/>
      <c r="NT92" s="660"/>
      <c r="NU92" s="660"/>
      <c r="NV92" s="660"/>
      <c r="NW92" s="660"/>
      <c r="NX92" s="660"/>
      <c r="NY92" s="660"/>
      <c r="NZ92" s="660"/>
      <c r="OA92" s="660"/>
      <c r="OB92" s="660"/>
      <c r="OC92" s="660"/>
      <c r="OD92" s="660"/>
      <c r="OE92" s="660"/>
      <c r="OF92" s="660"/>
      <c r="OG92" s="660"/>
      <c r="OH92" s="660"/>
      <c r="OI92" s="660"/>
      <c r="OJ92" s="660"/>
      <c r="OK92" s="660"/>
      <c r="OL92" s="660"/>
      <c r="OM92" s="660"/>
      <c r="ON92" s="660"/>
      <c r="OO92" s="660"/>
      <c r="OP92" s="660"/>
      <c r="OQ92" s="660"/>
      <c r="OR92" s="660"/>
      <c r="OS92" s="660"/>
      <c r="OT92" s="660"/>
      <c r="OU92" s="660"/>
      <c r="OV92" s="660"/>
      <c r="OW92" s="660"/>
      <c r="OX92" s="660"/>
      <c r="OY92" s="660"/>
      <c r="OZ92" s="660"/>
      <c r="PA92" s="660"/>
      <c r="PB92" s="660"/>
      <c r="PC92" s="660"/>
      <c r="PD92" s="660"/>
      <c r="PE92" s="660"/>
      <c r="PF92" s="660"/>
      <c r="PG92" s="660"/>
      <c r="PH92" s="660"/>
      <c r="PI92" s="660"/>
      <c r="PJ92" s="660"/>
      <c r="PK92" s="660"/>
      <c r="PL92" s="660"/>
      <c r="PM92" s="660"/>
      <c r="PN92" s="660"/>
      <c r="PO92" s="660"/>
      <c r="PP92" s="660"/>
      <c r="PQ92" s="660"/>
      <c r="PR92" s="660"/>
      <c r="PS92" s="660"/>
      <c r="PT92" s="660"/>
      <c r="PU92" s="660"/>
      <c r="PV92" s="660"/>
      <c r="PW92" s="660"/>
      <c r="PX92" s="660"/>
      <c r="PY92" s="660"/>
      <c r="PZ92" s="660"/>
      <c r="QA92" s="660"/>
      <c r="QB92" s="660"/>
      <c r="QC92" s="660"/>
      <c r="QD92" s="660"/>
      <c r="QE92" s="660"/>
      <c r="QF92" s="660"/>
      <c r="QG92" s="660"/>
      <c r="QH92" s="660"/>
      <c r="QI92" s="660"/>
      <c r="QJ92" s="660"/>
      <c r="QK92" s="660"/>
      <c r="QL92" s="660"/>
      <c r="QM92" s="660"/>
      <c r="QN92" s="660"/>
      <c r="QO92" s="660"/>
      <c r="QP92" s="660"/>
      <c r="QQ92" s="660"/>
      <c r="QR92" s="660"/>
      <c r="QS92" s="660"/>
      <c r="QT92" s="660"/>
      <c r="QU92" s="660"/>
      <c r="QV92" s="660"/>
      <c r="QW92" s="660"/>
      <c r="QX92" s="660"/>
      <c r="QY92" s="660"/>
      <c r="QZ92" s="660"/>
      <c r="RA92" s="660"/>
      <c r="RB92" s="660"/>
      <c r="RC92" s="660"/>
      <c r="RD92" s="660"/>
      <c r="RE92" s="660"/>
      <c r="RF92" s="660"/>
      <c r="RG92" s="660"/>
      <c r="RH92" s="660"/>
      <c r="RI92" s="660"/>
      <c r="RJ92" s="660"/>
      <c r="RK92" s="660"/>
      <c r="RL92" s="660"/>
      <c r="RM92" s="660"/>
      <c r="RN92" s="660"/>
      <c r="RO92" s="660"/>
      <c r="RP92" s="660"/>
      <c r="RQ92" s="660"/>
      <c r="RR92" s="660"/>
      <c r="RS92" s="660"/>
      <c r="RT92" s="660"/>
      <c r="RU92" s="660"/>
      <c r="RV92" s="660"/>
      <c r="RW92" s="660"/>
      <c r="RX92" s="660"/>
      <c r="RY92" s="660"/>
      <c r="RZ92" s="660"/>
      <c r="SA92" s="660"/>
      <c r="SB92" s="660"/>
      <c r="SC92" s="660"/>
      <c r="SD92" s="660"/>
      <c r="SE92" s="660"/>
      <c r="SF92" s="660"/>
      <c r="SG92" s="660"/>
      <c r="SH92" s="660"/>
      <c r="SI92" s="660"/>
      <c r="SJ92" s="660"/>
      <c r="SK92" s="660"/>
      <c r="SL92" s="660"/>
      <c r="SM92" s="660"/>
      <c r="SN92" s="660"/>
      <c r="SO92" s="660"/>
      <c r="SP92" s="660"/>
      <c r="SQ92" s="660"/>
      <c r="SR92" s="660"/>
      <c r="SS92" s="660"/>
      <c r="ST92" s="660"/>
      <c r="SU92" s="660"/>
      <c r="SV92" s="660"/>
      <c r="SW92" s="660"/>
      <c r="SX92" s="660"/>
      <c r="SY92" s="660"/>
      <c r="SZ92" s="660"/>
      <c r="TA92" s="660"/>
      <c r="TB92" s="660"/>
      <c r="TC92" s="660"/>
      <c r="TD92" s="660"/>
      <c r="TE92" s="660"/>
      <c r="TF92" s="660"/>
      <c r="TG92" s="660"/>
      <c r="TH92" s="660"/>
      <c r="TI92" s="660"/>
      <c r="TJ92" s="660"/>
      <c r="TK92" s="660"/>
      <c r="TL92" s="660"/>
      <c r="TM92" s="660"/>
      <c r="TN92" s="660"/>
      <c r="TO92" s="660"/>
      <c r="TP92" s="660"/>
      <c r="TQ92" s="660"/>
      <c r="TR92" s="660"/>
      <c r="TS92" s="660"/>
      <c r="TT92" s="660"/>
      <c r="TU92" s="660"/>
      <c r="TV92" s="660"/>
      <c r="TW92" s="660"/>
      <c r="TX92" s="660"/>
      <c r="TY92" s="660"/>
      <c r="TZ92" s="660"/>
      <c r="UA92" s="660"/>
      <c r="UB92" s="660"/>
      <c r="UC92" s="660"/>
      <c r="UD92" s="660"/>
      <c r="UE92" s="660"/>
      <c r="UF92" s="660"/>
      <c r="UG92" s="660"/>
      <c r="UH92" s="660"/>
      <c r="UI92" s="660"/>
      <c r="UJ92" s="660"/>
      <c r="UK92" s="660"/>
      <c r="UL92" s="660"/>
      <c r="UM92" s="660"/>
      <c r="UN92" s="660"/>
      <c r="UO92" s="660"/>
      <c r="UP92" s="660"/>
      <c r="UQ92" s="660"/>
      <c r="UR92" s="660"/>
      <c r="US92" s="660"/>
      <c r="UT92" s="660"/>
      <c r="UU92" s="660"/>
      <c r="UV92" s="660"/>
      <c r="UW92" s="660"/>
      <c r="UX92" s="660"/>
      <c r="UY92" s="660"/>
      <c r="UZ92" s="660"/>
      <c r="VA92" s="660"/>
      <c r="VB92" s="660"/>
      <c r="VC92" s="660"/>
      <c r="VD92" s="660"/>
      <c r="VE92" s="660"/>
      <c r="VF92" s="660"/>
      <c r="VG92" s="660"/>
      <c r="VH92" s="660"/>
      <c r="VI92" s="660"/>
      <c r="VJ92" s="660"/>
      <c r="VK92" s="660"/>
      <c r="VL92" s="660"/>
      <c r="VM92" s="660"/>
      <c r="VN92" s="660"/>
      <c r="VO92" s="660"/>
      <c r="VP92" s="660"/>
      <c r="VQ92" s="660"/>
      <c r="VR92" s="660"/>
      <c r="VS92" s="660"/>
      <c r="VT92" s="660"/>
      <c r="VU92" s="660"/>
      <c r="VV92" s="660"/>
      <c r="VW92" s="660"/>
      <c r="VX92" s="660"/>
      <c r="VY92" s="660"/>
      <c r="VZ92" s="660"/>
      <c r="WA92" s="660"/>
      <c r="WB92" s="660"/>
      <c r="WC92" s="660"/>
      <c r="WD92" s="660"/>
      <c r="WE92" s="660"/>
      <c r="WF92" s="660"/>
      <c r="WG92" s="660"/>
      <c r="WH92" s="660"/>
      <c r="WI92" s="660"/>
      <c r="WJ92" s="660"/>
      <c r="WK92" s="660"/>
      <c r="WL92" s="660"/>
      <c r="WM92" s="660"/>
      <c r="WN92" s="660"/>
      <c r="WO92" s="660"/>
      <c r="WP92" s="660"/>
      <c r="WQ92" s="660"/>
      <c r="WR92" s="660"/>
      <c r="WS92" s="660"/>
      <c r="WT92" s="660"/>
      <c r="WU92" s="660"/>
      <c r="WV92" s="660"/>
      <c r="WW92" s="660"/>
      <c r="WX92" s="660"/>
      <c r="WY92" s="660"/>
      <c r="WZ92" s="660"/>
      <c r="XA92" s="660"/>
      <c r="XB92" s="660"/>
      <c r="XC92" s="660"/>
      <c r="XD92" s="660"/>
      <c r="XE92" s="660"/>
      <c r="XF92" s="660"/>
      <c r="XG92" s="660"/>
      <c r="XH92" s="660"/>
      <c r="XI92" s="660"/>
      <c r="XJ92" s="660"/>
      <c r="XK92" s="660"/>
      <c r="XL92" s="660"/>
      <c r="XM92" s="660"/>
      <c r="XN92" s="660"/>
      <c r="XO92" s="660"/>
      <c r="XP92" s="660"/>
      <c r="XQ92" s="660"/>
      <c r="XR92" s="660"/>
      <c r="XS92" s="660"/>
      <c r="XT92" s="660"/>
      <c r="XU92" s="660"/>
      <c r="XV92" s="660"/>
      <c r="XW92" s="660"/>
      <c r="XX92" s="660"/>
      <c r="XY92" s="660"/>
      <c r="XZ92" s="660"/>
      <c r="YA92" s="660"/>
      <c r="YB92" s="660"/>
      <c r="YC92" s="660"/>
      <c r="YD92" s="660"/>
      <c r="YE92" s="660"/>
      <c r="YF92" s="660"/>
      <c r="YG92" s="660"/>
      <c r="YH92" s="660"/>
      <c r="YI92" s="660"/>
      <c r="YJ92" s="660"/>
      <c r="YK92" s="660"/>
      <c r="YL92" s="660"/>
      <c r="YM92" s="660"/>
      <c r="YN92" s="660"/>
      <c r="YO92" s="660"/>
      <c r="YP92" s="660"/>
      <c r="YQ92" s="660"/>
      <c r="YR92" s="660"/>
      <c r="YS92" s="660"/>
      <c r="YT92" s="660"/>
      <c r="YU92" s="660"/>
      <c r="YV92" s="660"/>
      <c r="YW92" s="660"/>
      <c r="YX92" s="660"/>
      <c r="YY92" s="660"/>
      <c r="YZ92" s="660"/>
      <c r="ZA92" s="660"/>
      <c r="ZB92" s="660"/>
      <c r="ZC92" s="660"/>
      <c r="ZD92" s="660"/>
      <c r="ZE92" s="660"/>
      <c r="ZF92" s="660"/>
      <c r="ZG92" s="660"/>
      <c r="ZH92" s="660"/>
      <c r="ZI92" s="660"/>
      <c r="ZJ92" s="660"/>
      <c r="ZK92" s="660"/>
      <c r="ZL92" s="660"/>
      <c r="ZM92" s="660"/>
      <c r="ZN92" s="660"/>
      <c r="ZO92" s="660"/>
      <c r="ZP92" s="660"/>
      <c r="ZQ92" s="660"/>
      <c r="ZR92" s="660"/>
      <c r="ZS92" s="660"/>
      <c r="ZT92" s="660"/>
      <c r="ZU92" s="660"/>
      <c r="ZV92" s="660"/>
      <c r="ZW92" s="660"/>
      <c r="ZX92" s="660"/>
      <c r="ZY92" s="660"/>
      <c r="ZZ92" s="660"/>
      <c r="AAA92" s="660"/>
      <c r="AAB92" s="660"/>
      <c r="AAC92" s="660"/>
      <c r="AAD92" s="660"/>
      <c r="AAE92" s="660"/>
      <c r="AAF92" s="660"/>
      <c r="AAG92" s="660"/>
      <c r="AAH92" s="660"/>
      <c r="AAI92" s="660"/>
      <c r="AAJ92" s="660"/>
      <c r="AAK92" s="660"/>
      <c r="AAL92" s="660"/>
      <c r="AAM92" s="660"/>
      <c r="AAN92" s="660"/>
      <c r="AAO92" s="660"/>
      <c r="AAP92" s="660"/>
      <c r="AAQ92" s="660"/>
      <c r="AAR92" s="660"/>
      <c r="AAS92" s="660"/>
      <c r="AAT92" s="660"/>
      <c r="AAU92" s="660"/>
      <c r="AAV92" s="660"/>
      <c r="AAW92" s="660"/>
      <c r="AAX92" s="660"/>
      <c r="AAY92" s="660"/>
      <c r="AAZ92" s="660"/>
      <c r="ABA92" s="660"/>
      <c r="ABB92" s="660"/>
      <c r="ABC92" s="660"/>
      <c r="ABD92" s="660"/>
      <c r="ABE92" s="660"/>
      <c r="ABF92" s="660"/>
      <c r="ABG92" s="660"/>
      <c r="ABH92" s="660"/>
      <c r="ABI92" s="660"/>
      <c r="ABJ92" s="660"/>
      <c r="ABK92" s="660"/>
      <c r="ABL92" s="660"/>
      <c r="ABM92" s="660"/>
      <c r="ABN92" s="660"/>
      <c r="ABO92" s="660"/>
      <c r="ABP92" s="660"/>
      <c r="ABQ92" s="660"/>
      <c r="ABR92" s="660"/>
      <c r="ABS92" s="660"/>
      <c r="ABT92" s="660"/>
      <c r="ABU92" s="660"/>
      <c r="ABV92" s="660"/>
      <c r="ABW92" s="660"/>
      <c r="ABX92" s="660"/>
      <c r="ABY92" s="660"/>
      <c r="ABZ92" s="660"/>
      <c r="ACA92" s="660"/>
      <c r="ACB92" s="660"/>
      <c r="ACC92" s="660"/>
      <c r="ACD92" s="660"/>
      <c r="ACE92" s="660"/>
      <c r="ACF92" s="660"/>
      <c r="ACG92" s="660"/>
      <c r="ACH92" s="660"/>
      <c r="ACI92" s="660"/>
      <c r="ACJ92" s="660"/>
      <c r="ACK92" s="660"/>
      <c r="ACL92" s="660"/>
      <c r="ACM92" s="660"/>
      <c r="ACN92" s="660"/>
      <c r="ACO92" s="660"/>
      <c r="ACP92" s="660"/>
      <c r="ACQ92" s="660"/>
      <c r="ACR92" s="660"/>
      <c r="ACS92" s="660"/>
      <c r="ACT92" s="660"/>
      <c r="ACU92" s="660"/>
      <c r="ACV92" s="660"/>
      <c r="ACW92" s="660"/>
      <c r="ACX92" s="660"/>
      <c r="ACY92" s="660"/>
      <c r="ACZ92" s="660"/>
      <c r="ADA92" s="660"/>
      <c r="ADB92" s="660"/>
      <c r="ADC92" s="660"/>
      <c r="ADD92" s="660"/>
      <c r="ADE92" s="660"/>
      <c r="ADF92" s="660"/>
      <c r="ADG92" s="660"/>
      <c r="ADH92" s="660"/>
      <c r="ADI92" s="660"/>
      <c r="ADJ92" s="660"/>
      <c r="ADK92" s="660"/>
      <c r="ADL92" s="660"/>
      <c r="ADM92" s="660"/>
      <c r="ADN92" s="660"/>
      <c r="ADO92" s="660"/>
      <c r="ADP92" s="660"/>
      <c r="ADQ92" s="660"/>
      <c r="ADR92" s="660"/>
      <c r="ADS92" s="660"/>
      <c r="ADT92" s="660"/>
      <c r="ADU92" s="660"/>
      <c r="ADV92" s="660"/>
      <c r="ADW92" s="660"/>
      <c r="ADX92" s="660"/>
      <c r="ADY92" s="660"/>
      <c r="ADZ92" s="660"/>
      <c r="AEA92" s="660"/>
      <c r="AEB92" s="660"/>
      <c r="AEC92" s="660"/>
      <c r="AED92" s="660"/>
      <c r="AEE92" s="660"/>
      <c r="AEF92" s="660"/>
      <c r="AEG92" s="660"/>
      <c r="AEH92" s="660"/>
      <c r="AEI92" s="660"/>
      <c r="AEJ92" s="660"/>
      <c r="AEK92" s="660"/>
      <c r="AEL92" s="660"/>
      <c r="AEM92" s="660"/>
      <c r="AEN92" s="660"/>
      <c r="AEO92" s="660"/>
      <c r="AEP92" s="660"/>
      <c r="AEQ92" s="660"/>
      <c r="AER92" s="660"/>
      <c r="AES92" s="660"/>
      <c r="AET92" s="660"/>
      <c r="AEU92" s="660"/>
      <c r="AEV92" s="660"/>
      <c r="AEW92" s="660"/>
      <c r="AEX92" s="660"/>
      <c r="AEY92" s="660"/>
      <c r="AEZ92" s="660"/>
      <c r="AFA92" s="660"/>
      <c r="AFB92" s="660"/>
      <c r="AFC92" s="660"/>
      <c r="AFD92" s="660"/>
      <c r="AFE92" s="660"/>
      <c r="AFF92" s="660"/>
      <c r="AFG92" s="660"/>
      <c r="AFH92" s="660"/>
      <c r="AFI92" s="660"/>
      <c r="AFJ92" s="660"/>
      <c r="AFK92" s="660"/>
      <c r="AFL92" s="660"/>
      <c r="AFM92" s="660"/>
      <c r="AFN92" s="660"/>
      <c r="AFO92" s="660"/>
      <c r="AFP92" s="660"/>
      <c r="AFQ92" s="660"/>
      <c r="AFR92" s="660"/>
      <c r="AFS92" s="660"/>
      <c r="AFT92" s="660"/>
      <c r="AFU92" s="660"/>
      <c r="AFV92" s="660"/>
      <c r="AFW92" s="660"/>
      <c r="AFX92" s="660"/>
      <c r="AFY92" s="660"/>
      <c r="AFZ92" s="660"/>
      <c r="AGA92" s="660"/>
      <c r="AGB92" s="660"/>
      <c r="AGC92" s="660"/>
      <c r="AGD92" s="660"/>
      <c r="AGE92" s="660"/>
      <c r="AGF92" s="660"/>
      <c r="AGG92" s="660"/>
      <c r="AGH92" s="660"/>
      <c r="AGI92" s="660"/>
      <c r="AGJ92" s="660"/>
      <c r="AGK92" s="660"/>
      <c r="AGL92" s="660"/>
      <c r="AGM92" s="660"/>
      <c r="AGN92" s="660"/>
      <c r="AGO92" s="660"/>
      <c r="AGP92" s="660"/>
      <c r="AGQ92" s="660"/>
      <c r="AGR92" s="660"/>
      <c r="AGS92" s="660"/>
      <c r="AGT92" s="660"/>
      <c r="AGU92" s="660"/>
      <c r="AGV92" s="660"/>
      <c r="AGW92" s="660"/>
      <c r="AGX92" s="660"/>
      <c r="AGY92" s="660"/>
      <c r="AGZ92" s="660"/>
      <c r="AHA92" s="660"/>
      <c r="AHB92" s="660"/>
      <c r="AHC92" s="660"/>
      <c r="AHD92" s="660"/>
      <c r="AHE92" s="660"/>
      <c r="AHF92" s="660"/>
      <c r="AHG92" s="660"/>
      <c r="AHH92" s="660"/>
      <c r="AHI92" s="660"/>
      <c r="AHJ92" s="660"/>
      <c r="AHK92" s="660"/>
      <c r="AHL92" s="660"/>
      <c r="AHM92" s="660"/>
      <c r="AHN92" s="660"/>
      <c r="AHO92" s="660"/>
      <c r="AHP92" s="660"/>
      <c r="AHQ92" s="660"/>
      <c r="AHR92" s="660"/>
      <c r="AHS92" s="660"/>
      <c r="AHT92" s="660"/>
      <c r="AHU92" s="660"/>
      <c r="AHV92" s="660"/>
      <c r="AHW92" s="660"/>
      <c r="AHX92" s="660"/>
      <c r="AHY92" s="660"/>
      <c r="AHZ92" s="660"/>
      <c r="AIA92" s="660"/>
      <c r="AIB92" s="660"/>
      <c r="AIC92" s="660"/>
      <c r="AID92" s="660"/>
      <c r="AIE92" s="660"/>
      <c r="AIF92" s="660"/>
      <c r="AIG92" s="660"/>
      <c r="AIH92" s="660"/>
      <c r="AII92" s="660"/>
      <c r="AIJ92" s="660"/>
      <c r="AIK92" s="660"/>
      <c r="AIL92" s="660"/>
      <c r="AIM92" s="660"/>
      <c r="AIN92" s="660"/>
      <c r="AIO92" s="660"/>
      <c r="AIP92" s="660"/>
      <c r="AIQ92" s="660"/>
      <c r="AIR92" s="660"/>
      <c r="AIS92" s="660"/>
      <c r="AIT92" s="660"/>
      <c r="AIU92" s="660"/>
      <c r="AIV92" s="660"/>
      <c r="AIW92" s="660"/>
      <c r="AIX92" s="660"/>
      <c r="AIY92" s="660"/>
      <c r="AIZ92" s="660"/>
      <c r="AJA92" s="660"/>
      <c r="AJB92" s="660"/>
      <c r="AJC92" s="660"/>
      <c r="AJD92" s="660"/>
      <c r="AJE92" s="660"/>
      <c r="AJF92" s="660"/>
      <c r="AJG92" s="660"/>
      <c r="AJH92" s="660"/>
      <c r="AJI92" s="660"/>
      <c r="AJJ92" s="660"/>
      <c r="AJK92" s="660"/>
      <c r="AJL92" s="660"/>
      <c r="AJM92" s="660"/>
      <c r="AJN92" s="660"/>
      <c r="AJO92" s="660"/>
      <c r="AJP92" s="660"/>
      <c r="AJQ92" s="660"/>
      <c r="AJR92" s="660"/>
      <c r="AJS92" s="660"/>
      <c r="AJT92" s="660"/>
      <c r="AJU92" s="660"/>
      <c r="AJV92" s="660"/>
      <c r="AJW92" s="660"/>
      <c r="AJX92" s="660"/>
      <c r="AJY92" s="660"/>
      <c r="AJZ92" s="660"/>
      <c r="AKA92" s="660"/>
      <c r="AKB92" s="660"/>
      <c r="AKC92" s="660"/>
      <c r="AKD92" s="660"/>
      <c r="AKE92" s="660"/>
      <c r="AKF92" s="660"/>
      <c r="AKG92" s="660"/>
      <c r="AKH92" s="660"/>
      <c r="AKI92" s="660"/>
      <c r="AKJ92" s="660"/>
      <c r="AKK92" s="660"/>
      <c r="AKL92" s="660"/>
      <c r="AKM92" s="660"/>
      <c r="AKN92" s="660"/>
      <c r="AKO92" s="660"/>
      <c r="AKP92" s="660"/>
      <c r="AKQ92" s="660"/>
      <c r="AKR92" s="660"/>
      <c r="AKS92" s="660"/>
      <c r="AKT92" s="660"/>
      <c r="AKU92" s="660"/>
      <c r="AKV92" s="660"/>
      <c r="AKW92" s="660"/>
      <c r="AKX92" s="660"/>
      <c r="AKY92" s="660"/>
      <c r="AKZ92" s="660"/>
      <c r="ALA92" s="660"/>
      <c r="ALB92" s="660"/>
      <c r="ALC92" s="660"/>
      <c r="ALD92" s="660"/>
      <c r="ALE92" s="660"/>
      <c r="ALF92" s="660"/>
      <c r="ALG92" s="660"/>
      <c r="ALH92" s="660"/>
      <c r="ALI92" s="660"/>
      <c r="ALJ92" s="660"/>
      <c r="ALK92" s="660"/>
      <c r="ALL92" s="660"/>
      <c r="ALM92" s="660"/>
      <c r="ALN92" s="660"/>
      <c r="ALO92" s="660"/>
      <c r="ALP92" s="660"/>
      <c r="ALQ92" s="660"/>
      <c r="ALR92" s="660"/>
      <c r="ALS92" s="660"/>
      <c r="ALT92" s="660"/>
      <c r="ALU92" s="660"/>
      <c r="ALV92" s="660"/>
      <c r="ALW92" s="660"/>
      <c r="ALX92" s="660"/>
      <c r="ALY92" s="660"/>
      <c r="ALZ92" s="660"/>
      <c r="AMA92" s="660"/>
      <c r="AMB92" s="660"/>
      <c r="AMC92" s="660"/>
      <c r="AMD92" s="660"/>
      <c r="AME92" s="660"/>
      <c r="AMF92" s="660"/>
      <c r="AMG92" s="660"/>
      <c r="AMH92" s="660"/>
      <c r="AMI92" s="660"/>
      <c r="AMJ92" s="660"/>
      <c r="AMK92" s="660"/>
      <c r="AML92" s="660"/>
      <c r="AMM92" s="660"/>
      <c r="AMN92" s="660"/>
      <c r="AMO92" s="660"/>
      <c r="AMP92" s="660"/>
      <c r="AMQ92" s="660"/>
      <c r="AMR92" s="660"/>
      <c r="AMS92" s="660"/>
      <c r="AMT92" s="660"/>
      <c r="AMU92" s="660"/>
      <c r="AMV92" s="660"/>
      <c r="AMW92" s="660"/>
      <c r="AMX92" s="660"/>
      <c r="AMY92" s="660"/>
      <c r="AMZ92" s="660"/>
      <c r="ANA92" s="660"/>
      <c r="ANB92" s="660"/>
      <c r="ANC92" s="660"/>
      <c r="AND92" s="660"/>
      <c r="ANE92" s="660"/>
      <c r="ANF92" s="660"/>
      <c r="ANG92" s="660"/>
      <c r="ANH92" s="660"/>
      <c r="ANI92" s="660"/>
      <c r="ANJ92" s="660"/>
      <c r="ANK92" s="660"/>
      <c r="ANL92" s="660"/>
      <c r="ANM92" s="660"/>
      <c r="ANN92" s="660"/>
      <c r="ANO92" s="660"/>
      <c r="ANP92" s="660"/>
      <c r="ANQ92" s="660"/>
      <c r="ANR92" s="660"/>
      <c r="ANS92" s="660"/>
      <c r="ANT92" s="660"/>
      <c r="ANU92" s="660"/>
      <c r="ANV92" s="660"/>
      <c r="ANW92" s="660"/>
      <c r="ANX92" s="660"/>
      <c r="ANY92" s="660"/>
      <c r="ANZ92" s="660"/>
      <c r="AOA92" s="660"/>
      <c r="AOB92" s="660"/>
      <c r="AOC92" s="660"/>
      <c r="AOD92" s="660"/>
      <c r="AOE92" s="660"/>
      <c r="AOF92" s="660"/>
      <c r="AOG92" s="660"/>
      <c r="AOH92" s="660"/>
      <c r="AOI92" s="660"/>
      <c r="AOJ92" s="660"/>
      <c r="AOK92" s="660"/>
      <c r="AOL92" s="660"/>
      <c r="AOM92" s="660"/>
      <c r="AON92" s="660"/>
      <c r="AOO92" s="660"/>
      <c r="AOP92" s="660"/>
      <c r="AOQ92" s="660"/>
      <c r="AOR92" s="660"/>
      <c r="AOS92" s="660"/>
      <c r="AOT92" s="660"/>
      <c r="AOU92" s="660"/>
      <c r="AOV92" s="660"/>
      <c r="AOW92" s="660"/>
      <c r="AOX92" s="660"/>
      <c r="AOY92" s="660"/>
      <c r="AOZ92" s="660"/>
      <c r="APA92" s="660"/>
      <c r="APB92" s="660"/>
      <c r="APC92" s="660"/>
      <c r="APD92" s="660"/>
      <c r="APE92" s="660"/>
      <c r="APF92" s="660"/>
      <c r="APG92" s="660"/>
      <c r="APH92" s="660"/>
      <c r="API92" s="660"/>
      <c r="APJ92" s="660"/>
      <c r="APK92" s="660"/>
      <c r="APL92" s="660"/>
      <c r="APM92" s="660"/>
      <c r="APN92" s="660"/>
      <c r="APO92" s="660"/>
      <c r="APP92" s="660"/>
      <c r="APQ92" s="660"/>
      <c r="APR92" s="660"/>
      <c r="APS92" s="660"/>
      <c r="APT92" s="660"/>
      <c r="APU92" s="660"/>
      <c r="APV92" s="660"/>
      <c r="APW92" s="660"/>
      <c r="APX92" s="660"/>
      <c r="APY92" s="660"/>
      <c r="APZ92" s="660"/>
      <c r="AQA92" s="660"/>
      <c r="AQB92" s="660"/>
      <c r="AQC92" s="660"/>
      <c r="AQD92" s="660"/>
      <c r="AQE92" s="660"/>
      <c r="AQF92" s="660"/>
      <c r="AQG92" s="660"/>
      <c r="AQH92" s="660"/>
      <c r="AQI92" s="660"/>
      <c r="AQJ92" s="660"/>
      <c r="AQK92" s="660"/>
      <c r="AQL92" s="660"/>
      <c r="AQM92" s="660"/>
      <c r="AQN92" s="660"/>
      <c r="AQO92" s="660"/>
      <c r="AQP92" s="660"/>
      <c r="AQQ92" s="660"/>
      <c r="AQR92" s="660"/>
      <c r="AQS92" s="660"/>
      <c r="AQT92" s="660"/>
      <c r="AQU92" s="660"/>
      <c r="AQV92" s="660"/>
      <c r="AQW92" s="660"/>
      <c r="AQX92" s="660"/>
      <c r="AQY92" s="660"/>
      <c r="AQZ92" s="660"/>
      <c r="ARA92" s="660"/>
      <c r="ARB92" s="660"/>
      <c r="ARC92" s="660"/>
      <c r="ARD92" s="660"/>
      <c r="ARE92" s="660"/>
      <c r="ARF92" s="660"/>
      <c r="ARG92" s="660"/>
      <c r="ARH92" s="660"/>
      <c r="ARI92" s="660"/>
      <c r="ARJ92" s="660"/>
      <c r="ARK92" s="660"/>
      <c r="ARL92" s="660"/>
      <c r="ARM92" s="660"/>
      <c r="ARN92" s="660"/>
      <c r="ARO92" s="660"/>
      <c r="ARP92" s="660"/>
      <c r="ARQ92" s="660"/>
      <c r="ARR92" s="660"/>
      <c r="ARS92" s="660"/>
      <c r="ART92" s="660"/>
      <c r="ARU92" s="660"/>
      <c r="ARV92" s="660"/>
      <c r="ARW92" s="660"/>
      <c r="ARX92" s="660"/>
      <c r="ARY92" s="660"/>
      <c r="ARZ92" s="660"/>
      <c r="ASA92" s="660"/>
      <c r="ASB92" s="660"/>
      <c r="ASC92" s="660"/>
      <c r="ASD92" s="660"/>
      <c r="ASE92" s="660"/>
      <c r="ASF92" s="660"/>
      <c r="ASG92" s="660"/>
      <c r="ASH92" s="660"/>
      <c r="ASI92" s="660"/>
      <c r="ASJ92" s="660"/>
      <c r="ASK92" s="660"/>
      <c r="ASL92" s="660"/>
      <c r="ASM92" s="660"/>
      <c r="ASN92" s="660"/>
      <c r="ASO92" s="660"/>
      <c r="ASP92" s="660"/>
      <c r="ASQ92" s="660"/>
      <c r="ASR92" s="660"/>
      <c r="ASS92" s="660"/>
      <c r="AST92" s="660"/>
      <c r="ASU92" s="660"/>
      <c r="ASV92" s="660"/>
      <c r="ASW92" s="660"/>
      <c r="ASX92" s="660"/>
      <c r="ASY92" s="660"/>
      <c r="ASZ92" s="660"/>
      <c r="ATA92" s="660"/>
      <c r="ATB92" s="660"/>
      <c r="ATC92" s="660"/>
      <c r="ATD92" s="660"/>
      <c r="ATE92" s="660"/>
      <c r="ATF92" s="660"/>
      <c r="ATG92" s="660"/>
      <c r="ATH92" s="660"/>
      <c r="ATI92" s="660"/>
      <c r="ATJ92" s="660"/>
      <c r="ATK92" s="660"/>
      <c r="ATL92" s="660"/>
      <c r="ATM92" s="660"/>
      <c r="ATN92" s="660"/>
      <c r="ATO92" s="660"/>
      <c r="ATP92" s="660"/>
      <c r="ATQ92" s="660"/>
      <c r="ATR92" s="660"/>
      <c r="ATS92" s="660"/>
      <c r="ATT92" s="660"/>
      <c r="ATU92" s="660"/>
      <c r="ATV92" s="660"/>
      <c r="ATW92" s="660"/>
      <c r="ATX92" s="660"/>
      <c r="ATY92" s="660"/>
      <c r="ATZ92" s="660"/>
      <c r="AUA92" s="660"/>
      <c r="AUB92" s="660"/>
      <c r="AUC92" s="660"/>
      <c r="AUD92" s="660"/>
      <c r="AUE92" s="660"/>
      <c r="AUF92" s="660"/>
      <c r="AUG92" s="660"/>
      <c r="AUH92" s="660"/>
      <c r="AUI92" s="660"/>
      <c r="AUJ92" s="660"/>
      <c r="AUK92" s="660"/>
      <c r="AUL92" s="660"/>
      <c r="AUM92" s="660"/>
      <c r="AUN92" s="660"/>
      <c r="AUO92" s="660"/>
      <c r="AUP92" s="660"/>
      <c r="AUQ92" s="660"/>
      <c r="AUR92" s="660"/>
      <c r="AUS92" s="660"/>
      <c r="AUT92" s="660"/>
      <c r="AUU92" s="660"/>
      <c r="AUV92" s="660"/>
      <c r="AUW92" s="660"/>
      <c r="AUX92" s="660"/>
      <c r="AUY92" s="660"/>
      <c r="AUZ92" s="660"/>
      <c r="AVA92" s="660"/>
      <c r="AVB92" s="660"/>
      <c r="AVC92" s="660"/>
      <c r="AVD92" s="660"/>
      <c r="AVE92" s="660"/>
      <c r="AVF92" s="660"/>
      <c r="AVG92" s="660"/>
      <c r="AVH92" s="660"/>
      <c r="AVI92" s="660"/>
      <c r="AVJ92" s="660"/>
      <c r="AVK92" s="660"/>
      <c r="AVL92" s="660"/>
      <c r="AVM92" s="660"/>
      <c r="AVN92" s="660"/>
      <c r="AVO92" s="660"/>
      <c r="AVP92" s="660"/>
      <c r="AVQ92" s="660"/>
      <c r="AVR92" s="660"/>
      <c r="AVS92" s="660"/>
      <c r="AVT92" s="660"/>
      <c r="AVU92" s="660"/>
      <c r="AVV92" s="660"/>
      <c r="AVW92" s="660"/>
      <c r="AVX92" s="660"/>
      <c r="AVY92" s="660"/>
      <c r="AVZ92" s="660"/>
      <c r="AWA92" s="660"/>
      <c r="AWB92" s="660"/>
      <c r="AWC92" s="660"/>
      <c r="AWD92" s="660"/>
      <c r="AWE92" s="660"/>
      <c r="AWF92" s="660"/>
      <c r="AWG92" s="660"/>
      <c r="AWH92" s="660"/>
      <c r="AWI92" s="660"/>
      <c r="AWJ92" s="660"/>
      <c r="AWK92" s="660"/>
      <c r="AWL92" s="660"/>
      <c r="AWM92" s="660"/>
      <c r="AWN92" s="660"/>
      <c r="AWO92" s="660"/>
      <c r="AWP92" s="660"/>
      <c r="AWQ92" s="660"/>
      <c r="AWR92" s="660"/>
      <c r="AWS92" s="660"/>
      <c r="AWT92" s="660"/>
      <c r="AWU92" s="660"/>
      <c r="AWV92" s="660"/>
      <c r="AWW92" s="660"/>
      <c r="AWX92" s="660"/>
      <c r="AWY92" s="660"/>
      <c r="AWZ92" s="660"/>
      <c r="AXA92" s="660"/>
      <c r="AXB92" s="660"/>
      <c r="AXC92" s="660"/>
      <c r="AXD92" s="660"/>
      <c r="AXE92" s="660"/>
      <c r="AXF92" s="660"/>
      <c r="AXG92" s="660"/>
      <c r="AXH92" s="660"/>
      <c r="AXI92" s="660"/>
      <c r="AXJ92" s="660"/>
      <c r="AXK92" s="660"/>
      <c r="AXL92" s="660"/>
      <c r="AXM92" s="660"/>
      <c r="AXN92" s="660"/>
      <c r="AXO92" s="660"/>
      <c r="AXP92" s="660"/>
      <c r="AXQ92" s="660"/>
      <c r="AXR92" s="660"/>
      <c r="AXS92" s="660"/>
      <c r="AXT92" s="660"/>
      <c r="AXU92" s="660"/>
      <c r="AXV92" s="660"/>
      <c r="AXW92" s="660"/>
      <c r="AXX92" s="660"/>
      <c r="AXY92" s="660"/>
      <c r="AXZ92" s="660"/>
      <c r="AYA92" s="660"/>
      <c r="AYB92" s="660"/>
      <c r="AYC92" s="660"/>
      <c r="AYD92" s="660"/>
      <c r="AYE92" s="660"/>
      <c r="AYF92" s="660"/>
      <c r="AYG92" s="660"/>
      <c r="AYH92" s="660"/>
      <c r="AYI92" s="660"/>
      <c r="AYJ92" s="660"/>
      <c r="AYK92" s="660"/>
      <c r="AYL92" s="660"/>
      <c r="AYM92" s="660"/>
      <c r="AYN92" s="660"/>
      <c r="AYO92" s="660"/>
      <c r="AYP92" s="660"/>
      <c r="AYQ92" s="660"/>
      <c r="AYR92" s="660"/>
      <c r="AYS92" s="660"/>
      <c r="AYT92" s="660"/>
      <c r="AYU92" s="660"/>
      <c r="AYV92" s="660"/>
      <c r="AYW92" s="660"/>
      <c r="AYX92" s="660"/>
      <c r="AYY92" s="660"/>
      <c r="AYZ92" s="660"/>
      <c r="AZA92" s="660"/>
      <c r="AZB92" s="660"/>
      <c r="AZC92" s="660"/>
      <c r="AZD92" s="660"/>
      <c r="AZE92" s="660"/>
      <c r="AZF92" s="660"/>
      <c r="AZG92" s="660"/>
      <c r="AZH92" s="660"/>
      <c r="AZI92" s="660"/>
      <c r="AZJ92" s="660"/>
      <c r="AZK92" s="660"/>
      <c r="AZL92" s="660"/>
      <c r="AZM92" s="660"/>
      <c r="AZN92" s="660"/>
      <c r="AZO92" s="660"/>
      <c r="AZP92" s="660"/>
      <c r="AZQ92" s="660"/>
      <c r="AZR92" s="660"/>
      <c r="AZS92" s="660"/>
      <c r="AZT92" s="660"/>
      <c r="AZU92" s="660"/>
      <c r="AZV92" s="660"/>
      <c r="AZW92" s="660"/>
      <c r="AZX92" s="660"/>
      <c r="AZY92" s="660"/>
      <c r="AZZ92" s="660"/>
      <c r="BAA92" s="660"/>
      <c r="BAB92" s="660"/>
      <c r="BAC92" s="660"/>
      <c r="BAD92" s="660"/>
      <c r="BAE92" s="660"/>
      <c r="BAF92" s="660"/>
      <c r="BAG92" s="660"/>
      <c r="BAH92" s="660"/>
      <c r="BAI92" s="660"/>
      <c r="BAJ92" s="660"/>
      <c r="BAK92" s="660"/>
      <c r="BAL92" s="660"/>
      <c r="BAM92" s="660"/>
      <c r="BAN92" s="660"/>
      <c r="BAO92" s="660"/>
      <c r="BAP92" s="660"/>
      <c r="BAQ92" s="660"/>
      <c r="BAR92" s="660"/>
      <c r="BAS92" s="660"/>
      <c r="BAT92" s="660"/>
      <c r="BAU92" s="660"/>
      <c r="BAV92" s="660"/>
      <c r="BAW92" s="660"/>
      <c r="BAX92" s="660"/>
      <c r="BAY92" s="660"/>
      <c r="BAZ92" s="660"/>
      <c r="BBA92" s="660"/>
      <c r="BBB92" s="660"/>
      <c r="BBC92" s="660"/>
      <c r="BBD92" s="660"/>
      <c r="BBE92" s="660"/>
      <c r="BBF92" s="660"/>
      <c r="BBG92" s="660"/>
      <c r="BBH92" s="660"/>
      <c r="BBI92" s="660"/>
      <c r="BBJ92" s="660"/>
      <c r="BBK92" s="660"/>
      <c r="BBL92" s="660"/>
      <c r="BBM92" s="660"/>
      <c r="BBN92" s="660"/>
      <c r="BBO92" s="660"/>
      <c r="BBP92" s="660"/>
      <c r="BBQ92" s="660"/>
      <c r="BBR92" s="660"/>
      <c r="BBS92" s="660"/>
      <c r="BBT92" s="660"/>
      <c r="BBU92" s="660"/>
      <c r="BBV92" s="660"/>
      <c r="BBW92" s="660"/>
      <c r="BBX92" s="660"/>
      <c r="BBY92" s="660"/>
      <c r="BBZ92" s="660"/>
      <c r="BCA92" s="660"/>
      <c r="BCB92" s="660"/>
      <c r="BCC92" s="660"/>
      <c r="BCD92" s="660"/>
      <c r="BCE92" s="660"/>
      <c r="BCF92" s="660"/>
      <c r="BCG92" s="660"/>
      <c r="BCH92" s="660"/>
      <c r="BCI92" s="660"/>
      <c r="BCJ92" s="660"/>
      <c r="BCK92" s="660"/>
      <c r="BCL92" s="660"/>
      <c r="BCM92" s="660"/>
      <c r="BCN92" s="660"/>
      <c r="BCO92" s="660"/>
      <c r="BCP92" s="660"/>
      <c r="BCQ92" s="660"/>
      <c r="BCR92" s="660"/>
      <c r="BCS92" s="660"/>
      <c r="BCT92" s="660"/>
      <c r="BCU92" s="660"/>
      <c r="BCV92" s="660"/>
      <c r="BCW92" s="660"/>
      <c r="BCX92" s="660"/>
      <c r="BCY92" s="660"/>
      <c r="BCZ92" s="660"/>
      <c r="BDA92" s="660"/>
      <c r="BDB92" s="660"/>
      <c r="BDC92" s="660"/>
      <c r="BDD92" s="660"/>
      <c r="BDE92" s="660"/>
      <c r="BDF92" s="660"/>
      <c r="BDG92" s="660"/>
      <c r="BDH92" s="660"/>
      <c r="BDI92" s="660"/>
      <c r="BDJ92" s="660"/>
      <c r="BDK92" s="660"/>
      <c r="BDL92" s="660"/>
      <c r="BDM92" s="660"/>
      <c r="BDN92" s="660"/>
      <c r="BDO92" s="660"/>
      <c r="BDP92" s="660"/>
      <c r="BDQ92" s="660"/>
      <c r="BDR92" s="660"/>
      <c r="BDS92" s="660"/>
      <c r="BDT92" s="660"/>
      <c r="BDU92" s="660"/>
      <c r="BDV92" s="660"/>
      <c r="BDW92" s="660"/>
      <c r="BDX92" s="660"/>
      <c r="BDY92" s="660"/>
      <c r="BDZ92" s="660"/>
      <c r="BEA92" s="660"/>
      <c r="BEB92" s="660"/>
      <c r="BEC92" s="660"/>
      <c r="BED92" s="660"/>
      <c r="BEE92" s="660"/>
      <c r="BEF92" s="660"/>
      <c r="BEG92" s="660"/>
      <c r="BEH92" s="660"/>
      <c r="BEI92" s="660"/>
      <c r="BEJ92" s="660"/>
      <c r="BEK92" s="660"/>
      <c r="BEL92" s="660"/>
      <c r="BEM92" s="660"/>
      <c r="BEN92" s="660"/>
      <c r="BEO92" s="660"/>
      <c r="BEP92" s="660"/>
      <c r="BEQ92" s="660"/>
      <c r="BER92" s="660"/>
      <c r="BES92" s="660"/>
      <c r="BET92" s="660"/>
      <c r="BEU92" s="660"/>
      <c r="BEV92" s="660"/>
      <c r="BEW92" s="660"/>
      <c r="BEX92" s="660"/>
      <c r="BEY92" s="660"/>
      <c r="BEZ92" s="660"/>
      <c r="BFA92" s="660"/>
      <c r="BFB92" s="660"/>
      <c r="BFC92" s="660"/>
      <c r="BFD92" s="660"/>
      <c r="BFE92" s="660"/>
      <c r="BFF92" s="660"/>
      <c r="BFG92" s="660"/>
      <c r="BFH92" s="660"/>
      <c r="BFI92" s="660"/>
      <c r="BFJ92" s="660"/>
      <c r="BFK92" s="660"/>
      <c r="BFL92" s="660"/>
      <c r="BFM92" s="660"/>
      <c r="BFN92" s="660"/>
      <c r="BFO92" s="660"/>
      <c r="BFP92" s="660"/>
      <c r="BFQ92" s="660"/>
      <c r="BFR92" s="660"/>
      <c r="BFS92" s="660"/>
      <c r="BFT92" s="660"/>
      <c r="BFU92" s="660"/>
      <c r="BFV92" s="660"/>
      <c r="BFW92" s="660"/>
      <c r="BFX92" s="660"/>
      <c r="BFY92" s="660"/>
      <c r="BFZ92" s="660"/>
      <c r="BGA92" s="660"/>
      <c r="BGB92" s="660"/>
      <c r="BGC92" s="660"/>
      <c r="BGD92" s="660"/>
      <c r="BGE92" s="660"/>
      <c r="BGF92" s="660"/>
      <c r="BGG92" s="660"/>
      <c r="BGH92" s="660"/>
      <c r="BGI92" s="660"/>
      <c r="BGJ92" s="660"/>
      <c r="BGK92" s="660"/>
      <c r="BGL92" s="660"/>
      <c r="BGM92" s="660"/>
      <c r="BGN92" s="660"/>
      <c r="BGO92" s="660"/>
      <c r="BGP92" s="660"/>
      <c r="BGQ92" s="660"/>
      <c r="BGR92" s="660"/>
      <c r="BGS92" s="660"/>
      <c r="BGT92" s="660"/>
      <c r="BGU92" s="660"/>
      <c r="BGV92" s="660"/>
      <c r="BGW92" s="660"/>
      <c r="BGX92" s="660"/>
      <c r="BGY92" s="660"/>
      <c r="BGZ92" s="660"/>
      <c r="BHA92" s="660"/>
      <c r="BHB92" s="660"/>
      <c r="BHC92" s="660"/>
      <c r="BHD92" s="660"/>
      <c r="BHE92" s="660"/>
      <c r="BHF92" s="660"/>
      <c r="BHG92" s="660"/>
      <c r="BHH92" s="660"/>
      <c r="BHI92" s="660"/>
      <c r="BHJ92" s="660"/>
      <c r="BHK92" s="660"/>
      <c r="BHL92" s="660"/>
      <c r="BHM92" s="660"/>
      <c r="BHN92" s="660"/>
      <c r="BHO92" s="660"/>
      <c r="BHP92" s="660"/>
      <c r="BHQ92" s="660"/>
      <c r="BHR92" s="660"/>
      <c r="BHS92" s="660"/>
      <c r="BHT92" s="660"/>
      <c r="BHU92" s="660"/>
      <c r="BHV92" s="660"/>
      <c r="BHW92" s="660"/>
      <c r="BHX92" s="660"/>
      <c r="BHY92" s="660"/>
      <c r="BHZ92" s="660"/>
      <c r="BIA92" s="660"/>
      <c r="BIB92" s="660"/>
      <c r="BIC92" s="660"/>
      <c r="BID92" s="660"/>
      <c r="BIE92" s="660"/>
      <c r="BIF92" s="660"/>
      <c r="BIG92" s="660"/>
      <c r="BIH92" s="660"/>
      <c r="BII92" s="660"/>
      <c r="BIJ92" s="660"/>
      <c r="BIK92" s="660"/>
      <c r="BIL92" s="660"/>
      <c r="BIM92" s="660"/>
      <c r="BIN92" s="660"/>
      <c r="BIO92" s="660"/>
      <c r="BIP92" s="660"/>
      <c r="BIQ92" s="660"/>
      <c r="BIR92" s="660"/>
      <c r="BIS92" s="660"/>
      <c r="BIT92" s="660"/>
      <c r="BIU92" s="660"/>
      <c r="BIV92" s="660"/>
      <c r="BIW92" s="660"/>
      <c r="BIX92" s="660"/>
      <c r="BIY92" s="660"/>
      <c r="BIZ92" s="660"/>
      <c r="BJA92" s="660"/>
      <c r="BJB92" s="660"/>
      <c r="BJC92" s="660"/>
      <c r="BJD92" s="660"/>
      <c r="BJE92" s="660"/>
      <c r="BJF92" s="660"/>
      <c r="BJG92" s="660"/>
      <c r="BJH92" s="660"/>
      <c r="BJI92" s="660"/>
      <c r="BJJ92" s="660"/>
      <c r="BJK92" s="660"/>
      <c r="BJL92" s="660"/>
      <c r="BJM92" s="660"/>
      <c r="BJN92" s="660"/>
      <c r="BJO92" s="660"/>
      <c r="BJP92" s="660"/>
      <c r="BJQ92" s="660"/>
      <c r="BJR92" s="660"/>
      <c r="BJS92" s="660"/>
      <c r="BJT92" s="660"/>
      <c r="BJU92" s="660"/>
      <c r="BJV92" s="660"/>
      <c r="BJW92" s="660"/>
      <c r="BJX92" s="660"/>
      <c r="BJY92" s="660"/>
      <c r="BJZ92" s="660"/>
      <c r="BKA92" s="660"/>
      <c r="BKB92" s="660"/>
      <c r="BKC92" s="660"/>
      <c r="BKD92" s="660"/>
      <c r="BKE92" s="660"/>
      <c r="BKF92" s="660"/>
      <c r="BKG92" s="660"/>
      <c r="BKH92" s="660"/>
      <c r="BKI92" s="660"/>
      <c r="BKJ92" s="660"/>
      <c r="BKK92" s="660"/>
      <c r="BKL92" s="660"/>
      <c r="BKM92" s="660"/>
      <c r="BKN92" s="660"/>
      <c r="BKO92" s="660"/>
      <c r="BKP92" s="660"/>
      <c r="BKQ92" s="660"/>
      <c r="BKR92" s="660"/>
      <c r="BKS92" s="660"/>
      <c r="BKT92" s="660"/>
      <c r="BKU92" s="660"/>
      <c r="BKV92" s="660"/>
      <c r="BKW92" s="660"/>
      <c r="BKX92" s="660"/>
      <c r="BKY92" s="660"/>
      <c r="BKZ92" s="660"/>
      <c r="BLA92" s="660"/>
      <c r="BLB92" s="660"/>
      <c r="BLC92" s="660"/>
      <c r="BLD92" s="660"/>
      <c r="BLE92" s="660"/>
      <c r="BLF92" s="660"/>
      <c r="BLG92" s="660"/>
      <c r="BLH92" s="660"/>
      <c r="BLI92" s="660"/>
      <c r="BLJ92" s="660"/>
      <c r="BLK92" s="660"/>
      <c r="BLL92" s="660"/>
      <c r="BLM92" s="660"/>
      <c r="BLN92" s="660"/>
      <c r="BLO92" s="660"/>
      <c r="BLP92" s="660"/>
      <c r="BLQ92" s="660"/>
      <c r="BLR92" s="660"/>
      <c r="BLS92" s="660"/>
      <c r="BLT92" s="660"/>
      <c r="BLU92" s="660"/>
      <c r="BLV92" s="660"/>
      <c r="BLW92" s="660"/>
      <c r="BLX92" s="660"/>
      <c r="BLY92" s="660"/>
      <c r="BLZ92" s="660"/>
      <c r="BMA92" s="660"/>
      <c r="BMB92" s="660"/>
      <c r="BMC92" s="660"/>
      <c r="BMD92" s="660"/>
      <c r="BME92" s="660"/>
      <c r="BMF92" s="660"/>
      <c r="BMG92" s="660"/>
      <c r="BMH92" s="660"/>
      <c r="BMI92" s="660"/>
      <c r="BMJ92" s="660"/>
      <c r="BMK92" s="660"/>
      <c r="BML92" s="660"/>
      <c r="BMM92" s="660"/>
      <c r="BMN92" s="660"/>
      <c r="BMO92" s="660"/>
      <c r="BMP92" s="660"/>
      <c r="BMQ92" s="660"/>
      <c r="BMR92" s="660"/>
      <c r="BMS92" s="660"/>
      <c r="BMT92" s="660"/>
      <c r="BMU92" s="660"/>
      <c r="BMV92" s="660"/>
      <c r="BMW92" s="660"/>
      <c r="BMX92" s="660"/>
      <c r="BMY92" s="660"/>
      <c r="BMZ92" s="660"/>
      <c r="BNA92" s="660"/>
      <c r="BNB92" s="660"/>
      <c r="BNC92" s="660"/>
      <c r="BND92" s="660"/>
      <c r="BNE92" s="660"/>
      <c r="BNF92" s="660"/>
      <c r="BNG92" s="660"/>
      <c r="BNH92" s="660"/>
      <c r="BNI92" s="660"/>
      <c r="BNJ92" s="660"/>
      <c r="BNK92" s="660"/>
      <c r="BNL92" s="660"/>
      <c r="BNM92" s="660"/>
      <c r="BNN92" s="660"/>
      <c r="BNO92" s="660"/>
      <c r="BNP92" s="660"/>
      <c r="BNQ92" s="660"/>
      <c r="BNR92" s="660"/>
      <c r="BNS92" s="660"/>
      <c r="BNT92" s="660"/>
      <c r="BNU92" s="660"/>
      <c r="BNV92" s="660"/>
      <c r="BNW92" s="660"/>
      <c r="BNX92" s="660"/>
      <c r="BNY92" s="660"/>
      <c r="BNZ92" s="660"/>
      <c r="BOA92" s="660"/>
      <c r="BOB92" s="660"/>
      <c r="BOC92" s="660"/>
      <c r="BOD92" s="660"/>
      <c r="BOE92" s="660"/>
      <c r="BOF92" s="660"/>
      <c r="BOG92" s="660"/>
      <c r="BOH92" s="660"/>
      <c r="BOI92" s="660"/>
      <c r="BOJ92" s="660"/>
      <c r="BOK92" s="660"/>
      <c r="BOL92" s="660"/>
      <c r="BOM92" s="660"/>
      <c r="BON92" s="660"/>
      <c r="BOO92" s="660"/>
      <c r="BOP92" s="660"/>
      <c r="BOQ92" s="660"/>
      <c r="BOR92" s="660"/>
      <c r="BOS92" s="660"/>
      <c r="BOT92" s="660"/>
      <c r="BOU92" s="660"/>
      <c r="BOV92" s="660"/>
      <c r="BOW92" s="660"/>
      <c r="BOX92" s="660"/>
      <c r="BOY92" s="660"/>
      <c r="BOZ92" s="660"/>
      <c r="BPA92" s="660"/>
      <c r="BPB92" s="660"/>
      <c r="BPC92" s="660"/>
      <c r="BPD92" s="660"/>
      <c r="BPE92" s="660"/>
      <c r="BPF92" s="660"/>
      <c r="BPG92" s="660"/>
      <c r="BPH92" s="660"/>
      <c r="BPI92" s="660"/>
      <c r="BPJ92" s="660"/>
      <c r="BPK92" s="660"/>
      <c r="BPL92" s="660"/>
      <c r="BPM92" s="660"/>
      <c r="BPN92" s="660"/>
      <c r="BPO92" s="660"/>
      <c r="BPP92" s="660"/>
      <c r="BPQ92" s="660"/>
      <c r="BPR92" s="660"/>
      <c r="BPS92" s="660"/>
      <c r="BPT92" s="660"/>
      <c r="BPU92" s="660"/>
      <c r="BPV92" s="660"/>
      <c r="BPW92" s="660"/>
      <c r="BPX92" s="660"/>
      <c r="BPY92" s="660"/>
      <c r="BPZ92" s="660"/>
      <c r="BQA92" s="660"/>
      <c r="BQB92" s="660"/>
      <c r="BQC92" s="660"/>
      <c r="BQD92" s="660"/>
      <c r="BQE92" s="660"/>
      <c r="BQF92" s="660"/>
      <c r="BQG92" s="660"/>
      <c r="BQH92" s="660"/>
      <c r="BQI92" s="660"/>
      <c r="BQJ92" s="660"/>
      <c r="BQK92" s="660"/>
      <c r="BQL92" s="660"/>
      <c r="BQM92" s="660"/>
      <c r="BQN92" s="660"/>
      <c r="BQO92" s="660"/>
      <c r="BQP92" s="660"/>
      <c r="BQQ92" s="660"/>
      <c r="BQR92" s="660"/>
      <c r="BQS92" s="660"/>
      <c r="BQT92" s="660"/>
      <c r="BQU92" s="660"/>
      <c r="BQV92" s="660"/>
      <c r="BQW92" s="660"/>
      <c r="BQX92" s="660"/>
      <c r="BQY92" s="660"/>
      <c r="BQZ92" s="660"/>
      <c r="BRA92" s="660"/>
      <c r="BRB92" s="660"/>
      <c r="BRC92" s="660"/>
      <c r="BRD92" s="660"/>
      <c r="BRE92" s="660"/>
      <c r="BRF92" s="660"/>
      <c r="BRG92" s="660"/>
      <c r="BRH92" s="660"/>
      <c r="BRI92" s="660"/>
      <c r="BRJ92" s="660"/>
      <c r="BRK92" s="660"/>
      <c r="BRL92" s="660"/>
      <c r="BRM92" s="660"/>
      <c r="BRN92" s="660"/>
      <c r="BRO92" s="660"/>
      <c r="BRP92" s="660"/>
      <c r="BRQ92" s="660"/>
      <c r="BRR92" s="660"/>
      <c r="BRS92" s="660"/>
      <c r="BRT92" s="660"/>
      <c r="BRU92" s="660"/>
      <c r="BRV92" s="660"/>
      <c r="BRW92" s="660"/>
      <c r="BRX92" s="660"/>
      <c r="BRY92" s="660"/>
      <c r="BRZ92" s="660"/>
      <c r="BSA92" s="660"/>
      <c r="BSB92" s="660"/>
      <c r="BSC92" s="660"/>
      <c r="BSD92" s="660"/>
      <c r="BSE92" s="660"/>
      <c r="BSF92" s="660"/>
      <c r="BSG92" s="660"/>
      <c r="BSH92" s="660"/>
      <c r="BSI92" s="660"/>
      <c r="BSJ92" s="660"/>
      <c r="BSK92" s="660"/>
      <c r="BSL92" s="660"/>
      <c r="BSM92" s="660"/>
      <c r="BSN92" s="660"/>
      <c r="BSO92" s="660"/>
      <c r="BSP92" s="660"/>
      <c r="BSQ92" s="660"/>
      <c r="BSR92" s="660"/>
      <c r="BSS92" s="660"/>
      <c r="BST92" s="660"/>
      <c r="BSU92" s="660"/>
      <c r="BSV92" s="660"/>
      <c r="BSW92" s="660"/>
      <c r="BSX92" s="660"/>
      <c r="BSY92" s="660"/>
      <c r="BSZ92" s="660"/>
      <c r="BTA92" s="660"/>
      <c r="BTB92" s="660"/>
      <c r="BTC92" s="660"/>
      <c r="BTD92" s="660"/>
      <c r="BTE92" s="660"/>
      <c r="BTF92" s="660"/>
      <c r="BTG92" s="660"/>
      <c r="BTH92" s="660"/>
      <c r="BTI92" s="660"/>
      <c r="BTJ92" s="660"/>
      <c r="BTK92" s="660"/>
      <c r="BTL92" s="660"/>
      <c r="BTM92" s="660"/>
      <c r="BTN92" s="660"/>
      <c r="BTO92" s="660"/>
      <c r="BTP92" s="660"/>
      <c r="BTQ92" s="660"/>
      <c r="BTR92" s="660"/>
      <c r="BTS92" s="660"/>
      <c r="BTT92" s="660"/>
      <c r="BTU92" s="660"/>
      <c r="BTV92" s="660"/>
      <c r="BTW92" s="660"/>
      <c r="BTX92" s="660"/>
      <c r="BTY92" s="660"/>
      <c r="BTZ92" s="660"/>
      <c r="BUA92" s="660"/>
      <c r="BUB92" s="660"/>
      <c r="BUC92" s="660"/>
      <c r="BUD92" s="660"/>
      <c r="BUE92" s="660"/>
      <c r="BUF92" s="660"/>
      <c r="BUG92" s="660"/>
      <c r="BUH92" s="660"/>
      <c r="BUI92" s="660"/>
      <c r="BUJ92" s="660"/>
      <c r="BUK92" s="660"/>
      <c r="BUL92" s="660"/>
      <c r="BUM92" s="660"/>
      <c r="BUN92" s="660"/>
      <c r="BUO92" s="660"/>
      <c r="BUP92" s="660"/>
      <c r="BUQ92" s="660"/>
      <c r="BUR92" s="660"/>
      <c r="BUS92" s="660"/>
      <c r="BUT92" s="660"/>
      <c r="BUU92" s="660"/>
      <c r="BUV92" s="660"/>
      <c r="BUW92" s="660"/>
      <c r="BUX92" s="660"/>
      <c r="BUY92" s="660"/>
      <c r="BUZ92" s="660"/>
      <c r="BVA92" s="660"/>
      <c r="BVB92" s="660"/>
      <c r="BVC92" s="660"/>
      <c r="BVD92" s="660"/>
      <c r="BVE92" s="660"/>
      <c r="BVF92" s="660"/>
      <c r="BVG92" s="660"/>
      <c r="BVH92" s="660"/>
      <c r="BVI92" s="660"/>
      <c r="BVJ92" s="660"/>
      <c r="BVK92" s="660"/>
      <c r="BVL92" s="660"/>
      <c r="BVM92" s="660"/>
      <c r="BVN92" s="660"/>
      <c r="BVO92" s="660"/>
      <c r="BVP92" s="660"/>
      <c r="BVQ92" s="660"/>
      <c r="BVR92" s="660"/>
      <c r="BVS92" s="660"/>
      <c r="BVT92" s="660"/>
      <c r="BVU92" s="660"/>
      <c r="BVV92" s="660"/>
      <c r="BVW92" s="660"/>
      <c r="BVX92" s="660"/>
      <c r="BVY92" s="660"/>
      <c r="BVZ92" s="660"/>
      <c r="BWA92" s="660"/>
      <c r="BWB92" s="660"/>
      <c r="BWC92" s="660"/>
      <c r="BWD92" s="660"/>
      <c r="BWE92" s="660"/>
      <c r="BWF92" s="660"/>
      <c r="BWG92" s="660"/>
      <c r="BWH92" s="660"/>
      <c r="BWI92" s="660"/>
      <c r="BWJ92" s="660"/>
      <c r="BWK92" s="660"/>
      <c r="BWL92" s="660"/>
      <c r="BWM92" s="660"/>
      <c r="BWN92" s="660"/>
      <c r="BWO92" s="660"/>
      <c r="BWP92" s="660"/>
      <c r="BWQ92" s="660"/>
      <c r="BWR92" s="660"/>
      <c r="BWS92" s="660"/>
      <c r="BWT92" s="660"/>
      <c r="BWU92" s="660"/>
      <c r="BWV92" s="660"/>
      <c r="BWW92" s="660"/>
      <c r="BWX92" s="660"/>
      <c r="BWY92" s="660"/>
      <c r="BWZ92" s="660"/>
      <c r="BXA92" s="660"/>
      <c r="BXB92" s="660"/>
      <c r="BXC92" s="660"/>
      <c r="BXD92" s="660"/>
      <c r="BXE92" s="660"/>
      <c r="BXF92" s="660"/>
      <c r="BXG92" s="660"/>
      <c r="BXH92" s="660"/>
      <c r="BXI92" s="660"/>
      <c r="BXJ92" s="660"/>
      <c r="BXK92" s="660"/>
      <c r="BXL92" s="660"/>
      <c r="BXM92" s="660"/>
      <c r="BXN92" s="660"/>
      <c r="BXO92" s="660"/>
      <c r="BXP92" s="660"/>
      <c r="BXQ92" s="660"/>
      <c r="BXR92" s="660"/>
      <c r="BXS92" s="660"/>
      <c r="BXT92" s="660"/>
      <c r="BXU92" s="660"/>
      <c r="BXV92" s="660"/>
      <c r="BXW92" s="660"/>
      <c r="BXX92" s="660"/>
      <c r="BXY92" s="660"/>
      <c r="BXZ92" s="660"/>
      <c r="BYA92" s="660"/>
      <c r="BYB92" s="660"/>
      <c r="BYC92" s="660"/>
      <c r="BYD92" s="660"/>
      <c r="BYE92" s="660"/>
      <c r="BYF92" s="660"/>
      <c r="BYG92" s="660"/>
      <c r="BYH92" s="660"/>
      <c r="BYI92" s="660"/>
      <c r="BYJ92" s="660"/>
      <c r="BYK92" s="660"/>
      <c r="BYL92" s="660"/>
      <c r="BYM92" s="660"/>
      <c r="BYN92" s="660"/>
      <c r="BYO92" s="660"/>
      <c r="BYP92" s="660"/>
      <c r="BYQ92" s="660"/>
      <c r="BYR92" s="660"/>
      <c r="BYS92" s="660"/>
      <c r="BYT92" s="660"/>
      <c r="BYU92" s="660"/>
      <c r="BYV92" s="660"/>
      <c r="BYW92" s="660"/>
      <c r="BYX92" s="660"/>
      <c r="BYY92" s="660"/>
      <c r="BYZ92" s="660"/>
      <c r="BZA92" s="660"/>
      <c r="BZB92" s="660"/>
      <c r="BZC92" s="660"/>
      <c r="BZD92" s="660"/>
      <c r="BZE92" s="660"/>
      <c r="BZF92" s="660"/>
      <c r="BZG92" s="660"/>
      <c r="BZH92" s="660"/>
      <c r="BZI92" s="660"/>
      <c r="BZJ92" s="660"/>
      <c r="BZK92" s="660"/>
      <c r="BZL92" s="660"/>
      <c r="BZM92" s="660"/>
      <c r="BZN92" s="660"/>
      <c r="BZO92" s="660"/>
      <c r="BZP92" s="660"/>
      <c r="BZQ92" s="660"/>
      <c r="BZR92" s="660"/>
      <c r="BZS92" s="660"/>
      <c r="BZT92" s="660"/>
      <c r="BZU92" s="660"/>
      <c r="BZV92" s="660"/>
      <c r="BZW92" s="660"/>
      <c r="BZX92" s="660"/>
      <c r="BZY92" s="660"/>
      <c r="BZZ92" s="660"/>
      <c r="CAA92" s="660"/>
      <c r="CAB92" s="660"/>
      <c r="CAC92" s="660"/>
      <c r="CAD92" s="660"/>
      <c r="CAE92" s="660"/>
      <c r="CAF92" s="660"/>
      <c r="CAG92" s="660"/>
      <c r="CAH92" s="660"/>
      <c r="CAI92" s="660"/>
      <c r="CAJ92" s="660"/>
      <c r="CAK92" s="660"/>
      <c r="CAL92" s="660"/>
      <c r="CAM92" s="660"/>
      <c r="CAN92" s="660"/>
      <c r="CAO92" s="660"/>
      <c r="CAP92" s="660"/>
      <c r="CAQ92" s="660"/>
      <c r="CAR92" s="660"/>
      <c r="CAS92" s="660"/>
      <c r="CAT92" s="660"/>
      <c r="CAU92" s="660"/>
      <c r="CAV92" s="660"/>
      <c r="CAW92" s="660"/>
      <c r="CAX92" s="660"/>
      <c r="CAY92" s="660"/>
      <c r="CAZ92" s="660"/>
      <c r="CBA92" s="660"/>
      <c r="CBB92" s="660"/>
      <c r="CBC92" s="660"/>
      <c r="CBD92" s="660"/>
      <c r="CBE92" s="660"/>
      <c r="CBF92" s="660"/>
      <c r="CBG92" s="660"/>
      <c r="CBH92" s="660"/>
      <c r="CBI92" s="660"/>
      <c r="CBJ92" s="660"/>
      <c r="CBK92" s="660"/>
      <c r="CBL92" s="660"/>
      <c r="CBM92" s="660"/>
      <c r="CBN92" s="660"/>
      <c r="CBO92" s="660"/>
      <c r="CBP92" s="660"/>
      <c r="CBQ92" s="660"/>
      <c r="CBR92" s="660"/>
      <c r="CBS92" s="660"/>
      <c r="CBT92" s="660"/>
      <c r="CBU92" s="660"/>
      <c r="CBV92" s="660"/>
      <c r="CBW92" s="660"/>
      <c r="CBX92" s="660"/>
      <c r="CBY92" s="660"/>
      <c r="CBZ92" s="660"/>
      <c r="CCA92" s="660"/>
      <c r="CCB92" s="660"/>
      <c r="CCC92" s="660"/>
      <c r="CCD92" s="660"/>
      <c r="CCE92" s="660"/>
      <c r="CCF92" s="660"/>
      <c r="CCG92" s="660"/>
      <c r="CCH92" s="660"/>
      <c r="CCI92" s="660"/>
      <c r="CCJ92" s="660"/>
      <c r="CCK92" s="660"/>
      <c r="CCL92" s="660"/>
      <c r="CCM92" s="660"/>
      <c r="CCN92" s="660"/>
      <c r="CCO92" s="660"/>
      <c r="CCP92" s="660"/>
      <c r="CCQ92" s="660"/>
      <c r="CCR92" s="660"/>
      <c r="CCS92" s="660"/>
      <c r="CCT92" s="660"/>
      <c r="CCU92" s="660"/>
      <c r="CCV92" s="660"/>
      <c r="CCW92" s="660"/>
      <c r="CCX92" s="660"/>
      <c r="CCY92" s="660"/>
      <c r="CCZ92" s="660"/>
      <c r="CDA92" s="660"/>
      <c r="CDB92" s="660"/>
      <c r="CDC92" s="660"/>
      <c r="CDD92" s="660"/>
      <c r="CDE92" s="660"/>
      <c r="CDF92" s="660"/>
      <c r="CDG92" s="660"/>
      <c r="CDH92" s="660"/>
      <c r="CDI92" s="660"/>
      <c r="CDJ92" s="660"/>
      <c r="CDK92" s="660"/>
      <c r="CDL92" s="660"/>
      <c r="CDM92" s="660"/>
      <c r="CDN92" s="660"/>
      <c r="CDO92" s="660"/>
      <c r="CDP92" s="660"/>
      <c r="CDQ92" s="660"/>
      <c r="CDR92" s="660"/>
      <c r="CDS92" s="660"/>
      <c r="CDT92" s="660"/>
      <c r="CDU92" s="660"/>
      <c r="CDV92" s="660"/>
      <c r="CDW92" s="660"/>
      <c r="CDX92" s="660"/>
      <c r="CDY92" s="660"/>
      <c r="CDZ92" s="660"/>
      <c r="CEA92" s="660"/>
      <c r="CEB92" s="660"/>
      <c r="CEC92" s="660"/>
      <c r="CED92" s="660"/>
      <c r="CEE92" s="660"/>
      <c r="CEF92" s="660"/>
      <c r="CEG92" s="660"/>
      <c r="CEH92" s="660"/>
      <c r="CEI92" s="660"/>
      <c r="CEJ92" s="660"/>
      <c r="CEK92" s="660"/>
      <c r="CEL92" s="660"/>
      <c r="CEM92" s="660"/>
      <c r="CEN92" s="660"/>
      <c r="CEO92" s="660"/>
      <c r="CEP92" s="660"/>
      <c r="CEQ92" s="660"/>
      <c r="CER92" s="660"/>
      <c r="CES92" s="660"/>
      <c r="CET92" s="660"/>
      <c r="CEU92" s="660"/>
      <c r="CEV92" s="660"/>
      <c r="CEW92" s="660"/>
      <c r="CEX92" s="660"/>
      <c r="CEY92" s="660"/>
      <c r="CEZ92" s="660"/>
      <c r="CFA92" s="660"/>
      <c r="CFB92" s="660"/>
      <c r="CFC92" s="660"/>
      <c r="CFD92" s="660"/>
      <c r="CFE92" s="660"/>
      <c r="CFF92" s="660"/>
      <c r="CFG92" s="660"/>
      <c r="CFH92" s="660"/>
      <c r="CFI92" s="660"/>
      <c r="CFJ92" s="660"/>
      <c r="CFK92" s="660"/>
      <c r="CFL92" s="660"/>
      <c r="CFM92" s="660"/>
      <c r="CFN92" s="660"/>
      <c r="CFO92" s="660"/>
      <c r="CFP92" s="660"/>
      <c r="CFQ92" s="660"/>
      <c r="CFR92" s="660"/>
      <c r="CFS92" s="660"/>
      <c r="CFT92" s="660"/>
      <c r="CFU92" s="660"/>
      <c r="CFV92" s="660"/>
      <c r="CFW92" s="660"/>
      <c r="CFX92" s="660"/>
      <c r="CFY92" s="660"/>
      <c r="CFZ92" s="660"/>
      <c r="CGA92" s="660"/>
      <c r="CGB92" s="660"/>
      <c r="CGC92" s="660"/>
      <c r="CGD92" s="660"/>
      <c r="CGE92" s="660"/>
      <c r="CGF92" s="660"/>
      <c r="CGG92" s="660"/>
      <c r="CGH92" s="660"/>
      <c r="CGI92" s="660"/>
      <c r="CGJ92" s="660"/>
      <c r="CGK92" s="660"/>
      <c r="CGL92" s="660"/>
      <c r="CGM92" s="660"/>
      <c r="CGN92" s="660"/>
      <c r="CGO92" s="660"/>
      <c r="CGP92" s="660"/>
      <c r="CGQ92" s="660"/>
      <c r="CGR92" s="660"/>
      <c r="CGS92" s="660"/>
      <c r="CGT92" s="660"/>
      <c r="CGU92" s="660"/>
      <c r="CGV92" s="660"/>
      <c r="CGW92" s="660"/>
      <c r="CGX92" s="660"/>
      <c r="CGY92" s="660"/>
      <c r="CGZ92" s="660"/>
      <c r="CHA92" s="660"/>
      <c r="CHB92" s="660"/>
      <c r="CHC92" s="660"/>
      <c r="CHD92" s="660"/>
      <c r="CHE92" s="660"/>
      <c r="CHF92" s="660"/>
      <c r="CHG92" s="660"/>
      <c r="CHH92" s="660"/>
      <c r="CHI92" s="660"/>
      <c r="CHJ92" s="660"/>
      <c r="CHK92" s="660"/>
      <c r="CHL92" s="660"/>
      <c r="CHM92" s="660"/>
      <c r="CHN92" s="660"/>
      <c r="CHO92" s="660"/>
      <c r="CHP92" s="660"/>
      <c r="CHQ92" s="660"/>
      <c r="CHR92" s="660"/>
      <c r="CHS92" s="660"/>
      <c r="CHT92" s="660"/>
      <c r="CHU92" s="660"/>
      <c r="CHV92" s="660"/>
      <c r="CHW92" s="660"/>
      <c r="CHX92" s="660"/>
      <c r="CHY92" s="660"/>
      <c r="CHZ92" s="660"/>
      <c r="CIA92" s="660"/>
      <c r="CIB92" s="660"/>
      <c r="CIC92" s="660"/>
      <c r="CID92" s="660"/>
      <c r="CIE92" s="660"/>
      <c r="CIF92" s="660"/>
      <c r="CIG92" s="660"/>
      <c r="CIH92" s="660"/>
      <c r="CII92" s="660"/>
      <c r="CIJ92" s="660"/>
      <c r="CIK92" s="660"/>
      <c r="CIL92" s="660"/>
      <c r="CIM92" s="660"/>
      <c r="CIN92" s="660"/>
      <c r="CIO92" s="660"/>
      <c r="CIP92" s="660"/>
      <c r="CIQ92" s="660"/>
      <c r="CIR92" s="660"/>
      <c r="CIS92" s="660"/>
      <c r="CIT92" s="660"/>
      <c r="CIU92" s="660"/>
      <c r="CIV92" s="660"/>
      <c r="CIW92" s="660"/>
      <c r="CIX92" s="660"/>
      <c r="CIY92" s="660"/>
      <c r="CIZ92" s="660"/>
      <c r="CJA92" s="660"/>
      <c r="CJB92" s="660"/>
      <c r="CJC92" s="660"/>
      <c r="CJD92" s="660"/>
      <c r="CJE92" s="660"/>
      <c r="CJF92" s="660"/>
      <c r="CJG92" s="660"/>
      <c r="CJH92" s="660"/>
      <c r="CJI92" s="660"/>
      <c r="CJJ92" s="660"/>
      <c r="CJK92" s="660"/>
      <c r="CJL92" s="660"/>
      <c r="CJM92" s="660"/>
      <c r="CJN92" s="660"/>
      <c r="CJO92" s="660"/>
      <c r="CJP92" s="660"/>
      <c r="CJQ92" s="660"/>
      <c r="CJR92" s="660"/>
      <c r="CJS92" s="660"/>
      <c r="CJT92" s="660"/>
      <c r="CJU92" s="660"/>
      <c r="CJV92" s="660"/>
      <c r="CJW92" s="660"/>
      <c r="CJX92" s="660"/>
      <c r="CJY92" s="660"/>
      <c r="CJZ92" s="660"/>
      <c r="CKA92" s="660"/>
      <c r="CKB92" s="660"/>
      <c r="CKC92" s="660"/>
      <c r="CKD92" s="660"/>
      <c r="CKE92" s="660"/>
      <c r="CKF92" s="660"/>
      <c r="CKG92" s="660"/>
      <c r="CKH92" s="660"/>
      <c r="CKI92" s="660"/>
      <c r="CKJ92" s="660"/>
      <c r="CKK92" s="660"/>
      <c r="CKL92" s="660"/>
      <c r="CKM92" s="660"/>
      <c r="CKN92" s="660"/>
      <c r="CKO92" s="660"/>
      <c r="CKP92" s="660"/>
      <c r="CKQ92" s="660"/>
      <c r="CKR92" s="660"/>
      <c r="CKS92" s="660"/>
      <c r="CKT92" s="660"/>
      <c r="CKU92" s="660"/>
      <c r="CKV92" s="660"/>
      <c r="CKW92" s="660"/>
      <c r="CKX92" s="660"/>
      <c r="CKY92" s="660"/>
      <c r="CKZ92" s="660"/>
      <c r="CLA92" s="660"/>
      <c r="CLB92" s="660"/>
      <c r="CLC92" s="660"/>
      <c r="CLD92" s="660"/>
      <c r="CLE92" s="660"/>
      <c r="CLF92" s="660"/>
      <c r="CLG92" s="660"/>
      <c r="CLH92" s="660"/>
      <c r="CLI92" s="660"/>
      <c r="CLJ92" s="660"/>
      <c r="CLK92" s="660"/>
      <c r="CLL92" s="660"/>
      <c r="CLM92" s="660"/>
      <c r="CLN92" s="660"/>
      <c r="CLO92" s="660"/>
      <c r="CLP92" s="660"/>
      <c r="CLQ92" s="660"/>
      <c r="CLR92" s="660"/>
      <c r="CLS92" s="660"/>
      <c r="CLT92" s="660"/>
      <c r="CLU92" s="660"/>
      <c r="CLV92" s="660"/>
      <c r="CLW92" s="660"/>
      <c r="CLX92" s="660"/>
      <c r="CLY92" s="660"/>
      <c r="CLZ92" s="660"/>
      <c r="CMA92" s="660"/>
      <c r="CMB92" s="660"/>
      <c r="CMC92" s="660"/>
      <c r="CMD92" s="660"/>
      <c r="CME92" s="660"/>
      <c r="CMF92" s="660"/>
      <c r="CMG92" s="660"/>
      <c r="CMH92" s="660"/>
      <c r="CMI92" s="660"/>
      <c r="CMJ92" s="660"/>
      <c r="CMK92" s="660"/>
      <c r="CML92" s="660"/>
      <c r="CMM92" s="660"/>
      <c r="CMN92" s="660"/>
      <c r="CMO92" s="660"/>
      <c r="CMP92" s="660"/>
      <c r="CMQ92" s="660"/>
      <c r="CMR92" s="660"/>
      <c r="CMS92" s="660"/>
      <c r="CMT92" s="660"/>
      <c r="CMU92" s="660"/>
      <c r="CMV92" s="660"/>
      <c r="CMW92" s="660"/>
      <c r="CMX92" s="660"/>
      <c r="CMY92" s="660"/>
      <c r="CMZ92" s="660"/>
      <c r="CNA92" s="660"/>
      <c r="CNB92" s="660"/>
      <c r="CNC92" s="660"/>
      <c r="CND92" s="660"/>
      <c r="CNE92" s="660"/>
      <c r="CNF92" s="660"/>
      <c r="CNG92" s="660"/>
      <c r="CNH92" s="660"/>
      <c r="CNI92" s="660"/>
      <c r="CNJ92" s="660"/>
      <c r="CNK92" s="660"/>
      <c r="CNL92" s="660"/>
      <c r="CNM92" s="660"/>
      <c r="CNN92" s="660"/>
      <c r="CNO92" s="660"/>
      <c r="CNP92" s="660"/>
      <c r="CNQ92" s="660"/>
      <c r="CNR92" s="660"/>
      <c r="CNS92" s="660"/>
      <c r="CNT92" s="660"/>
      <c r="CNU92" s="660"/>
      <c r="CNV92" s="660"/>
      <c r="CNW92" s="660"/>
      <c r="CNX92" s="660"/>
      <c r="CNY92" s="660"/>
      <c r="CNZ92" s="660"/>
      <c r="COA92" s="660"/>
      <c r="COB92" s="660"/>
      <c r="COC92" s="660"/>
      <c r="COD92" s="660"/>
      <c r="COE92" s="660"/>
      <c r="COF92" s="660"/>
      <c r="COG92" s="660"/>
      <c r="COH92" s="660"/>
      <c r="COI92" s="660"/>
      <c r="COJ92" s="660"/>
      <c r="COK92" s="660"/>
      <c r="COL92" s="660"/>
      <c r="COM92" s="660"/>
      <c r="CON92" s="660"/>
      <c r="COO92" s="660"/>
      <c r="COP92" s="660"/>
      <c r="COQ92" s="660"/>
      <c r="COR92" s="660"/>
      <c r="COS92" s="660"/>
      <c r="COT92" s="660"/>
      <c r="COU92" s="660"/>
      <c r="COV92" s="660"/>
      <c r="COW92" s="660"/>
      <c r="COX92" s="660"/>
      <c r="COY92" s="660"/>
      <c r="COZ92" s="660"/>
      <c r="CPA92" s="660"/>
      <c r="CPB92" s="660"/>
      <c r="CPC92" s="660"/>
      <c r="CPD92" s="660"/>
      <c r="CPE92" s="660"/>
      <c r="CPF92" s="660"/>
      <c r="CPG92" s="660"/>
      <c r="CPH92" s="660"/>
      <c r="CPI92" s="660"/>
      <c r="CPJ92" s="660"/>
      <c r="CPK92" s="660"/>
      <c r="CPL92" s="660"/>
      <c r="CPM92" s="660"/>
      <c r="CPN92" s="660"/>
      <c r="CPO92" s="660"/>
      <c r="CPP92" s="660"/>
      <c r="CPQ92" s="660"/>
      <c r="CPR92" s="660"/>
      <c r="CPS92" s="660"/>
      <c r="CPT92" s="660"/>
      <c r="CPU92" s="660"/>
      <c r="CPV92" s="660"/>
      <c r="CPW92" s="660"/>
      <c r="CPX92" s="660"/>
      <c r="CPY92" s="660"/>
      <c r="CPZ92" s="660"/>
      <c r="CQA92" s="660"/>
      <c r="CQB92" s="660"/>
      <c r="CQC92" s="660"/>
      <c r="CQD92" s="660"/>
      <c r="CQE92" s="660"/>
      <c r="CQF92" s="660"/>
      <c r="CQG92" s="660"/>
      <c r="CQH92" s="660"/>
      <c r="CQI92" s="660"/>
      <c r="CQJ92" s="660"/>
      <c r="CQK92" s="660"/>
      <c r="CQL92" s="660"/>
      <c r="CQM92" s="660"/>
      <c r="CQN92" s="660"/>
      <c r="CQO92" s="660"/>
      <c r="CQP92" s="660"/>
      <c r="CQQ92" s="660"/>
      <c r="CQR92" s="660"/>
      <c r="CQS92" s="660"/>
      <c r="CQT92" s="660"/>
      <c r="CQU92" s="660"/>
      <c r="CQV92" s="660"/>
      <c r="CQW92" s="660"/>
      <c r="CQX92" s="660"/>
      <c r="CQY92" s="660"/>
      <c r="CQZ92" s="660"/>
      <c r="CRA92" s="660"/>
      <c r="CRB92" s="660"/>
      <c r="CRC92" s="660"/>
      <c r="CRD92" s="660"/>
      <c r="CRE92" s="660"/>
      <c r="CRF92" s="660"/>
      <c r="CRG92" s="660"/>
      <c r="CRH92" s="660"/>
      <c r="CRI92" s="660"/>
      <c r="CRJ92" s="660"/>
      <c r="CRK92" s="660"/>
      <c r="CRL92" s="660"/>
      <c r="CRM92" s="660"/>
      <c r="CRN92" s="660"/>
      <c r="CRO92" s="660"/>
      <c r="CRP92" s="660"/>
      <c r="CRQ92" s="660"/>
      <c r="CRR92" s="660"/>
      <c r="CRS92" s="660"/>
      <c r="CRT92" s="660"/>
      <c r="CRU92" s="660"/>
      <c r="CRV92" s="660"/>
      <c r="CRW92" s="660"/>
      <c r="CRX92" s="660"/>
      <c r="CRY92" s="660"/>
      <c r="CRZ92" s="660"/>
      <c r="CSA92" s="660"/>
      <c r="CSB92" s="660"/>
      <c r="CSC92" s="660"/>
      <c r="CSD92" s="660"/>
      <c r="CSE92" s="660"/>
      <c r="CSF92" s="660"/>
      <c r="CSG92" s="660"/>
      <c r="CSH92" s="660"/>
      <c r="CSI92" s="660"/>
      <c r="CSJ92" s="660"/>
      <c r="CSK92" s="660"/>
      <c r="CSL92" s="660"/>
      <c r="CSM92" s="660"/>
      <c r="CSN92" s="660"/>
      <c r="CSO92" s="660"/>
      <c r="CSP92" s="660"/>
      <c r="CSQ92" s="660"/>
      <c r="CSR92" s="660"/>
      <c r="CSS92" s="660"/>
      <c r="CST92" s="660"/>
      <c r="CSU92" s="660"/>
      <c r="CSV92" s="660"/>
      <c r="CSW92" s="660"/>
      <c r="CSX92" s="660"/>
      <c r="CSY92" s="660"/>
      <c r="CSZ92" s="660"/>
      <c r="CTA92" s="660"/>
      <c r="CTB92" s="660"/>
      <c r="CTC92" s="660"/>
      <c r="CTD92" s="660"/>
      <c r="CTE92" s="660"/>
      <c r="CTF92" s="660"/>
      <c r="CTG92" s="660"/>
      <c r="CTH92" s="660"/>
      <c r="CTI92" s="660"/>
      <c r="CTJ92" s="660"/>
      <c r="CTK92" s="660"/>
      <c r="CTL92" s="660"/>
      <c r="CTM92" s="660"/>
      <c r="CTN92" s="660"/>
      <c r="CTO92" s="660"/>
      <c r="CTP92" s="660"/>
      <c r="CTQ92" s="660"/>
      <c r="CTR92" s="660"/>
      <c r="CTS92" s="660"/>
      <c r="CTT92" s="660"/>
      <c r="CTU92" s="660"/>
      <c r="CTV92" s="660"/>
      <c r="CTW92" s="660"/>
      <c r="CTX92" s="660"/>
      <c r="CTY92" s="660"/>
      <c r="CTZ92" s="660"/>
      <c r="CUA92" s="660"/>
      <c r="CUB92" s="660"/>
      <c r="CUC92" s="660"/>
      <c r="CUD92" s="660"/>
      <c r="CUE92" s="660"/>
      <c r="CUF92" s="660"/>
      <c r="CUG92" s="660"/>
      <c r="CUH92" s="660"/>
      <c r="CUI92" s="660"/>
      <c r="CUJ92" s="660"/>
      <c r="CUK92" s="660"/>
      <c r="CUL92" s="660"/>
      <c r="CUM92" s="660"/>
      <c r="CUN92" s="660"/>
      <c r="CUO92" s="660"/>
      <c r="CUP92" s="660"/>
      <c r="CUQ92" s="660"/>
      <c r="CUR92" s="660"/>
      <c r="CUS92" s="660"/>
      <c r="CUT92" s="660"/>
      <c r="CUU92" s="660"/>
      <c r="CUV92" s="660"/>
      <c r="CUW92" s="660"/>
      <c r="CUX92" s="660"/>
      <c r="CUY92" s="660"/>
      <c r="CUZ92" s="660"/>
      <c r="CVA92" s="660"/>
      <c r="CVB92" s="660"/>
      <c r="CVC92" s="660"/>
      <c r="CVD92" s="660"/>
      <c r="CVE92" s="660"/>
      <c r="CVF92" s="660"/>
      <c r="CVG92" s="660"/>
      <c r="CVH92" s="660"/>
      <c r="CVI92" s="660"/>
      <c r="CVJ92" s="660"/>
      <c r="CVK92" s="660"/>
      <c r="CVL92" s="660"/>
      <c r="CVM92" s="660"/>
      <c r="CVN92" s="660"/>
      <c r="CVO92" s="660"/>
      <c r="CVP92" s="660"/>
      <c r="CVQ92" s="660"/>
      <c r="CVR92" s="660"/>
      <c r="CVS92" s="660"/>
      <c r="CVT92" s="660"/>
      <c r="CVU92" s="660"/>
      <c r="CVV92" s="660"/>
      <c r="CVW92" s="660"/>
      <c r="CVX92" s="660"/>
      <c r="CVY92" s="660"/>
      <c r="CVZ92" s="660"/>
      <c r="CWA92" s="660"/>
      <c r="CWB92" s="660"/>
      <c r="CWC92" s="660"/>
      <c r="CWD92" s="660"/>
      <c r="CWE92" s="660"/>
      <c r="CWF92" s="660"/>
      <c r="CWG92" s="660"/>
      <c r="CWH92" s="660"/>
      <c r="CWI92" s="660"/>
      <c r="CWJ92" s="660"/>
      <c r="CWK92" s="660"/>
      <c r="CWL92" s="660"/>
      <c r="CWM92" s="660"/>
      <c r="CWN92" s="660"/>
      <c r="CWO92" s="660"/>
      <c r="CWP92" s="660"/>
      <c r="CWQ92" s="660"/>
      <c r="CWR92" s="660"/>
      <c r="CWS92" s="660"/>
      <c r="CWT92" s="660"/>
      <c r="CWU92" s="660"/>
      <c r="CWV92" s="660"/>
      <c r="CWW92" s="660"/>
      <c r="CWX92" s="660"/>
      <c r="CWY92" s="660"/>
      <c r="CWZ92" s="660"/>
      <c r="CXA92" s="660"/>
      <c r="CXB92" s="660"/>
      <c r="CXC92" s="660"/>
      <c r="CXD92" s="660"/>
      <c r="CXE92" s="660"/>
      <c r="CXF92" s="660"/>
      <c r="CXG92" s="660"/>
      <c r="CXH92" s="660"/>
      <c r="CXI92" s="660"/>
      <c r="CXJ92" s="660"/>
      <c r="CXK92" s="660"/>
      <c r="CXL92" s="660"/>
      <c r="CXM92" s="660"/>
      <c r="CXN92" s="660"/>
      <c r="CXO92" s="660"/>
      <c r="CXP92" s="660"/>
      <c r="CXQ92" s="660"/>
      <c r="CXR92" s="660"/>
      <c r="CXS92" s="660"/>
      <c r="CXT92" s="660"/>
      <c r="CXU92" s="660"/>
      <c r="CXV92" s="660"/>
      <c r="CXW92" s="660"/>
      <c r="CXX92" s="660"/>
      <c r="CXY92" s="660"/>
      <c r="CXZ92" s="660"/>
      <c r="CYA92" s="660"/>
      <c r="CYB92" s="660"/>
      <c r="CYC92" s="660"/>
      <c r="CYD92" s="660"/>
      <c r="CYE92" s="660"/>
      <c r="CYF92" s="660"/>
      <c r="CYG92" s="660"/>
      <c r="CYH92" s="660"/>
      <c r="CYI92" s="660"/>
      <c r="CYJ92" s="660"/>
      <c r="CYK92" s="660"/>
      <c r="CYL92" s="660"/>
      <c r="CYM92" s="660"/>
      <c r="CYN92" s="660"/>
      <c r="CYO92" s="660"/>
      <c r="CYP92" s="660"/>
      <c r="CYQ92" s="660"/>
      <c r="CYR92" s="660"/>
      <c r="CYS92" s="660"/>
      <c r="CYT92" s="660"/>
      <c r="CYU92" s="660"/>
      <c r="CYV92" s="660"/>
      <c r="CYW92" s="660"/>
      <c r="CYX92" s="660"/>
      <c r="CYY92" s="660"/>
      <c r="CYZ92" s="660"/>
      <c r="CZA92" s="660"/>
      <c r="CZB92" s="660"/>
      <c r="CZC92" s="660"/>
      <c r="CZD92" s="660"/>
      <c r="CZE92" s="660"/>
      <c r="CZF92" s="660"/>
      <c r="CZG92" s="660"/>
      <c r="CZH92" s="660"/>
      <c r="CZI92" s="660"/>
      <c r="CZJ92" s="660"/>
      <c r="CZK92" s="660"/>
      <c r="CZL92" s="660"/>
      <c r="CZM92" s="660"/>
      <c r="CZN92" s="660"/>
      <c r="CZO92" s="660"/>
      <c r="CZP92" s="660"/>
      <c r="CZQ92" s="660"/>
      <c r="CZR92" s="660"/>
      <c r="CZS92" s="660"/>
      <c r="CZT92" s="660"/>
      <c r="CZU92" s="660"/>
      <c r="CZV92" s="660"/>
      <c r="CZW92" s="660"/>
      <c r="CZX92" s="660"/>
      <c r="CZY92" s="660"/>
      <c r="CZZ92" s="660"/>
      <c r="DAA92" s="660"/>
      <c r="DAB92" s="660"/>
      <c r="DAC92" s="660"/>
      <c r="DAD92" s="660"/>
      <c r="DAE92" s="660"/>
      <c r="DAF92" s="660"/>
      <c r="DAG92" s="660"/>
      <c r="DAH92" s="660"/>
      <c r="DAI92" s="660"/>
      <c r="DAJ92" s="660"/>
      <c r="DAK92" s="660"/>
      <c r="DAL92" s="660"/>
      <c r="DAM92" s="660"/>
      <c r="DAN92" s="660"/>
      <c r="DAO92" s="660"/>
      <c r="DAP92" s="660"/>
      <c r="DAQ92" s="660"/>
      <c r="DAR92" s="660"/>
      <c r="DAS92" s="660"/>
      <c r="DAT92" s="660"/>
      <c r="DAU92" s="660"/>
      <c r="DAV92" s="660"/>
      <c r="DAW92" s="660"/>
      <c r="DAX92" s="660"/>
      <c r="DAY92" s="660"/>
      <c r="DAZ92" s="660"/>
      <c r="DBA92" s="660"/>
      <c r="DBB92" s="660"/>
      <c r="DBC92" s="660"/>
      <c r="DBD92" s="660"/>
      <c r="DBE92" s="660"/>
      <c r="DBF92" s="660"/>
      <c r="DBG92" s="660"/>
      <c r="DBH92" s="660"/>
      <c r="DBI92" s="660"/>
      <c r="DBJ92" s="660"/>
      <c r="DBK92" s="660"/>
      <c r="DBL92" s="660"/>
      <c r="DBM92" s="660"/>
      <c r="DBN92" s="660"/>
      <c r="DBO92" s="660"/>
      <c r="DBP92" s="660"/>
      <c r="DBQ92" s="660"/>
      <c r="DBR92" s="660"/>
      <c r="DBS92" s="660"/>
      <c r="DBT92" s="660"/>
      <c r="DBU92" s="660"/>
      <c r="DBV92" s="660"/>
      <c r="DBW92" s="660"/>
      <c r="DBX92" s="660"/>
      <c r="DBY92" s="660"/>
      <c r="DBZ92" s="660"/>
      <c r="DCA92" s="660"/>
      <c r="DCB92" s="660"/>
      <c r="DCC92" s="660"/>
      <c r="DCD92" s="660"/>
      <c r="DCE92" s="660"/>
      <c r="DCF92" s="660"/>
      <c r="DCG92" s="660"/>
      <c r="DCH92" s="660"/>
      <c r="DCI92" s="660"/>
      <c r="DCJ92" s="660"/>
      <c r="DCK92" s="660"/>
      <c r="DCL92" s="660"/>
      <c r="DCM92" s="660"/>
      <c r="DCN92" s="660"/>
      <c r="DCO92" s="660"/>
      <c r="DCP92" s="660"/>
      <c r="DCQ92" s="660"/>
      <c r="DCR92" s="660"/>
      <c r="DCS92" s="660"/>
      <c r="DCT92" s="660"/>
      <c r="DCU92" s="660"/>
      <c r="DCV92" s="660"/>
      <c r="DCW92" s="660"/>
      <c r="DCX92" s="660"/>
      <c r="DCY92" s="660"/>
      <c r="DCZ92" s="660"/>
      <c r="DDA92" s="660"/>
      <c r="DDB92" s="660"/>
      <c r="DDC92" s="660"/>
      <c r="DDD92" s="660"/>
      <c r="DDE92" s="660"/>
      <c r="DDF92" s="660"/>
      <c r="DDG92" s="660"/>
      <c r="DDH92" s="660"/>
      <c r="DDI92" s="660"/>
      <c r="DDJ92" s="660"/>
      <c r="DDK92" s="660"/>
      <c r="DDL92" s="660"/>
      <c r="DDM92" s="660"/>
      <c r="DDN92" s="660"/>
      <c r="DDO92" s="660"/>
      <c r="DDP92" s="660"/>
      <c r="DDQ92" s="660"/>
      <c r="DDR92" s="660"/>
      <c r="DDS92" s="660"/>
      <c r="DDT92" s="660"/>
      <c r="DDU92" s="660"/>
      <c r="DDV92" s="660"/>
      <c r="DDW92" s="660"/>
      <c r="DDX92" s="660"/>
      <c r="DDY92" s="660"/>
      <c r="DDZ92" s="660"/>
      <c r="DEA92" s="660"/>
      <c r="DEB92" s="660"/>
      <c r="DEC92" s="660"/>
      <c r="DED92" s="660"/>
      <c r="DEE92" s="660"/>
      <c r="DEF92" s="660"/>
      <c r="DEG92" s="660"/>
      <c r="DEH92" s="660"/>
      <c r="DEI92" s="660"/>
      <c r="DEJ92" s="660"/>
      <c r="DEK92" s="660"/>
      <c r="DEL92" s="660"/>
      <c r="DEM92" s="660"/>
      <c r="DEN92" s="660"/>
      <c r="DEO92" s="660"/>
      <c r="DEP92" s="660"/>
      <c r="DEQ92" s="660"/>
      <c r="DER92" s="660"/>
      <c r="DES92" s="660"/>
      <c r="DET92" s="660"/>
      <c r="DEU92" s="660"/>
      <c r="DEV92" s="660"/>
      <c r="DEW92" s="660"/>
      <c r="DEX92" s="660"/>
      <c r="DEY92" s="660"/>
      <c r="DEZ92" s="660"/>
      <c r="DFA92" s="660"/>
      <c r="DFB92" s="660"/>
      <c r="DFC92" s="660"/>
      <c r="DFD92" s="660"/>
      <c r="DFE92" s="660"/>
      <c r="DFF92" s="660"/>
      <c r="DFG92" s="660"/>
      <c r="DFH92" s="660"/>
      <c r="DFI92" s="660"/>
      <c r="DFJ92" s="660"/>
      <c r="DFK92" s="660"/>
      <c r="DFL92" s="660"/>
      <c r="DFM92" s="660"/>
      <c r="DFN92" s="660"/>
      <c r="DFO92" s="660"/>
      <c r="DFP92" s="660"/>
      <c r="DFQ92" s="660"/>
      <c r="DFR92" s="660"/>
      <c r="DFS92" s="660"/>
      <c r="DFT92" s="660"/>
      <c r="DFU92" s="660"/>
      <c r="DFV92" s="660"/>
      <c r="DFW92" s="660"/>
      <c r="DFX92" s="660"/>
      <c r="DFY92" s="660"/>
      <c r="DFZ92" s="660"/>
      <c r="DGA92" s="660"/>
      <c r="DGB92" s="660"/>
      <c r="DGC92" s="660"/>
      <c r="DGD92" s="660"/>
      <c r="DGE92" s="660"/>
      <c r="DGF92" s="660"/>
      <c r="DGG92" s="660"/>
      <c r="DGH92" s="660"/>
      <c r="DGI92" s="660"/>
      <c r="DGJ92" s="660"/>
      <c r="DGK92" s="660"/>
      <c r="DGL92" s="660"/>
      <c r="DGM92" s="660"/>
      <c r="DGN92" s="660"/>
      <c r="DGO92" s="660"/>
      <c r="DGP92" s="660"/>
      <c r="DGQ92" s="660"/>
      <c r="DGR92" s="660"/>
      <c r="DGS92" s="660"/>
      <c r="DGT92" s="660"/>
      <c r="DGU92" s="660"/>
      <c r="DGV92" s="660"/>
      <c r="DGW92" s="660"/>
      <c r="DGX92" s="660"/>
      <c r="DGY92" s="660"/>
      <c r="DGZ92" s="660"/>
      <c r="DHA92" s="660"/>
      <c r="DHB92" s="660"/>
      <c r="DHC92" s="660"/>
      <c r="DHD92" s="660"/>
      <c r="DHE92" s="660"/>
      <c r="DHF92" s="660"/>
      <c r="DHG92" s="660"/>
      <c r="DHH92" s="660"/>
      <c r="DHI92" s="660"/>
      <c r="DHJ92" s="660"/>
      <c r="DHK92" s="660"/>
      <c r="DHL92" s="660"/>
      <c r="DHM92" s="660"/>
      <c r="DHN92" s="660"/>
      <c r="DHO92" s="660"/>
      <c r="DHP92" s="660"/>
      <c r="DHQ92" s="660"/>
      <c r="DHR92" s="660"/>
      <c r="DHS92" s="660"/>
      <c r="DHT92" s="660"/>
      <c r="DHU92" s="660"/>
      <c r="DHV92" s="660"/>
      <c r="DHW92" s="660"/>
      <c r="DHX92" s="660"/>
      <c r="DHY92" s="660"/>
      <c r="DHZ92" s="660"/>
      <c r="DIA92" s="660"/>
      <c r="DIB92" s="660"/>
      <c r="DIC92" s="660"/>
      <c r="DID92" s="660"/>
      <c r="DIE92" s="660"/>
      <c r="DIF92" s="660"/>
      <c r="DIG92" s="660"/>
      <c r="DIH92" s="660"/>
      <c r="DII92" s="660"/>
      <c r="DIJ92" s="660"/>
      <c r="DIK92" s="660"/>
      <c r="DIL92" s="660"/>
      <c r="DIM92" s="660"/>
      <c r="DIN92" s="660"/>
      <c r="DIO92" s="660"/>
      <c r="DIP92" s="660"/>
      <c r="DIQ92" s="660"/>
      <c r="DIR92" s="660"/>
      <c r="DIS92" s="660"/>
      <c r="DIT92" s="660"/>
      <c r="DIU92" s="660"/>
      <c r="DIV92" s="660"/>
      <c r="DIW92" s="660"/>
      <c r="DIX92" s="660"/>
      <c r="DIY92" s="660"/>
      <c r="DIZ92" s="660"/>
      <c r="DJA92" s="660"/>
      <c r="DJB92" s="660"/>
      <c r="DJC92" s="660"/>
      <c r="DJD92" s="660"/>
      <c r="DJE92" s="660"/>
      <c r="DJF92" s="660"/>
      <c r="DJG92" s="660"/>
      <c r="DJH92" s="660"/>
      <c r="DJI92" s="660"/>
      <c r="DJJ92" s="660"/>
      <c r="DJK92" s="660"/>
      <c r="DJL92" s="660"/>
      <c r="DJM92" s="660"/>
      <c r="DJN92" s="660"/>
      <c r="DJO92" s="660"/>
      <c r="DJP92" s="660"/>
      <c r="DJQ92" s="660"/>
      <c r="DJR92" s="660"/>
      <c r="DJS92" s="660"/>
      <c r="DJT92" s="660"/>
      <c r="DJU92" s="660"/>
      <c r="DJV92" s="660"/>
      <c r="DJW92" s="660"/>
      <c r="DJX92" s="660"/>
      <c r="DJY92" s="660"/>
      <c r="DJZ92" s="660"/>
      <c r="DKA92" s="660"/>
      <c r="DKB92" s="660"/>
      <c r="DKC92" s="660"/>
      <c r="DKD92" s="660"/>
      <c r="DKE92" s="660"/>
      <c r="DKF92" s="660"/>
      <c r="DKG92" s="660"/>
      <c r="DKH92" s="660"/>
      <c r="DKI92" s="660"/>
      <c r="DKJ92" s="660"/>
      <c r="DKK92" s="660"/>
      <c r="DKL92" s="660"/>
      <c r="DKM92" s="660"/>
      <c r="DKN92" s="660"/>
      <c r="DKO92" s="660"/>
      <c r="DKP92" s="660"/>
      <c r="DKQ92" s="660"/>
      <c r="DKR92" s="660"/>
      <c r="DKS92" s="660"/>
      <c r="DKT92" s="660"/>
      <c r="DKU92" s="660"/>
      <c r="DKV92" s="660"/>
      <c r="DKW92" s="660"/>
      <c r="DKX92" s="660"/>
      <c r="DKY92" s="660"/>
      <c r="DKZ92" s="660"/>
      <c r="DLA92" s="660"/>
      <c r="DLB92" s="660"/>
      <c r="DLC92" s="660"/>
      <c r="DLD92" s="660"/>
      <c r="DLE92" s="660"/>
      <c r="DLF92" s="660"/>
      <c r="DLG92" s="660"/>
      <c r="DLH92" s="660"/>
      <c r="DLI92" s="660"/>
      <c r="DLJ92" s="660"/>
      <c r="DLK92" s="660"/>
      <c r="DLL92" s="660"/>
      <c r="DLM92" s="660"/>
      <c r="DLN92" s="660"/>
      <c r="DLO92" s="660"/>
      <c r="DLP92" s="660"/>
      <c r="DLQ92" s="660"/>
      <c r="DLR92" s="660"/>
      <c r="DLS92" s="660"/>
      <c r="DLT92" s="660"/>
      <c r="DLU92" s="660"/>
      <c r="DLV92" s="660"/>
      <c r="DLW92" s="660"/>
      <c r="DLX92" s="660"/>
      <c r="DLY92" s="660"/>
      <c r="DLZ92" s="660"/>
      <c r="DMA92" s="660"/>
      <c r="DMB92" s="660"/>
      <c r="DMC92" s="660"/>
      <c r="DMD92" s="660"/>
      <c r="DME92" s="660"/>
      <c r="DMF92" s="660"/>
      <c r="DMG92" s="660"/>
      <c r="DMH92" s="660"/>
      <c r="DMI92" s="660"/>
      <c r="DMJ92" s="660"/>
      <c r="DMK92" s="660"/>
      <c r="DML92" s="660"/>
      <c r="DMM92" s="660"/>
      <c r="DMN92" s="660"/>
      <c r="DMO92" s="660"/>
      <c r="DMP92" s="660"/>
      <c r="DMQ92" s="660"/>
      <c r="DMR92" s="660"/>
      <c r="DMS92" s="660"/>
      <c r="DMT92" s="660"/>
      <c r="DMU92" s="660"/>
      <c r="DMV92" s="660"/>
      <c r="DMW92" s="660"/>
      <c r="DMX92" s="660"/>
      <c r="DMY92" s="660"/>
      <c r="DMZ92" s="660"/>
      <c r="DNA92" s="660"/>
      <c r="DNB92" s="660"/>
      <c r="DNC92" s="660"/>
      <c r="DND92" s="660"/>
      <c r="DNE92" s="660"/>
      <c r="DNF92" s="660"/>
      <c r="DNG92" s="660"/>
      <c r="DNH92" s="660"/>
      <c r="DNI92" s="660"/>
      <c r="DNJ92" s="660"/>
      <c r="DNK92" s="660"/>
      <c r="DNL92" s="660"/>
      <c r="DNM92" s="660"/>
      <c r="DNN92" s="660"/>
      <c r="DNO92" s="660"/>
      <c r="DNP92" s="660"/>
      <c r="DNQ92" s="660"/>
      <c r="DNR92" s="660"/>
      <c r="DNS92" s="660"/>
      <c r="DNT92" s="660"/>
      <c r="DNU92" s="660"/>
      <c r="DNV92" s="660"/>
      <c r="DNW92" s="660"/>
      <c r="DNX92" s="660"/>
      <c r="DNY92" s="660"/>
      <c r="DNZ92" s="660"/>
      <c r="DOA92" s="660"/>
      <c r="DOB92" s="660"/>
      <c r="DOC92" s="660"/>
      <c r="DOD92" s="660"/>
      <c r="DOE92" s="660"/>
      <c r="DOF92" s="660"/>
      <c r="DOG92" s="660"/>
      <c r="DOH92" s="660"/>
      <c r="DOI92" s="660"/>
      <c r="DOJ92" s="660"/>
      <c r="DOK92" s="660"/>
      <c r="DOL92" s="660"/>
      <c r="DOM92" s="660"/>
      <c r="DON92" s="660"/>
      <c r="DOO92" s="660"/>
      <c r="DOP92" s="660"/>
      <c r="DOQ92" s="660"/>
      <c r="DOR92" s="660"/>
      <c r="DOS92" s="660"/>
      <c r="DOT92" s="660"/>
      <c r="DOU92" s="660"/>
      <c r="DOV92" s="660"/>
      <c r="DOW92" s="660"/>
      <c r="DOX92" s="660"/>
      <c r="DOY92" s="660"/>
      <c r="DOZ92" s="660"/>
      <c r="DPA92" s="660"/>
      <c r="DPB92" s="660"/>
      <c r="DPC92" s="660"/>
      <c r="DPD92" s="660"/>
      <c r="DPE92" s="660"/>
      <c r="DPF92" s="660"/>
      <c r="DPG92" s="660"/>
      <c r="DPH92" s="660"/>
      <c r="DPI92" s="660"/>
      <c r="DPJ92" s="660"/>
      <c r="DPK92" s="660"/>
      <c r="DPL92" s="660"/>
      <c r="DPM92" s="660"/>
      <c r="DPN92" s="660"/>
      <c r="DPO92" s="660"/>
      <c r="DPP92" s="660"/>
      <c r="DPQ92" s="660"/>
      <c r="DPR92" s="660"/>
      <c r="DPS92" s="660"/>
      <c r="DPT92" s="660"/>
      <c r="DPU92" s="660"/>
      <c r="DPV92" s="660"/>
      <c r="DPW92" s="660"/>
      <c r="DPX92" s="660"/>
      <c r="DPY92" s="660"/>
      <c r="DPZ92" s="660"/>
      <c r="DQA92" s="660"/>
      <c r="DQB92" s="660"/>
      <c r="DQC92" s="660"/>
      <c r="DQD92" s="660"/>
      <c r="DQE92" s="660"/>
      <c r="DQF92" s="660"/>
      <c r="DQG92" s="660"/>
      <c r="DQH92" s="660"/>
      <c r="DQI92" s="660"/>
      <c r="DQJ92" s="660"/>
      <c r="DQK92" s="660"/>
      <c r="DQL92" s="660"/>
      <c r="DQM92" s="660"/>
      <c r="DQN92" s="660"/>
      <c r="DQO92" s="660"/>
      <c r="DQP92" s="660"/>
      <c r="DQQ92" s="660"/>
      <c r="DQR92" s="660"/>
      <c r="DQS92" s="660"/>
      <c r="DQT92" s="660"/>
      <c r="DQU92" s="660"/>
      <c r="DQV92" s="660"/>
      <c r="DQW92" s="660"/>
      <c r="DQX92" s="660"/>
      <c r="DQY92" s="660"/>
      <c r="DQZ92" s="660"/>
      <c r="DRA92" s="660"/>
      <c r="DRB92" s="660"/>
      <c r="DRC92" s="660"/>
      <c r="DRD92" s="660"/>
      <c r="DRE92" s="660"/>
      <c r="DRF92" s="660"/>
      <c r="DRG92" s="660"/>
      <c r="DRH92" s="660"/>
      <c r="DRI92" s="660"/>
      <c r="DRJ92" s="660"/>
      <c r="DRK92" s="660"/>
      <c r="DRL92" s="660"/>
      <c r="DRM92" s="660"/>
      <c r="DRN92" s="660"/>
      <c r="DRO92" s="660"/>
      <c r="DRP92" s="660"/>
      <c r="DRQ92" s="660"/>
      <c r="DRR92" s="660"/>
      <c r="DRS92" s="660"/>
      <c r="DRT92" s="660"/>
      <c r="DRU92" s="660"/>
      <c r="DRV92" s="660"/>
      <c r="DRW92" s="660"/>
      <c r="DRX92" s="660"/>
      <c r="DRY92" s="660"/>
      <c r="DRZ92" s="660"/>
      <c r="DSA92" s="660"/>
      <c r="DSB92" s="660"/>
      <c r="DSC92" s="660"/>
      <c r="DSD92" s="660"/>
      <c r="DSE92" s="660"/>
      <c r="DSF92" s="660"/>
      <c r="DSG92" s="660"/>
      <c r="DSH92" s="660"/>
      <c r="DSI92" s="660"/>
      <c r="DSJ92" s="660"/>
      <c r="DSK92" s="660"/>
      <c r="DSL92" s="660"/>
      <c r="DSM92" s="660"/>
      <c r="DSN92" s="660"/>
      <c r="DSO92" s="660"/>
      <c r="DSP92" s="660"/>
      <c r="DSQ92" s="660"/>
      <c r="DSR92" s="660"/>
      <c r="DSS92" s="660"/>
      <c r="DST92" s="660"/>
      <c r="DSU92" s="660"/>
      <c r="DSV92" s="660"/>
      <c r="DSW92" s="660"/>
      <c r="DSX92" s="660"/>
      <c r="DSY92" s="660"/>
      <c r="DSZ92" s="660"/>
      <c r="DTA92" s="660"/>
      <c r="DTB92" s="660"/>
      <c r="DTC92" s="660"/>
      <c r="DTD92" s="660"/>
      <c r="DTE92" s="660"/>
      <c r="DTF92" s="660"/>
      <c r="DTG92" s="660"/>
      <c r="DTH92" s="660"/>
      <c r="DTI92" s="660"/>
      <c r="DTJ92" s="660"/>
      <c r="DTK92" s="660"/>
      <c r="DTL92" s="660"/>
      <c r="DTM92" s="660"/>
      <c r="DTN92" s="660"/>
      <c r="DTO92" s="660"/>
      <c r="DTP92" s="660"/>
      <c r="DTQ92" s="660"/>
      <c r="DTR92" s="660"/>
      <c r="DTS92" s="660"/>
      <c r="DTT92" s="660"/>
      <c r="DTU92" s="660"/>
      <c r="DTV92" s="660"/>
      <c r="DTW92" s="660"/>
      <c r="DTX92" s="660"/>
      <c r="DTY92" s="660"/>
      <c r="DTZ92" s="660"/>
      <c r="DUA92" s="660"/>
      <c r="DUB92" s="660"/>
      <c r="DUC92" s="660"/>
      <c r="DUD92" s="660"/>
      <c r="DUE92" s="660"/>
      <c r="DUF92" s="660"/>
      <c r="DUG92" s="660"/>
      <c r="DUH92" s="660"/>
      <c r="DUI92" s="660"/>
      <c r="DUJ92" s="660"/>
      <c r="DUK92" s="660"/>
      <c r="DUL92" s="660"/>
      <c r="DUM92" s="660"/>
      <c r="DUN92" s="660"/>
      <c r="DUO92" s="660"/>
      <c r="DUP92" s="660"/>
      <c r="DUQ92" s="660"/>
      <c r="DUR92" s="660"/>
      <c r="DUS92" s="660"/>
      <c r="DUT92" s="660"/>
      <c r="DUU92" s="660"/>
      <c r="DUV92" s="660"/>
      <c r="DUW92" s="660"/>
      <c r="DUX92" s="660"/>
      <c r="DUY92" s="660"/>
      <c r="DUZ92" s="660"/>
      <c r="DVA92" s="660"/>
      <c r="DVB92" s="660"/>
      <c r="DVC92" s="660"/>
      <c r="DVD92" s="660"/>
      <c r="DVE92" s="660"/>
      <c r="DVF92" s="660"/>
      <c r="DVG92" s="660"/>
      <c r="DVH92" s="660"/>
      <c r="DVI92" s="660"/>
      <c r="DVJ92" s="660"/>
      <c r="DVK92" s="660"/>
      <c r="DVL92" s="660"/>
      <c r="DVM92" s="660"/>
      <c r="DVN92" s="660"/>
      <c r="DVO92" s="660"/>
      <c r="DVP92" s="660"/>
      <c r="DVQ92" s="660"/>
      <c r="DVR92" s="660"/>
      <c r="DVS92" s="660"/>
      <c r="DVT92" s="660"/>
      <c r="DVU92" s="660"/>
      <c r="DVV92" s="660"/>
      <c r="DVW92" s="660"/>
      <c r="DVX92" s="660"/>
      <c r="DVY92" s="660"/>
      <c r="DVZ92" s="660"/>
      <c r="DWA92" s="660"/>
      <c r="DWB92" s="660"/>
      <c r="DWC92" s="660"/>
      <c r="DWD92" s="660"/>
      <c r="DWE92" s="660"/>
      <c r="DWF92" s="660"/>
      <c r="DWG92" s="660"/>
      <c r="DWH92" s="660"/>
      <c r="DWI92" s="660"/>
      <c r="DWJ92" s="660"/>
      <c r="DWK92" s="660"/>
      <c r="DWL92" s="660"/>
      <c r="DWM92" s="660"/>
      <c r="DWN92" s="660"/>
      <c r="DWO92" s="660"/>
      <c r="DWP92" s="660"/>
      <c r="DWQ92" s="660"/>
      <c r="DWR92" s="660"/>
      <c r="DWS92" s="660"/>
      <c r="DWT92" s="660"/>
      <c r="DWU92" s="660"/>
      <c r="DWV92" s="660"/>
      <c r="DWW92" s="660"/>
      <c r="DWX92" s="660"/>
      <c r="DWY92" s="660"/>
      <c r="DWZ92" s="660"/>
      <c r="DXA92" s="660"/>
      <c r="DXB92" s="660"/>
      <c r="DXC92" s="660"/>
      <c r="DXD92" s="660"/>
      <c r="DXE92" s="660"/>
      <c r="DXF92" s="660"/>
      <c r="DXG92" s="660"/>
      <c r="DXH92" s="660"/>
      <c r="DXI92" s="660"/>
      <c r="DXJ92" s="660"/>
      <c r="DXK92" s="660"/>
      <c r="DXL92" s="660"/>
      <c r="DXM92" s="660"/>
      <c r="DXN92" s="660"/>
      <c r="DXO92" s="660"/>
      <c r="DXP92" s="660"/>
      <c r="DXQ92" s="660"/>
      <c r="DXR92" s="660"/>
      <c r="DXS92" s="660"/>
      <c r="DXT92" s="660"/>
      <c r="DXU92" s="660"/>
      <c r="DXV92" s="660"/>
      <c r="DXW92" s="660"/>
      <c r="DXX92" s="660"/>
      <c r="DXY92" s="660"/>
      <c r="DXZ92" s="660"/>
      <c r="DYA92" s="660"/>
      <c r="DYB92" s="660"/>
      <c r="DYC92" s="660"/>
      <c r="DYD92" s="660"/>
      <c r="DYE92" s="660"/>
      <c r="DYF92" s="660"/>
      <c r="DYG92" s="660"/>
      <c r="DYH92" s="660"/>
      <c r="DYI92" s="660"/>
      <c r="DYJ92" s="660"/>
      <c r="DYK92" s="660"/>
      <c r="DYL92" s="660"/>
      <c r="DYM92" s="660"/>
      <c r="DYN92" s="660"/>
      <c r="DYO92" s="660"/>
      <c r="DYP92" s="660"/>
      <c r="DYQ92" s="660"/>
      <c r="DYR92" s="660"/>
      <c r="DYS92" s="660"/>
      <c r="DYT92" s="660"/>
      <c r="DYU92" s="660"/>
      <c r="DYV92" s="660"/>
      <c r="DYW92" s="660"/>
      <c r="DYX92" s="660"/>
      <c r="DYY92" s="660"/>
      <c r="DYZ92" s="660"/>
      <c r="DZA92" s="660"/>
      <c r="DZB92" s="660"/>
      <c r="DZC92" s="660"/>
      <c r="DZD92" s="660"/>
      <c r="DZE92" s="660"/>
      <c r="DZF92" s="660"/>
      <c r="DZG92" s="660"/>
      <c r="DZH92" s="660"/>
      <c r="DZI92" s="660"/>
      <c r="DZJ92" s="660"/>
      <c r="DZK92" s="660"/>
      <c r="DZL92" s="660"/>
      <c r="DZM92" s="660"/>
      <c r="DZN92" s="660"/>
      <c r="DZO92" s="660"/>
      <c r="DZP92" s="660"/>
      <c r="DZQ92" s="660"/>
      <c r="DZR92" s="660"/>
      <c r="DZS92" s="660"/>
      <c r="DZT92" s="660"/>
      <c r="DZU92" s="660"/>
      <c r="DZV92" s="660"/>
      <c r="DZW92" s="660"/>
      <c r="DZX92" s="660"/>
      <c r="DZY92" s="660"/>
      <c r="DZZ92" s="660"/>
      <c r="EAA92" s="660"/>
      <c r="EAB92" s="660"/>
      <c r="EAC92" s="660"/>
      <c r="EAD92" s="660"/>
      <c r="EAE92" s="660"/>
      <c r="EAF92" s="660"/>
      <c r="EAG92" s="660"/>
      <c r="EAH92" s="660"/>
      <c r="EAI92" s="660"/>
      <c r="EAJ92" s="660"/>
      <c r="EAK92" s="660"/>
      <c r="EAL92" s="660"/>
      <c r="EAM92" s="660"/>
      <c r="EAN92" s="660"/>
      <c r="EAO92" s="660"/>
      <c r="EAP92" s="660"/>
      <c r="EAQ92" s="660"/>
      <c r="EAR92" s="660"/>
      <c r="EAS92" s="660"/>
      <c r="EAT92" s="660"/>
      <c r="EAU92" s="660"/>
      <c r="EAV92" s="660"/>
      <c r="EAW92" s="660"/>
      <c r="EAX92" s="660"/>
      <c r="EAY92" s="660"/>
      <c r="EAZ92" s="660"/>
      <c r="EBA92" s="660"/>
      <c r="EBB92" s="660"/>
      <c r="EBC92" s="660"/>
      <c r="EBD92" s="660"/>
      <c r="EBE92" s="660"/>
      <c r="EBF92" s="660"/>
      <c r="EBG92" s="660"/>
      <c r="EBH92" s="660"/>
      <c r="EBI92" s="660"/>
      <c r="EBJ92" s="660"/>
      <c r="EBK92" s="660"/>
      <c r="EBL92" s="660"/>
      <c r="EBM92" s="660"/>
      <c r="EBN92" s="660"/>
      <c r="EBO92" s="660"/>
      <c r="EBP92" s="660"/>
      <c r="EBQ92" s="660"/>
      <c r="EBR92" s="660"/>
      <c r="EBS92" s="660"/>
      <c r="EBT92" s="660"/>
      <c r="EBU92" s="660"/>
      <c r="EBV92" s="660"/>
      <c r="EBW92" s="660"/>
      <c r="EBX92" s="660"/>
      <c r="EBY92" s="660"/>
      <c r="EBZ92" s="660"/>
      <c r="ECA92" s="660"/>
      <c r="ECB92" s="660"/>
      <c r="ECC92" s="660"/>
      <c r="ECD92" s="660"/>
      <c r="ECE92" s="660"/>
      <c r="ECF92" s="660"/>
      <c r="ECG92" s="660"/>
      <c r="ECH92" s="660"/>
      <c r="ECI92" s="660"/>
      <c r="ECJ92" s="660"/>
      <c r="ECK92" s="660"/>
      <c r="ECL92" s="660"/>
      <c r="ECM92" s="660"/>
      <c r="ECN92" s="660"/>
      <c r="ECO92" s="660"/>
      <c r="ECP92" s="660"/>
      <c r="ECQ92" s="660"/>
      <c r="ECR92" s="660"/>
      <c r="ECS92" s="660"/>
      <c r="ECT92" s="660"/>
      <c r="ECU92" s="660"/>
      <c r="ECV92" s="660"/>
      <c r="ECW92" s="660"/>
      <c r="ECX92" s="660"/>
      <c r="ECY92" s="660"/>
      <c r="ECZ92" s="660"/>
      <c r="EDA92" s="660"/>
      <c r="EDB92" s="660"/>
      <c r="EDC92" s="660"/>
      <c r="EDD92" s="660"/>
      <c r="EDE92" s="660"/>
      <c r="EDF92" s="660"/>
      <c r="EDG92" s="660"/>
      <c r="EDH92" s="660"/>
      <c r="EDI92" s="660"/>
      <c r="EDJ92" s="660"/>
      <c r="EDK92" s="660"/>
      <c r="EDL92" s="660"/>
      <c r="EDM92" s="660"/>
      <c r="EDN92" s="660"/>
      <c r="EDO92" s="660"/>
      <c r="EDP92" s="660"/>
      <c r="EDQ92" s="660"/>
      <c r="EDR92" s="660"/>
      <c r="EDS92" s="660"/>
      <c r="EDT92" s="660"/>
      <c r="EDU92" s="660"/>
      <c r="EDV92" s="660"/>
      <c r="EDW92" s="660"/>
      <c r="EDX92" s="660"/>
      <c r="EDY92" s="660"/>
      <c r="EDZ92" s="660"/>
      <c r="EEA92" s="660"/>
      <c r="EEB92" s="660"/>
      <c r="EEC92" s="660"/>
      <c r="EED92" s="660"/>
      <c r="EEE92" s="660"/>
      <c r="EEF92" s="660"/>
      <c r="EEG92" s="660"/>
      <c r="EEH92" s="660"/>
      <c r="EEI92" s="660"/>
      <c r="EEJ92" s="660"/>
      <c r="EEK92" s="660"/>
      <c r="EEL92" s="660"/>
      <c r="EEM92" s="660"/>
      <c r="EEN92" s="660"/>
      <c r="EEO92" s="660"/>
      <c r="EEP92" s="660"/>
      <c r="EEQ92" s="660"/>
      <c r="EER92" s="660"/>
      <c r="EES92" s="660"/>
      <c r="EET92" s="660"/>
      <c r="EEU92" s="660"/>
      <c r="EEV92" s="660"/>
      <c r="EEW92" s="660"/>
      <c r="EEX92" s="660"/>
      <c r="EEY92" s="660"/>
      <c r="EEZ92" s="660"/>
      <c r="EFA92" s="660"/>
      <c r="EFB92" s="660"/>
      <c r="EFC92" s="660"/>
      <c r="EFD92" s="660"/>
      <c r="EFE92" s="660"/>
      <c r="EFF92" s="660"/>
      <c r="EFG92" s="660"/>
      <c r="EFH92" s="660"/>
      <c r="EFI92" s="660"/>
      <c r="EFJ92" s="660"/>
      <c r="EFK92" s="660"/>
      <c r="EFL92" s="660"/>
      <c r="EFM92" s="660"/>
      <c r="EFN92" s="660"/>
      <c r="EFO92" s="660"/>
      <c r="EFP92" s="660"/>
      <c r="EFQ92" s="660"/>
      <c r="EFR92" s="660"/>
      <c r="EFS92" s="660"/>
      <c r="EFT92" s="660"/>
      <c r="EFU92" s="660"/>
      <c r="EFV92" s="660"/>
      <c r="EFW92" s="660"/>
      <c r="EFX92" s="660"/>
      <c r="EFY92" s="660"/>
      <c r="EFZ92" s="660"/>
      <c r="EGA92" s="660"/>
      <c r="EGB92" s="660"/>
      <c r="EGC92" s="660"/>
      <c r="EGD92" s="660"/>
      <c r="EGE92" s="660"/>
      <c r="EGF92" s="660"/>
      <c r="EGG92" s="660"/>
      <c r="EGH92" s="660"/>
      <c r="EGI92" s="660"/>
      <c r="EGJ92" s="660"/>
      <c r="EGK92" s="660"/>
      <c r="EGL92" s="660"/>
      <c r="EGM92" s="660"/>
      <c r="EGN92" s="660"/>
      <c r="EGO92" s="660"/>
      <c r="EGP92" s="660"/>
      <c r="EGQ92" s="660"/>
      <c r="EGR92" s="660"/>
      <c r="EGS92" s="660"/>
      <c r="EGT92" s="660"/>
      <c r="EGU92" s="660"/>
      <c r="EGV92" s="660"/>
      <c r="EGW92" s="660"/>
      <c r="EGX92" s="660"/>
      <c r="EGY92" s="660"/>
      <c r="EGZ92" s="660"/>
      <c r="EHA92" s="660"/>
      <c r="EHB92" s="660"/>
      <c r="EHC92" s="660"/>
      <c r="EHD92" s="660"/>
      <c r="EHE92" s="660"/>
      <c r="EHF92" s="660"/>
      <c r="EHG92" s="660"/>
      <c r="EHH92" s="660"/>
      <c r="EHI92" s="660"/>
      <c r="EHJ92" s="660"/>
      <c r="EHK92" s="660"/>
      <c r="EHL92" s="660"/>
      <c r="EHM92" s="660"/>
      <c r="EHN92" s="660"/>
      <c r="EHO92" s="660"/>
      <c r="EHP92" s="660"/>
      <c r="EHQ92" s="660"/>
      <c r="EHR92" s="660"/>
      <c r="EHS92" s="660"/>
      <c r="EHT92" s="660"/>
      <c r="EHU92" s="660"/>
      <c r="EHV92" s="660"/>
      <c r="EHW92" s="660"/>
      <c r="EHX92" s="660"/>
      <c r="EHY92" s="660"/>
      <c r="EHZ92" s="660"/>
      <c r="EIA92" s="660"/>
      <c r="EIB92" s="660"/>
      <c r="EIC92" s="660"/>
      <c r="EID92" s="660"/>
      <c r="EIE92" s="660"/>
      <c r="EIF92" s="660"/>
      <c r="EIG92" s="660"/>
      <c r="EIH92" s="660"/>
      <c r="EII92" s="660"/>
      <c r="EIJ92" s="660"/>
      <c r="EIK92" s="660"/>
      <c r="EIL92" s="660"/>
      <c r="EIM92" s="660"/>
      <c r="EIN92" s="660"/>
      <c r="EIO92" s="660"/>
      <c r="EIP92" s="660"/>
      <c r="EIQ92" s="660"/>
      <c r="EIR92" s="660"/>
      <c r="EIS92" s="660"/>
      <c r="EIT92" s="660"/>
      <c r="EIU92" s="660"/>
      <c r="EIV92" s="660"/>
      <c r="EIW92" s="660"/>
      <c r="EIX92" s="660"/>
      <c r="EIY92" s="660"/>
      <c r="EIZ92" s="660"/>
      <c r="EJA92" s="660"/>
      <c r="EJB92" s="660"/>
      <c r="EJC92" s="660"/>
      <c r="EJD92" s="660"/>
      <c r="EJE92" s="660"/>
      <c r="EJF92" s="660"/>
      <c r="EJG92" s="660"/>
      <c r="EJH92" s="660"/>
      <c r="EJI92" s="660"/>
      <c r="EJJ92" s="660"/>
      <c r="EJK92" s="660"/>
      <c r="EJL92" s="660"/>
      <c r="EJM92" s="660"/>
      <c r="EJN92" s="660"/>
      <c r="EJO92" s="660"/>
      <c r="EJP92" s="660"/>
      <c r="EJQ92" s="660"/>
      <c r="EJR92" s="660"/>
      <c r="EJS92" s="660"/>
      <c r="EJT92" s="660"/>
      <c r="EJU92" s="660"/>
      <c r="EJV92" s="660"/>
      <c r="EJW92" s="660"/>
      <c r="EJX92" s="660"/>
      <c r="EJY92" s="660"/>
      <c r="EJZ92" s="660"/>
      <c r="EKA92" s="660"/>
      <c r="EKB92" s="660"/>
      <c r="EKC92" s="660"/>
      <c r="EKD92" s="660"/>
      <c r="EKE92" s="660"/>
      <c r="EKF92" s="660"/>
      <c r="EKG92" s="660"/>
      <c r="EKH92" s="660"/>
      <c r="EKI92" s="660"/>
      <c r="EKJ92" s="660"/>
      <c r="EKK92" s="660"/>
      <c r="EKL92" s="660"/>
      <c r="EKM92" s="660"/>
      <c r="EKN92" s="660"/>
      <c r="EKO92" s="660"/>
      <c r="EKP92" s="660"/>
      <c r="EKQ92" s="660"/>
      <c r="EKR92" s="660"/>
      <c r="EKS92" s="660"/>
      <c r="EKT92" s="660"/>
      <c r="EKU92" s="660"/>
      <c r="EKV92" s="660"/>
      <c r="EKW92" s="660"/>
      <c r="EKX92" s="660"/>
      <c r="EKY92" s="660"/>
      <c r="EKZ92" s="660"/>
      <c r="ELA92" s="660"/>
      <c r="ELB92" s="660"/>
      <c r="ELC92" s="660"/>
      <c r="ELD92" s="660"/>
      <c r="ELE92" s="660"/>
      <c r="ELF92" s="660"/>
      <c r="ELG92" s="660"/>
      <c r="ELH92" s="660"/>
      <c r="ELI92" s="660"/>
      <c r="ELJ92" s="660"/>
      <c r="ELK92" s="660"/>
      <c r="ELL92" s="660"/>
      <c r="ELM92" s="660"/>
      <c r="ELN92" s="660"/>
      <c r="ELO92" s="660"/>
      <c r="ELP92" s="660"/>
      <c r="ELQ92" s="660"/>
      <c r="ELR92" s="660"/>
      <c r="ELS92" s="660"/>
      <c r="ELT92" s="660"/>
      <c r="ELU92" s="660"/>
      <c r="ELV92" s="660"/>
      <c r="ELW92" s="660"/>
      <c r="ELX92" s="660"/>
      <c r="ELY92" s="660"/>
      <c r="ELZ92" s="660"/>
      <c r="EMA92" s="660"/>
      <c r="EMB92" s="660"/>
      <c r="EMC92" s="660"/>
      <c r="EMD92" s="660"/>
      <c r="EME92" s="660"/>
      <c r="EMF92" s="660"/>
      <c r="EMG92" s="660"/>
      <c r="EMH92" s="660"/>
      <c r="EMI92" s="660"/>
      <c r="EMJ92" s="660"/>
      <c r="EMK92" s="660"/>
      <c r="EML92" s="660"/>
      <c r="EMM92" s="660"/>
      <c r="EMN92" s="660"/>
      <c r="EMO92" s="660"/>
      <c r="EMP92" s="660"/>
      <c r="EMQ92" s="660"/>
      <c r="EMR92" s="660"/>
      <c r="EMS92" s="660"/>
      <c r="EMT92" s="660"/>
      <c r="EMU92" s="660"/>
      <c r="EMV92" s="660"/>
      <c r="EMW92" s="660"/>
      <c r="EMX92" s="660"/>
      <c r="EMY92" s="660"/>
      <c r="EMZ92" s="660"/>
      <c r="ENA92" s="660"/>
      <c r="ENB92" s="660"/>
      <c r="ENC92" s="660"/>
      <c r="END92" s="660"/>
      <c r="ENE92" s="660"/>
      <c r="ENF92" s="660"/>
      <c r="ENG92" s="660"/>
      <c r="ENH92" s="660"/>
      <c r="ENI92" s="660"/>
      <c r="ENJ92" s="660"/>
      <c r="ENK92" s="660"/>
      <c r="ENL92" s="660"/>
      <c r="ENM92" s="660"/>
      <c r="ENN92" s="660"/>
      <c r="ENO92" s="660"/>
      <c r="ENP92" s="660"/>
      <c r="ENQ92" s="660"/>
      <c r="ENR92" s="660"/>
      <c r="ENS92" s="660"/>
      <c r="ENT92" s="660"/>
      <c r="ENU92" s="660"/>
      <c r="ENV92" s="660"/>
      <c r="ENW92" s="660"/>
      <c r="ENX92" s="660"/>
      <c r="ENY92" s="660"/>
      <c r="ENZ92" s="660"/>
      <c r="EOA92" s="660"/>
      <c r="EOB92" s="660"/>
      <c r="EOC92" s="660"/>
      <c r="EOD92" s="660"/>
      <c r="EOE92" s="660"/>
      <c r="EOF92" s="660"/>
      <c r="EOG92" s="660"/>
      <c r="EOH92" s="660"/>
      <c r="EOI92" s="660"/>
      <c r="EOJ92" s="660"/>
      <c r="EOK92" s="660"/>
      <c r="EOL92" s="660"/>
      <c r="EOM92" s="660"/>
      <c r="EON92" s="660"/>
      <c r="EOO92" s="660"/>
      <c r="EOP92" s="660"/>
      <c r="EOQ92" s="660"/>
      <c r="EOR92" s="660"/>
      <c r="EOS92" s="660"/>
      <c r="EOT92" s="660"/>
      <c r="EOU92" s="660"/>
      <c r="EOV92" s="660"/>
      <c r="EOW92" s="660"/>
      <c r="EOX92" s="660"/>
      <c r="EOY92" s="660"/>
      <c r="EOZ92" s="660"/>
      <c r="EPA92" s="660"/>
      <c r="EPB92" s="660"/>
      <c r="EPC92" s="660"/>
      <c r="EPD92" s="660"/>
      <c r="EPE92" s="660"/>
      <c r="EPF92" s="660"/>
      <c r="EPG92" s="660"/>
      <c r="EPH92" s="660"/>
      <c r="EPI92" s="660"/>
      <c r="EPJ92" s="660"/>
      <c r="EPK92" s="660"/>
      <c r="EPL92" s="660"/>
      <c r="EPM92" s="660"/>
      <c r="EPN92" s="660"/>
      <c r="EPO92" s="660"/>
      <c r="EPP92" s="660"/>
      <c r="EPQ92" s="660"/>
      <c r="EPR92" s="660"/>
      <c r="EPS92" s="660"/>
      <c r="EPT92" s="660"/>
      <c r="EPU92" s="660"/>
      <c r="EPV92" s="660"/>
      <c r="EPW92" s="660"/>
      <c r="EPX92" s="660"/>
      <c r="EPY92" s="660"/>
      <c r="EPZ92" s="660"/>
      <c r="EQA92" s="660"/>
      <c r="EQB92" s="660"/>
      <c r="EQC92" s="660"/>
      <c r="EQD92" s="660"/>
      <c r="EQE92" s="660"/>
      <c r="EQF92" s="660"/>
      <c r="EQG92" s="660"/>
      <c r="EQH92" s="660"/>
      <c r="EQI92" s="660"/>
      <c r="EQJ92" s="660"/>
      <c r="EQK92" s="660"/>
      <c r="EQL92" s="660"/>
      <c r="EQM92" s="660"/>
      <c r="EQN92" s="660"/>
      <c r="EQO92" s="660"/>
      <c r="EQP92" s="660"/>
      <c r="EQQ92" s="660"/>
      <c r="EQR92" s="660"/>
      <c r="EQS92" s="660"/>
      <c r="EQT92" s="660"/>
      <c r="EQU92" s="660"/>
      <c r="EQV92" s="660"/>
      <c r="EQW92" s="660"/>
      <c r="EQX92" s="660"/>
      <c r="EQY92" s="660"/>
      <c r="EQZ92" s="660"/>
      <c r="ERA92" s="660"/>
      <c r="ERB92" s="660"/>
      <c r="ERC92" s="660"/>
      <c r="ERD92" s="660"/>
      <c r="ERE92" s="660"/>
      <c r="ERF92" s="660"/>
      <c r="ERG92" s="660"/>
      <c r="ERH92" s="660"/>
      <c r="ERI92" s="660"/>
      <c r="ERJ92" s="660"/>
      <c r="ERK92" s="660"/>
      <c r="ERL92" s="660"/>
      <c r="ERM92" s="660"/>
      <c r="ERN92" s="660"/>
      <c r="ERO92" s="660"/>
      <c r="ERP92" s="660"/>
      <c r="ERQ92" s="660"/>
      <c r="ERR92" s="660"/>
      <c r="ERS92" s="660"/>
      <c r="ERT92" s="660"/>
      <c r="ERU92" s="660"/>
      <c r="ERV92" s="660"/>
      <c r="ERW92" s="660"/>
      <c r="ERX92" s="660"/>
      <c r="ERY92" s="660"/>
      <c r="ERZ92" s="660"/>
      <c r="ESA92" s="660"/>
      <c r="ESB92" s="660"/>
      <c r="ESC92" s="660"/>
      <c r="ESD92" s="660"/>
      <c r="ESE92" s="660"/>
      <c r="ESF92" s="660"/>
      <c r="ESG92" s="660"/>
      <c r="ESH92" s="660"/>
      <c r="ESI92" s="660"/>
      <c r="ESJ92" s="660"/>
      <c r="ESK92" s="660"/>
      <c r="ESL92" s="660"/>
      <c r="ESM92" s="660"/>
      <c r="ESN92" s="660"/>
      <c r="ESO92" s="660"/>
      <c r="ESP92" s="660"/>
      <c r="ESQ92" s="660"/>
      <c r="ESR92" s="660"/>
      <c r="ESS92" s="660"/>
      <c r="EST92" s="660"/>
      <c r="ESU92" s="660"/>
      <c r="ESV92" s="660"/>
      <c r="ESW92" s="660"/>
      <c r="ESX92" s="660"/>
      <c r="ESY92" s="660"/>
      <c r="ESZ92" s="660"/>
      <c r="ETA92" s="660"/>
      <c r="ETB92" s="660"/>
      <c r="ETC92" s="660"/>
      <c r="ETD92" s="660"/>
      <c r="ETE92" s="660"/>
      <c r="ETF92" s="660"/>
      <c r="ETG92" s="660"/>
      <c r="ETH92" s="660"/>
      <c r="ETI92" s="660"/>
      <c r="ETJ92" s="660"/>
      <c r="ETK92" s="660"/>
      <c r="ETL92" s="660"/>
      <c r="ETM92" s="660"/>
      <c r="ETN92" s="660"/>
      <c r="ETO92" s="660"/>
      <c r="ETP92" s="660"/>
      <c r="ETQ92" s="660"/>
      <c r="ETR92" s="660"/>
      <c r="ETS92" s="660"/>
      <c r="ETT92" s="660"/>
      <c r="ETU92" s="660"/>
      <c r="ETV92" s="660"/>
      <c r="ETW92" s="660"/>
      <c r="ETX92" s="660"/>
      <c r="ETY92" s="660"/>
      <c r="ETZ92" s="660"/>
      <c r="EUA92" s="660"/>
      <c r="EUB92" s="660"/>
      <c r="EUC92" s="660"/>
      <c r="EUD92" s="660"/>
      <c r="EUE92" s="660"/>
      <c r="EUF92" s="660"/>
      <c r="EUG92" s="660"/>
      <c r="EUH92" s="660"/>
      <c r="EUI92" s="660"/>
      <c r="EUJ92" s="660"/>
      <c r="EUK92" s="660"/>
      <c r="EUL92" s="660"/>
      <c r="EUM92" s="660"/>
      <c r="EUN92" s="660"/>
      <c r="EUO92" s="660"/>
      <c r="EUP92" s="660"/>
      <c r="EUQ92" s="660"/>
      <c r="EUR92" s="660"/>
      <c r="EUS92" s="660"/>
      <c r="EUT92" s="660"/>
      <c r="EUU92" s="660"/>
      <c r="EUV92" s="660"/>
      <c r="EUW92" s="660"/>
      <c r="EUX92" s="660"/>
      <c r="EUY92" s="660"/>
      <c r="EUZ92" s="660"/>
      <c r="EVA92" s="660"/>
      <c r="EVB92" s="660"/>
      <c r="EVC92" s="660"/>
      <c r="EVD92" s="660"/>
      <c r="EVE92" s="660"/>
      <c r="EVF92" s="660"/>
      <c r="EVG92" s="660"/>
      <c r="EVH92" s="660"/>
      <c r="EVI92" s="660"/>
      <c r="EVJ92" s="660"/>
      <c r="EVK92" s="660"/>
      <c r="EVL92" s="660"/>
      <c r="EVM92" s="660"/>
      <c r="EVN92" s="660"/>
      <c r="EVO92" s="660"/>
      <c r="EVP92" s="660"/>
      <c r="EVQ92" s="660"/>
      <c r="EVR92" s="660"/>
      <c r="EVS92" s="660"/>
      <c r="EVT92" s="660"/>
      <c r="EVU92" s="660"/>
      <c r="EVV92" s="660"/>
      <c r="EVW92" s="660"/>
      <c r="EVX92" s="660"/>
      <c r="EVY92" s="660"/>
      <c r="EVZ92" s="660"/>
      <c r="EWA92" s="660"/>
      <c r="EWB92" s="660"/>
      <c r="EWC92" s="660"/>
      <c r="EWD92" s="660"/>
      <c r="EWE92" s="660"/>
      <c r="EWF92" s="660"/>
      <c r="EWG92" s="660"/>
      <c r="EWH92" s="660"/>
      <c r="EWI92" s="660"/>
      <c r="EWJ92" s="660"/>
      <c r="EWK92" s="660"/>
      <c r="EWL92" s="660"/>
      <c r="EWM92" s="660"/>
      <c r="EWN92" s="660"/>
      <c r="EWO92" s="660"/>
      <c r="EWP92" s="660"/>
      <c r="EWQ92" s="660"/>
      <c r="EWR92" s="660"/>
      <c r="EWS92" s="660"/>
      <c r="EWT92" s="660"/>
      <c r="EWU92" s="660"/>
      <c r="EWV92" s="660"/>
      <c r="EWW92" s="660"/>
      <c r="EWX92" s="660"/>
      <c r="EWY92" s="660"/>
      <c r="EWZ92" s="660"/>
      <c r="EXA92" s="660"/>
      <c r="EXB92" s="660"/>
      <c r="EXC92" s="660"/>
      <c r="EXD92" s="660"/>
      <c r="EXE92" s="660"/>
      <c r="EXF92" s="660"/>
      <c r="EXG92" s="660"/>
      <c r="EXH92" s="660"/>
      <c r="EXI92" s="660"/>
      <c r="EXJ92" s="660"/>
      <c r="EXK92" s="660"/>
      <c r="EXL92" s="660"/>
      <c r="EXM92" s="660"/>
      <c r="EXN92" s="660"/>
      <c r="EXO92" s="660"/>
      <c r="EXP92" s="660"/>
      <c r="EXQ92" s="660"/>
      <c r="EXR92" s="660"/>
      <c r="EXS92" s="660"/>
      <c r="EXT92" s="660"/>
      <c r="EXU92" s="660"/>
      <c r="EXV92" s="660"/>
      <c r="EXW92" s="660"/>
      <c r="EXX92" s="660"/>
      <c r="EXY92" s="660"/>
      <c r="EXZ92" s="660"/>
      <c r="EYA92" s="660"/>
      <c r="EYB92" s="660"/>
      <c r="EYC92" s="660"/>
      <c r="EYD92" s="660"/>
      <c r="EYE92" s="660"/>
      <c r="EYF92" s="660"/>
      <c r="EYG92" s="660"/>
      <c r="EYH92" s="660"/>
      <c r="EYI92" s="660"/>
      <c r="EYJ92" s="660"/>
      <c r="EYK92" s="660"/>
      <c r="EYL92" s="660"/>
      <c r="EYM92" s="660"/>
      <c r="EYN92" s="660"/>
      <c r="EYO92" s="660"/>
      <c r="EYP92" s="660"/>
      <c r="EYQ92" s="660"/>
      <c r="EYR92" s="660"/>
      <c r="EYS92" s="660"/>
      <c r="EYT92" s="660"/>
      <c r="EYU92" s="660"/>
      <c r="EYV92" s="660"/>
      <c r="EYW92" s="660"/>
      <c r="EYX92" s="660"/>
      <c r="EYY92" s="660"/>
      <c r="EYZ92" s="660"/>
      <c r="EZA92" s="660"/>
      <c r="EZB92" s="660"/>
      <c r="EZC92" s="660"/>
      <c r="EZD92" s="660"/>
      <c r="EZE92" s="660"/>
      <c r="EZF92" s="660"/>
      <c r="EZG92" s="660"/>
      <c r="EZH92" s="660"/>
      <c r="EZI92" s="660"/>
      <c r="EZJ92" s="660"/>
      <c r="EZK92" s="660"/>
      <c r="EZL92" s="660"/>
      <c r="EZM92" s="660"/>
      <c r="EZN92" s="660"/>
      <c r="EZO92" s="660"/>
      <c r="EZP92" s="660"/>
      <c r="EZQ92" s="660"/>
      <c r="EZR92" s="660"/>
      <c r="EZS92" s="660"/>
      <c r="EZT92" s="660"/>
      <c r="EZU92" s="660"/>
      <c r="EZV92" s="660"/>
      <c r="EZW92" s="660"/>
      <c r="EZX92" s="660"/>
      <c r="EZY92" s="660"/>
      <c r="EZZ92" s="660"/>
      <c r="FAA92" s="660"/>
      <c r="FAB92" s="660"/>
      <c r="FAC92" s="660"/>
      <c r="FAD92" s="660"/>
      <c r="FAE92" s="660"/>
      <c r="FAF92" s="660"/>
      <c r="FAG92" s="660"/>
      <c r="FAH92" s="660"/>
      <c r="FAI92" s="660"/>
      <c r="FAJ92" s="660"/>
      <c r="FAK92" s="660"/>
      <c r="FAL92" s="660"/>
      <c r="FAM92" s="660"/>
      <c r="FAN92" s="660"/>
      <c r="FAO92" s="660"/>
      <c r="FAP92" s="660"/>
      <c r="FAQ92" s="660"/>
      <c r="FAR92" s="660"/>
      <c r="FAS92" s="660"/>
      <c r="FAT92" s="660"/>
      <c r="FAU92" s="660"/>
      <c r="FAV92" s="660"/>
      <c r="FAW92" s="660"/>
      <c r="FAX92" s="660"/>
      <c r="FAY92" s="660"/>
      <c r="FAZ92" s="660"/>
      <c r="FBA92" s="660"/>
      <c r="FBB92" s="660"/>
      <c r="FBC92" s="660"/>
      <c r="FBD92" s="660"/>
      <c r="FBE92" s="660"/>
      <c r="FBF92" s="660"/>
      <c r="FBG92" s="660"/>
      <c r="FBH92" s="660"/>
      <c r="FBI92" s="660"/>
      <c r="FBJ92" s="660"/>
      <c r="FBK92" s="660"/>
      <c r="FBL92" s="660"/>
      <c r="FBM92" s="660"/>
      <c r="FBN92" s="660"/>
      <c r="FBO92" s="660"/>
      <c r="FBP92" s="660"/>
      <c r="FBQ92" s="660"/>
      <c r="FBR92" s="660"/>
      <c r="FBS92" s="660"/>
      <c r="FBT92" s="660"/>
      <c r="FBU92" s="660"/>
      <c r="FBV92" s="660"/>
      <c r="FBW92" s="660"/>
      <c r="FBX92" s="660"/>
      <c r="FBY92" s="660"/>
      <c r="FBZ92" s="660"/>
      <c r="FCA92" s="660"/>
      <c r="FCB92" s="660"/>
      <c r="FCC92" s="660"/>
      <c r="FCD92" s="660"/>
      <c r="FCE92" s="660"/>
      <c r="FCF92" s="660"/>
      <c r="FCG92" s="660"/>
      <c r="FCH92" s="660"/>
      <c r="FCI92" s="660"/>
      <c r="FCJ92" s="660"/>
      <c r="FCK92" s="660"/>
      <c r="FCL92" s="660"/>
      <c r="FCM92" s="660"/>
      <c r="FCN92" s="660"/>
      <c r="FCO92" s="660"/>
      <c r="FCP92" s="660"/>
      <c r="FCQ92" s="660"/>
      <c r="FCR92" s="660"/>
      <c r="FCS92" s="660"/>
      <c r="FCT92" s="660"/>
      <c r="FCU92" s="660"/>
      <c r="FCV92" s="660"/>
      <c r="FCW92" s="660"/>
      <c r="FCX92" s="660"/>
      <c r="FCY92" s="660"/>
      <c r="FCZ92" s="660"/>
      <c r="FDA92" s="660"/>
      <c r="FDB92" s="660"/>
      <c r="FDC92" s="660"/>
      <c r="FDD92" s="660"/>
      <c r="FDE92" s="660"/>
      <c r="FDF92" s="660"/>
      <c r="FDG92" s="660"/>
      <c r="FDH92" s="660"/>
      <c r="FDI92" s="660"/>
      <c r="FDJ92" s="660"/>
      <c r="FDK92" s="660"/>
      <c r="FDL92" s="660"/>
      <c r="FDM92" s="660"/>
      <c r="FDN92" s="660"/>
      <c r="FDO92" s="660"/>
      <c r="FDP92" s="660"/>
      <c r="FDQ92" s="660"/>
      <c r="FDR92" s="660"/>
      <c r="FDS92" s="660"/>
      <c r="FDT92" s="660"/>
      <c r="FDU92" s="660"/>
      <c r="FDV92" s="660"/>
      <c r="FDW92" s="660"/>
      <c r="FDX92" s="660"/>
      <c r="FDY92" s="660"/>
      <c r="FDZ92" s="660"/>
      <c r="FEA92" s="660"/>
      <c r="FEB92" s="660"/>
      <c r="FEC92" s="660"/>
      <c r="FED92" s="660"/>
      <c r="FEE92" s="660"/>
      <c r="FEF92" s="660"/>
      <c r="FEG92" s="660"/>
      <c r="FEH92" s="660"/>
      <c r="FEI92" s="660"/>
      <c r="FEJ92" s="660"/>
      <c r="FEK92" s="660"/>
      <c r="FEL92" s="660"/>
      <c r="FEM92" s="660"/>
      <c r="FEN92" s="660"/>
      <c r="FEO92" s="660"/>
      <c r="FEP92" s="660"/>
      <c r="FEQ92" s="660"/>
      <c r="FER92" s="660"/>
      <c r="FES92" s="660"/>
      <c r="FET92" s="660"/>
      <c r="FEU92" s="660"/>
      <c r="FEV92" s="660"/>
      <c r="FEW92" s="660"/>
      <c r="FEX92" s="660"/>
      <c r="FEY92" s="660"/>
      <c r="FEZ92" s="660"/>
      <c r="FFA92" s="660"/>
      <c r="FFB92" s="660"/>
      <c r="FFC92" s="660"/>
      <c r="FFD92" s="660"/>
      <c r="FFE92" s="660"/>
      <c r="FFF92" s="660"/>
      <c r="FFG92" s="660"/>
      <c r="FFH92" s="660"/>
      <c r="FFI92" s="660"/>
      <c r="FFJ92" s="660"/>
      <c r="FFK92" s="660"/>
      <c r="FFL92" s="660"/>
      <c r="FFM92" s="660"/>
      <c r="FFN92" s="660"/>
      <c r="FFO92" s="660"/>
      <c r="FFP92" s="660"/>
      <c r="FFQ92" s="660"/>
      <c r="FFR92" s="660"/>
      <c r="FFS92" s="660"/>
      <c r="FFT92" s="660"/>
      <c r="FFU92" s="660"/>
      <c r="FFV92" s="660"/>
      <c r="FFW92" s="660"/>
      <c r="FFX92" s="660"/>
      <c r="FFY92" s="660"/>
      <c r="FFZ92" s="660"/>
      <c r="FGA92" s="660"/>
      <c r="FGB92" s="660"/>
      <c r="FGC92" s="660"/>
      <c r="FGD92" s="660"/>
      <c r="FGE92" s="660"/>
      <c r="FGF92" s="660"/>
      <c r="FGG92" s="660"/>
      <c r="FGH92" s="660"/>
      <c r="FGI92" s="660"/>
      <c r="FGJ92" s="660"/>
      <c r="FGK92" s="660"/>
      <c r="FGL92" s="660"/>
      <c r="FGM92" s="660"/>
      <c r="FGN92" s="660"/>
      <c r="FGO92" s="660"/>
      <c r="FGP92" s="660"/>
      <c r="FGQ92" s="660"/>
      <c r="FGR92" s="660"/>
      <c r="FGS92" s="660"/>
      <c r="FGT92" s="660"/>
      <c r="FGU92" s="660"/>
      <c r="FGV92" s="660"/>
      <c r="FGW92" s="660"/>
      <c r="FGX92" s="660"/>
      <c r="FGY92" s="660"/>
      <c r="FGZ92" s="660"/>
      <c r="FHA92" s="660"/>
      <c r="FHB92" s="660"/>
      <c r="FHC92" s="660"/>
      <c r="FHD92" s="660"/>
      <c r="FHE92" s="660"/>
      <c r="FHF92" s="660"/>
      <c r="FHG92" s="660"/>
      <c r="FHH92" s="660"/>
      <c r="FHI92" s="660"/>
      <c r="FHJ92" s="660"/>
      <c r="FHK92" s="660"/>
      <c r="FHL92" s="660"/>
      <c r="FHM92" s="660"/>
      <c r="FHN92" s="660"/>
      <c r="FHO92" s="660"/>
      <c r="FHP92" s="660"/>
      <c r="FHQ92" s="660"/>
      <c r="FHR92" s="660"/>
      <c r="FHS92" s="660"/>
      <c r="FHT92" s="660"/>
      <c r="FHU92" s="660"/>
      <c r="FHV92" s="660"/>
      <c r="FHW92" s="660"/>
      <c r="FHX92" s="660"/>
      <c r="FHY92" s="660"/>
      <c r="FHZ92" s="660"/>
      <c r="FIA92" s="660"/>
      <c r="FIB92" s="660"/>
      <c r="FIC92" s="660"/>
      <c r="FID92" s="660"/>
      <c r="FIE92" s="660"/>
      <c r="FIF92" s="660"/>
      <c r="FIG92" s="660"/>
      <c r="FIH92" s="660"/>
      <c r="FII92" s="660"/>
      <c r="FIJ92" s="660"/>
      <c r="FIK92" s="660"/>
      <c r="FIL92" s="660"/>
      <c r="FIM92" s="660"/>
      <c r="FIN92" s="660"/>
      <c r="FIO92" s="660"/>
      <c r="FIP92" s="660"/>
      <c r="FIQ92" s="660"/>
      <c r="FIR92" s="660"/>
      <c r="FIS92" s="660"/>
      <c r="FIT92" s="660"/>
      <c r="FIU92" s="660"/>
      <c r="FIV92" s="660"/>
      <c r="FIW92" s="660"/>
      <c r="FIX92" s="660"/>
      <c r="FIY92" s="660"/>
      <c r="FIZ92" s="660"/>
      <c r="FJA92" s="660"/>
      <c r="FJB92" s="660"/>
      <c r="FJC92" s="660"/>
      <c r="FJD92" s="660"/>
      <c r="FJE92" s="660"/>
      <c r="FJF92" s="660"/>
      <c r="FJG92" s="660"/>
      <c r="FJH92" s="660"/>
      <c r="FJI92" s="660"/>
      <c r="FJJ92" s="660"/>
      <c r="FJK92" s="660"/>
      <c r="FJL92" s="660"/>
      <c r="FJM92" s="660"/>
      <c r="FJN92" s="660"/>
      <c r="FJO92" s="660"/>
      <c r="FJP92" s="660"/>
      <c r="FJQ92" s="660"/>
      <c r="FJR92" s="660"/>
      <c r="FJS92" s="660"/>
      <c r="FJT92" s="660"/>
      <c r="FJU92" s="660"/>
      <c r="FJV92" s="660"/>
      <c r="FJW92" s="660"/>
      <c r="FJX92" s="660"/>
      <c r="FJY92" s="660"/>
      <c r="FJZ92" s="660"/>
      <c r="FKA92" s="660"/>
      <c r="FKB92" s="660"/>
      <c r="FKC92" s="660"/>
      <c r="FKD92" s="660"/>
      <c r="FKE92" s="660"/>
      <c r="FKF92" s="660"/>
      <c r="FKG92" s="660"/>
      <c r="FKH92" s="660"/>
      <c r="FKI92" s="660"/>
      <c r="FKJ92" s="660"/>
      <c r="FKK92" s="660"/>
      <c r="FKL92" s="660"/>
      <c r="FKM92" s="660"/>
      <c r="FKN92" s="660"/>
      <c r="FKO92" s="660"/>
      <c r="FKP92" s="660"/>
      <c r="FKQ92" s="660"/>
      <c r="FKR92" s="660"/>
      <c r="FKS92" s="660"/>
      <c r="FKT92" s="660"/>
      <c r="FKU92" s="660"/>
      <c r="FKV92" s="660"/>
      <c r="FKW92" s="660"/>
      <c r="FKX92" s="660"/>
      <c r="FKY92" s="660"/>
      <c r="FKZ92" s="660"/>
      <c r="FLA92" s="660"/>
      <c r="FLB92" s="660"/>
      <c r="FLC92" s="660"/>
      <c r="FLD92" s="660"/>
      <c r="FLE92" s="660"/>
      <c r="FLF92" s="660"/>
      <c r="FLG92" s="660"/>
      <c r="FLH92" s="660"/>
      <c r="FLI92" s="660"/>
      <c r="FLJ92" s="660"/>
      <c r="FLK92" s="660"/>
      <c r="FLL92" s="660"/>
      <c r="FLM92" s="660"/>
      <c r="FLN92" s="660"/>
      <c r="FLO92" s="660"/>
      <c r="FLP92" s="660"/>
      <c r="FLQ92" s="660"/>
      <c r="FLR92" s="660"/>
      <c r="FLS92" s="660"/>
      <c r="FLT92" s="660"/>
      <c r="FLU92" s="660"/>
      <c r="FLV92" s="660"/>
      <c r="FLW92" s="660"/>
      <c r="FLX92" s="660"/>
      <c r="FLY92" s="660"/>
      <c r="FLZ92" s="660"/>
      <c r="FMA92" s="660"/>
      <c r="FMB92" s="660"/>
      <c r="FMC92" s="660"/>
      <c r="FMD92" s="660"/>
      <c r="FME92" s="660"/>
      <c r="FMF92" s="660"/>
      <c r="FMG92" s="660"/>
      <c r="FMH92" s="660"/>
      <c r="FMI92" s="660"/>
      <c r="FMJ92" s="660"/>
      <c r="FMK92" s="660"/>
      <c r="FML92" s="660"/>
      <c r="FMM92" s="660"/>
      <c r="FMN92" s="660"/>
      <c r="FMO92" s="660"/>
      <c r="FMP92" s="660"/>
      <c r="FMQ92" s="660"/>
      <c r="FMR92" s="660"/>
      <c r="FMS92" s="660"/>
      <c r="FMT92" s="660"/>
      <c r="FMU92" s="660"/>
      <c r="FMV92" s="660"/>
      <c r="FMW92" s="660"/>
      <c r="FMX92" s="660"/>
      <c r="FMY92" s="660"/>
      <c r="FMZ92" s="660"/>
      <c r="FNA92" s="660"/>
      <c r="FNB92" s="660"/>
      <c r="FNC92" s="660"/>
      <c r="FND92" s="660"/>
      <c r="FNE92" s="660"/>
      <c r="FNF92" s="660"/>
      <c r="FNG92" s="660"/>
      <c r="FNH92" s="660"/>
      <c r="FNI92" s="660"/>
      <c r="FNJ92" s="660"/>
      <c r="FNK92" s="660"/>
      <c r="FNL92" s="660"/>
      <c r="FNM92" s="660"/>
      <c r="FNN92" s="660"/>
      <c r="FNO92" s="660"/>
      <c r="FNP92" s="660"/>
      <c r="FNQ92" s="660"/>
      <c r="FNR92" s="660"/>
      <c r="FNS92" s="660"/>
      <c r="FNT92" s="660"/>
      <c r="FNU92" s="660"/>
      <c r="FNV92" s="660"/>
      <c r="FNW92" s="660"/>
      <c r="FNX92" s="660"/>
      <c r="FNY92" s="660"/>
      <c r="FNZ92" s="660"/>
      <c r="FOA92" s="660"/>
      <c r="FOB92" s="660"/>
      <c r="FOC92" s="660"/>
      <c r="FOD92" s="660"/>
      <c r="FOE92" s="660"/>
      <c r="FOF92" s="660"/>
      <c r="FOG92" s="660"/>
      <c r="FOH92" s="660"/>
      <c r="FOI92" s="660"/>
      <c r="FOJ92" s="660"/>
      <c r="FOK92" s="660"/>
      <c r="FOL92" s="660"/>
      <c r="FOM92" s="660"/>
      <c r="FON92" s="660"/>
      <c r="FOO92" s="660"/>
      <c r="FOP92" s="660"/>
      <c r="FOQ92" s="660"/>
      <c r="FOR92" s="660"/>
      <c r="FOS92" s="660"/>
      <c r="FOT92" s="660"/>
      <c r="FOU92" s="660"/>
      <c r="FOV92" s="660"/>
      <c r="FOW92" s="660"/>
      <c r="FOX92" s="660"/>
      <c r="FOY92" s="660"/>
      <c r="FOZ92" s="660"/>
      <c r="FPA92" s="660"/>
      <c r="FPB92" s="660"/>
      <c r="FPC92" s="660"/>
      <c r="FPD92" s="660"/>
      <c r="FPE92" s="660"/>
      <c r="FPF92" s="660"/>
      <c r="FPG92" s="660"/>
      <c r="FPH92" s="660"/>
      <c r="FPI92" s="660"/>
      <c r="FPJ92" s="660"/>
      <c r="FPK92" s="660"/>
      <c r="FPL92" s="660"/>
      <c r="FPM92" s="660"/>
      <c r="FPN92" s="660"/>
      <c r="FPO92" s="660"/>
      <c r="FPP92" s="660"/>
      <c r="FPQ92" s="660"/>
      <c r="FPR92" s="660"/>
      <c r="FPS92" s="660"/>
      <c r="FPT92" s="660"/>
      <c r="FPU92" s="660"/>
      <c r="FPV92" s="660"/>
      <c r="FPW92" s="660"/>
      <c r="FPX92" s="660"/>
      <c r="FPY92" s="660"/>
      <c r="FPZ92" s="660"/>
      <c r="FQA92" s="660"/>
      <c r="FQB92" s="660"/>
      <c r="FQC92" s="660"/>
      <c r="FQD92" s="660"/>
      <c r="FQE92" s="660"/>
      <c r="FQF92" s="660"/>
      <c r="FQG92" s="660"/>
      <c r="FQH92" s="660"/>
      <c r="FQI92" s="660"/>
      <c r="FQJ92" s="660"/>
      <c r="FQK92" s="660"/>
      <c r="FQL92" s="660"/>
      <c r="FQM92" s="660"/>
      <c r="FQN92" s="660"/>
      <c r="FQO92" s="660"/>
      <c r="FQP92" s="660"/>
      <c r="FQQ92" s="660"/>
      <c r="FQR92" s="660"/>
      <c r="FQS92" s="660"/>
      <c r="FQT92" s="660"/>
      <c r="FQU92" s="660"/>
      <c r="FQV92" s="660"/>
      <c r="FQW92" s="660"/>
      <c r="FQX92" s="660"/>
      <c r="FQY92" s="660"/>
      <c r="FQZ92" s="660"/>
      <c r="FRA92" s="660"/>
      <c r="FRB92" s="660"/>
      <c r="FRC92" s="660"/>
      <c r="FRD92" s="660"/>
      <c r="FRE92" s="660"/>
      <c r="FRF92" s="660"/>
      <c r="FRG92" s="660"/>
      <c r="FRH92" s="660"/>
      <c r="FRI92" s="660"/>
      <c r="FRJ92" s="660"/>
      <c r="FRK92" s="660"/>
      <c r="FRL92" s="660"/>
      <c r="FRM92" s="660"/>
      <c r="FRN92" s="660"/>
      <c r="FRO92" s="660"/>
      <c r="FRP92" s="660"/>
      <c r="FRQ92" s="660"/>
      <c r="FRR92" s="660"/>
      <c r="FRS92" s="660"/>
      <c r="FRT92" s="660"/>
      <c r="FRU92" s="660"/>
      <c r="FRV92" s="660"/>
      <c r="FRW92" s="660"/>
      <c r="FRX92" s="660"/>
      <c r="FRY92" s="660"/>
      <c r="FRZ92" s="660"/>
      <c r="FSA92" s="660"/>
      <c r="FSB92" s="660"/>
      <c r="FSC92" s="660"/>
      <c r="FSD92" s="660"/>
      <c r="FSE92" s="660"/>
      <c r="FSF92" s="660"/>
      <c r="FSG92" s="660"/>
      <c r="FSH92" s="660"/>
      <c r="FSI92" s="660"/>
      <c r="FSJ92" s="660"/>
      <c r="FSK92" s="660"/>
      <c r="FSL92" s="660"/>
      <c r="FSM92" s="660"/>
      <c r="FSN92" s="660"/>
      <c r="FSO92" s="660"/>
      <c r="FSP92" s="660"/>
      <c r="FSQ92" s="660"/>
      <c r="FSR92" s="660"/>
      <c r="FSS92" s="660"/>
      <c r="FST92" s="660"/>
      <c r="FSU92" s="660"/>
      <c r="FSV92" s="660"/>
      <c r="FSW92" s="660"/>
      <c r="FSX92" s="660"/>
      <c r="FSY92" s="660"/>
      <c r="FSZ92" s="660"/>
      <c r="FTA92" s="660"/>
      <c r="FTB92" s="660"/>
      <c r="FTC92" s="660"/>
      <c r="FTD92" s="660"/>
      <c r="FTE92" s="660"/>
      <c r="FTF92" s="660"/>
      <c r="FTG92" s="660"/>
      <c r="FTH92" s="660"/>
      <c r="FTI92" s="660"/>
      <c r="FTJ92" s="660"/>
      <c r="FTK92" s="660"/>
      <c r="FTL92" s="660"/>
      <c r="FTM92" s="660"/>
      <c r="FTN92" s="660"/>
      <c r="FTO92" s="660"/>
      <c r="FTP92" s="660"/>
      <c r="FTQ92" s="660"/>
      <c r="FTR92" s="660"/>
      <c r="FTS92" s="660"/>
      <c r="FTT92" s="660"/>
      <c r="FTU92" s="660"/>
      <c r="FTV92" s="660"/>
      <c r="FTW92" s="660"/>
      <c r="FTX92" s="660"/>
      <c r="FTY92" s="660"/>
      <c r="FTZ92" s="660"/>
      <c r="FUA92" s="660"/>
      <c r="FUB92" s="660"/>
      <c r="FUC92" s="660"/>
      <c r="FUD92" s="660"/>
      <c r="FUE92" s="660"/>
      <c r="FUF92" s="660"/>
      <c r="FUG92" s="660"/>
      <c r="FUH92" s="660"/>
      <c r="FUI92" s="660"/>
      <c r="FUJ92" s="660"/>
      <c r="FUK92" s="660"/>
      <c r="FUL92" s="660"/>
      <c r="FUM92" s="660"/>
      <c r="FUN92" s="660"/>
      <c r="FUO92" s="660"/>
      <c r="FUP92" s="660"/>
      <c r="FUQ92" s="660"/>
      <c r="FUR92" s="660"/>
      <c r="FUS92" s="660"/>
      <c r="FUT92" s="660"/>
      <c r="FUU92" s="660"/>
      <c r="FUV92" s="660"/>
      <c r="FUW92" s="660"/>
      <c r="FUX92" s="660"/>
      <c r="FUY92" s="660"/>
      <c r="FUZ92" s="660"/>
      <c r="FVA92" s="660"/>
      <c r="FVB92" s="660"/>
      <c r="FVC92" s="660"/>
      <c r="FVD92" s="660"/>
      <c r="FVE92" s="660"/>
      <c r="FVF92" s="660"/>
      <c r="FVG92" s="660"/>
      <c r="FVH92" s="660"/>
      <c r="FVI92" s="660"/>
      <c r="FVJ92" s="660"/>
      <c r="FVK92" s="660"/>
      <c r="FVL92" s="660"/>
      <c r="FVM92" s="660"/>
      <c r="FVN92" s="660"/>
      <c r="FVO92" s="660"/>
      <c r="FVP92" s="660"/>
      <c r="FVQ92" s="660"/>
      <c r="FVR92" s="660"/>
      <c r="FVS92" s="660"/>
      <c r="FVT92" s="660"/>
      <c r="FVU92" s="660"/>
      <c r="FVV92" s="660"/>
      <c r="FVW92" s="660"/>
      <c r="FVX92" s="660"/>
      <c r="FVY92" s="660"/>
      <c r="FVZ92" s="660"/>
      <c r="FWA92" s="660"/>
      <c r="FWB92" s="660"/>
      <c r="FWC92" s="660"/>
      <c r="FWD92" s="660"/>
      <c r="FWE92" s="660"/>
      <c r="FWF92" s="660"/>
      <c r="FWG92" s="660"/>
      <c r="FWH92" s="660"/>
      <c r="FWI92" s="660"/>
      <c r="FWJ92" s="660"/>
      <c r="FWK92" s="660"/>
      <c r="FWL92" s="660"/>
      <c r="FWM92" s="660"/>
      <c r="FWN92" s="660"/>
      <c r="FWO92" s="660"/>
      <c r="FWP92" s="660"/>
      <c r="FWQ92" s="660"/>
      <c r="FWR92" s="660"/>
      <c r="FWS92" s="660"/>
      <c r="FWT92" s="660"/>
      <c r="FWU92" s="660"/>
      <c r="FWV92" s="660"/>
      <c r="FWW92" s="660"/>
      <c r="FWX92" s="660"/>
      <c r="FWY92" s="660"/>
      <c r="FWZ92" s="660"/>
      <c r="FXA92" s="660"/>
      <c r="FXB92" s="660"/>
      <c r="FXC92" s="660"/>
      <c r="FXD92" s="660"/>
      <c r="FXE92" s="660"/>
      <c r="FXF92" s="660"/>
      <c r="FXG92" s="660"/>
      <c r="FXH92" s="660"/>
      <c r="FXI92" s="660"/>
      <c r="FXJ92" s="660"/>
      <c r="FXK92" s="660"/>
      <c r="FXL92" s="660"/>
      <c r="FXM92" s="660"/>
      <c r="FXN92" s="660"/>
      <c r="FXO92" s="660"/>
      <c r="FXP92" s="660"/>
      <c r="FXQ92" s="660"/>
      <c r="FXR92" s="660"/>
      <c r="FXS92" s="660"/>
      <c r="FXT92" s="660"/>
      <c r="FXU92" s="660"/>
      <c r="FXV92" s="660"/>
      <c r="FXW92" s="660"/>
      <c r="FXX92" s="660"/>
      <c r="FXY92" s="660"/>
      <c r="FXZ92" s="660"/>
      <c r="FYA92" s="660"/>
      <c r="FYB92" s="660"/>
      <c r="FYC92" s="660"/>
      <c r="FYD92" s="660"/>
      <c r="FYE92" s="660"/>
      <c r="FYF92" s="660"/>
      <c r="FYG92" s="660"/>
      <c r="FYH92" s="660"/>
      <c r="FYI92" s="660"/>
      <c r="FYJ92" s="660"/>
      <c r="FYK92" s="660"/>
      <c r="FYL92" s="660"/>
      <c r="FYM92" s="660"/>
      <c r="FYN92" s="660"/>
      <c r="FYO92" s="660"/>
      <c r="FYP92" s="660"/>
      <c r="FYQ92" s="660"/>
      <c r="FYR92" s="660"/>
      <c r="FYS92" s="660"/>
      <c r="FYT92" s="660"/>
      <c r="FYU92" s="660"/>
      <c r="FYV92" s="660"/>
      <c r="FYW92" s="660"/>
      <c r="FYX92" s="660"/>
      <c r="FYY92" s="660"/>
      <c r="FYZ92" s="660"/>
      <c r="FZA92" s="660"/>
      <c r="FZB92" s="660"/>
      <c r="FZC92" s="660"/>
      <c r="FZD92" s="660"/>
      <c r="FZE92" s="660"/>
      <c r="FZF92" s="660"/>
      <c r="FZG92" s="660"/>
      <c r="FZH92" s="660"/>
      <c r="FZI92" s="660"/>
      <c r="FZJ92" s="660"/>
      <c r="FZK92" s="660"/>
      <c r="FZL92" s="660"/>
      <c r="FZM92" s="660"/>
      <c r="FZN92" s="660"/>
      <c r="FZO92" s="660"/>
      <c r="FZP92" s="660"/>
      <c r="FZQ92" s="660"/>
      <c r="FZR92" s="660"/>
      <c r="FZS92" s="660"/>
      <c r="FZT92" s="660"/>
      <c r="FZU92" s="660"/>
      <c r="FZV92" s="660"/>
      <c r="FZW92" s="660"/>
      <c r="FZX92" s="660"/>
      <c r="FZY92" s="660"/>
      <c r="FZZ92" s="660"/>
      <c r="GAA92" s="660"/>
      <c r="GAB92" s="660"/>
      <c r="GAC92" s="660"/>
      <c r="GAD92" s="660"/>
      <c r="GAE92" s="660"/>
      <c r="GAF92" s="660"/>
      <c r="GAG92" s="660"/>
      <c r="GAH92" s="660"/>
      <c r="GAI92" s="660"/>
      <c r="GAJ92" s="660"/>
      <c r="GAK92" s="660"/>
      <c r="GAL92" s="660"/>
      <c r="GAM92" s="660"/>
      <c r="GAN92" s="660"/>
      <c r="GAO92" s="660"/>
      <c r="GAP92" s="660"/>
      <c r="GAQ92" s="660"/>
      <c r="GAR92" s="660"/>
      <c r="GAS92" s="660"/>
      <c r="GAT92" s="660"/>
      <c r="GAU92" s="660"/>
      <c r="GAV92" s="660"/>
      <c r="GAW92" s="660"/>
      <c r="GAX92" s="660"/>
      <c r="GAY92" s="660"/>
      <c r="GAZ92" s="660"/>
      <c r="GBA92" s="660"/>
      <c r="GBB92" s="660"/>
      <c r="GBC92" s="660"/>
      <c r="GBD92" s="660"/>
      <c r="GBE92" s="660"/>
      <c r="GBF92" s="660"/>
      <c r="GBG92" s="660"/>
      <c r="GBH92" s="660"/>
      <c r="GBI92" s="660"/>
      <c r="GBJ92" s="660"/>
      <c r="GBK92" s="660"/>
      <c r="GBL92" s="660"/>
      <c r="GBM92" s="660"/>
      <c r="GBN92" s="660"/>
      <c r="GBO92" s="660"/>
      <c r="GBP92" s="660"/>
      <c r="GBQ92" s="660"/>
      <c r="GBR92" s="660"/>
      <c r="GBS92" s="660"/>
      <c r="GBT92" s="660"/>
      <c r="GBU92" s="660"/>
      <c r="GBV92" s="660"/>
      <c r="GBW92" s="660"/>
      <c r="GBX92" s="660"/>
      <c r="GBY92" s="660"/>
      <c r="GBZ92" s="660"/>
      <c r="GCA92" s="660"/>
      <c r="GCB92" s="660"/>
      <c r="GCC92" s="660"/>
      <c r="GCD92" s="660"/>
      <c r="GCE92" s="660"/>
      <c r="GCF92" s="660"/>
      <c r="GCG92" s="660"/>
      <c r="GCH92" s="660"/>
      <c r="GCI92" s="660"/>
      <c r="GCJ92" s="660"/>
      <c r="GCK92" s="660"/>
      <c r="GCL92" s="660"/>
      <c r="GCM92" s="660"/>
      <c r="GCN92" s="660"/>
      <c r="GCO92" s="660"/>
      <c r="GCP92" s="660"/>
      <c r="GCQ92" s="660"/>
      <c r="GCR92" s="660"/>
      <c r="GCS92" s="660"/>
      <c r="GCT92" s="660"/>
      <c r="GCU92" s="660"/>
      <c r="GCV92" s="660"/>
      <c r="GCW92" s="660"/>
      <c r="GCX92" s="660"/>
      <c r="GCY92" s="660"/>
      <c r="GCZ92" s="660"/>
      <c r="GDA92" s="660"/>
      <c r="GDB92" s="660"/>
      <c r="GDC92" s="660"/>
      <c r="GDD92" s="660"/>
      <c r="GDE92" s="660"/>
      <c r="GDF92" s="660"/>
      <c r="GDG92" s="660"/>
      <c r="GDH92" s="660"/>
      <c r="GDI92" s="660"/>
      <c r="GDJ92" s="660"/>
      <c r="GDK92" s="660"/>
      <c r="GDL92" s="660"/>
      <c r="GDM92" s="660"/>
      <c r="GDN92" s="660"/>
      <c r="GDO92" s="660"/>
      <c r="GDP92" s="660"/>
      <c r="GDQ92" s="660"/>
      <c r="GDR92" s="660"/>
      <c r="GDS92" s="660"/>
      <c r="GDT92" s="660"/>
      <c r="GDU92" s="660"/>
      <c r="GDV92" s="660"/>
      <c r="GDW92" s="660"/>
      <c r="GDX92" s="660"/>
      <c r="GDY92" s="660"/>
      <c r="GDZ92" s="660"/>
      <c r="GEA92" s="660"/>
      <c r="GEB92" s="660"/>
      <c r="GEC92" s="660"/>
      <c r="GED92" s="660"/>
      <c r="GEE92" s="660"/>
      <c r="GEF92" s="660"/>
      <c r="GEG92" s="660"/>
      <c r="GEH92" s="660"/>
      <c r="GEI92" s="660"/>
      <c r="GEJ92" s="660"/>
      <c r="GEK92" s="660"/>
      <c r="GEL92" s="660"/>
      <c r="GEM92" s="660"/>
      <c r="GEN92" s="660"/>
      <c r="GEO92" s="660"/>
      <c r="GEP92" s="660"/>
      <c r="GEQ92" s="660"/>
      <c r="GER92" s="660"/>
      <c r="GES92" s="660"/>
      <c r="GET92" s="660"/>
      <c r="GEU92" s="660"/>
      <c r="GEV92" s="660"/>
      <c r="GEW92" s="660"/>
      <c r="GEX92" s="660"/>
      <c r="GEY92" s="660"/>
      <c r="GEZ92" s="660"/>
      <c r="GFA92" s="660"/>
      <c r="GFB92" s="660"/>
      <c r="GFC92" s="660"/>
      <c r="GFD92" s="660"/>
      <c r="GFE92" s="660"/>
      <c r="GFF92" s="660"/>
      <c r="GFG92" s="660"/>
      <c r="GFH92" s="660"/>
      <c r="GFI92" s="660"/>
      <c r="GFJ92" s="660"/>
      <c r="GFK92" s="660"/>
      <c r="GFL92" s="660"/>
      <c r="GFM92" s="660"/>
      <c r="GFN92" s="660"/>
      <c r="GFO92" s="660"/>
      <c r="GFP92" s="660"/>
      <c r="GFQ92" s="660"/>
      <c r="GFR92" s="660"/>
      <c r="GFS92" s="660"/>
      <c r="GFT92" s="660"/>
      <c r="GFU92" s="660"/>
      <c r="GFV92" s="660"/>
      <c r="GFW92" s="660"/>
      <c r="GFX92" s="660"/>
      <c r="GFY92" s="660"/>
      <c r="GFZ92" s="660"/>
      <c r="GGA92" s="660"/>
      <c r="GGB92" s="660"/>
      <c r="GGC92" s="660"/>
      <c r="GGD92" s="660"/>
      <c r="GGE92" s="660"/>
      <c r="GGF92" s="660"/>
      <c r="GGG92" s="660"/>
      <c r="GGH92" s="660"/>
      <c r="GGI92" s="660"/>
      <c r="GGJ92" s="660"/>
      <c r="GGK92" s="660"/>
      <c r="GGL92" s="660"/>
      <c r="GGM92" s="660"/>
      <c r="GGN92" s="660"/>
      <c r="GGO92" s="660"/>
      <c r="GGP92" s="660"/>
      <c r="GGQ92" s="660"/>
      <c r="GGR92" s="660"/>
      <c r="GGS92" s="660"/>
      <c r="GGT92" s="660"/>
      <c r="GGU92" s="660"/>
      <c r="GGV92" s="660"/>
      <c r="GGW92" s="660"/>
      <c r="GGX92" s="660"/>
      <c r="GGY92" s="660"/>
      <c r="GGZ92" s="660"/>
      <c r="GHA92" s="660"/>
      <c r="GHB92" s="660"/>
      <c r="GHC92" s="660"/>
      <c r="GHD92" s="660"/>
      <c r="GHE92" s="660"/>
      <c r="GHF92" s="660"/>
      <c r="GHG92" s="660"/>
      <c r="GHH92" s="660"/>
      <c r="GHI92" s="660"/>
      <c r="GHJ92" s="660"/>
      <c r="GHK92" s="660"/>
      <c r="GHL92" s="660"/>
      <c r="GHM92" s="660"/>
      <c r="GHN92" s="660"/>
      <c r="GHO92" s="660"/>
      <c r="GHP92" s="660"/>
      <c r="GHQ92" s="660"/>
      <c r="GHR92" s="660"/>
      <c r="GHS92" s="660"/>
      <c r="GHT92" s="660"/>
      <c r="GHU92" s="660"/>
      <c r="GHV92" s="660"/>
      <c r="GHW92" s="660"/>
      <c r="GHX92" s="660"/>
      <c r="GHY92" s="660"/>
      <c r="GHZ92" s="660"/>
      <c r="GIA92" s="660"/>
      <c r="GIB92" s="660"/>
      <c r="GIC92" s="660"/>
      <c r="GID92" s="660"/>
      <c r="GIE92" s="660"/>
      <c r="GIF92" s="660"/>
      <c r="GIG92" s="660"/>
      <c r="GIH92" s="660"/>
      <c r="GII92" s="660"/>
      <c r="GIJ92" s="660"/>
      <c r="GIK92" s="660"/>
      <c r="GIL92" s="660"/>
      <c r="GIM92" s="660"/>
      <c r="GIN92" s="660"/>
      <c r="GIO92" s="660"/>
      <c r="GIP92" s="660"/>
      <c r="GIQ92" s="660"/>
      <c r="GIR92" s="660"/>
      <c r="GIS92" s="660"/>
      <c r="GIT92" s="660"/>
      <c r="GIU92" s="660"/>
      <c r="GIV92" s="660"/>
      <c r="GIW92" s="660"/>
      <c r="GIX92" s="660"/>
      <c r="GIY92" s="660"/>
      <c r="GIZ92" s="660"/>
      <c r="GJA92" s="660"/>
      <c r="GJB92" s="660"/>
      <c r="GJC92" s="660"/>
      <c r="GJD92" s="660"/>
      <c r="GJE92" s="660"/>
      <c r="GJF92" s="660"/>
      <c r="GJG92" s="660"/>
      <c r="GJH92" s="660"/>
      <c r="GJI92" s="660"/>
      <c r="GJJ92" s="660"/>
      <c r="GJK92" s="660"/>
      <c r="GJL92" s="660"/>
      <c r="GJM92" s="660"/>
      <c r="GJN92" s="660"/>
      <c r="GJO92" s="660"/>
      <c r="GJP92" s="660"/>
      <c r="GJQ92" s="660"/>
      <c r="GJR92" s="660"/>
      <c r="GJS92" s="660"/>
      <c r="GJT92" s="660"/>
      <c r="GJU92" s="660"/>
      <c r="GJV92" s="660"/>
      <c r="GJW92" s="660"/>
      <c r="GJX92" s="660"/>
      <c r="GJY92" s="660"/>
      <c r="GJZ92" s="660"/>
      <c r="GKA92" s="660"/>
      <c r="GKB92" s="660"/>
      <c r="GKC92" s="660"/>
      <c r="GKD92" s="660"/>
      <c r="GKE92" s="660"/>
      <c r="GKF92" s="660"/>
      <c r="GKG92" s="660"/>
      <c r="GKH92" s="660"/>
      <c r="GKI92" s="660"/>
      <c r="GKJ92" s="660"/>
      <c r="GKK92" s="660"/>
      <c r="GKL92" s="660"/>
      <c r="GKM92" s="660"/>
      <c r="GKN92" s="660"/>
      <c r="GKO92" s="660"/>
      <c r="GKP92" s="660"/>
      <c r="GKQ92" s="660"/>
      <c r="GKR92" s="660"/>
      <c r="GKS92" s="660"/>
      <c r="GKT92" s="660"/>
      <c r="GKU92" s="660"/>
      <c r="GKV92" s="660"/>
      <c r="GKW92" s="660"/>
      <c r="GKX92" s="660"/>
      <c r="GKY92" s="660"/>
      <c r="GKZ92" s="660"/>
      <c r="GLA92" s="660"/>
      <c r="GLB92" s="660"/>
      <c r="GLC92" s="660"/>
      <c r="GLD92" s="660"/>
      <c r="GLE92" s="660"/>
      <c r="GLF92" s="660"/>
      <c r="GLG92" s="660"/>
      <c r="GLH92" s="660"/>
      <c r="GLI92" s="660"/>
      <c r="GLJ92" s="660"/>
      <c r="GLK92" s="660"/>
      <c r="GLL92" s="660"/>
      <c r="GLM92" s="660"/>
      <c r="GLN92" s="660"/>
      <c r="GLO92" s="660"/>
      <c r="GLP92" s="660"/>
      <c r="GLQ92" s="660"/>
      <c r="GLR92" s="660"/>
      <c r="GLS92" s="660"/>
      <c r="GLT92" s="660"/>
      <c r="GLU92" s="660"/>
      <c r="GLV92" s="660"/>
      <c r="GLW92" s="660"/>
      <c r="GLX92" s="660"/>
      <c r="GLY92" s="660"/>
      <c r="GLZ92" s="660"/>
      <c r="GMA92" s="660"/>
      <c r="GMB92" s="660"/>
      <c r="GMC92" s="660"/>
      <c r="GMD92" s="660"/>
      <c r="GME92" s="660"/>
      <c r="GMF92" s="660"/>
      <c r="GMG92" s="660"/>
      <c r="GMH92" s="660"/>
      <c r="GMI92" s="660"/>
      <c r="GMJ92" s="660"/>
      <c r="GMK92" s="660"/>
      <c r="GML92" s="660"/>
      <c r="GMM92" s="660"/>
      <c r="GMN92" s="660"/>
      <c r="GMO92" s="660"/>
      <c r="GMP92" s="660"/>
      <c r="GMQ92" s="660"/>
      <c r="GMR92" s="660"/>
      <c r="GMS92" s="660"/>
      <c r="GMT92" s="660"/>
      <c r="GMU92" s="660"/>
      <c r="GMV92" s="660"/>
      <c r="GMW92" s="660"/>
      <c r="GMX92" s="660"/>
      <c r="GMY92" s="660"/>
      <c r="GMZ92" s="660"/>
      <c r="GNA92" s="660"/>
      <c r="GNB92" s="660"/>
      <c r="GNC92" s="660"/>
      <c r="GND92" s="660"/>
      <c r="GNE92" s="660"/>
      <c r="GNF92" s="660"/>
      <c r="GNG92" s="660"/>
      <c r="GNH92" s="660"/>
      <c r="GNI92" s="660"/>
      <c r="GNJ92" s="660"/>
      <c r="GNK92" s="660"/>
      <c r="GNL92" s="660"/>
      <c r="GNM92" s="660"/>
      <c r="GNN92" s="660"/>
      <c r="GNO92" s="660"/>
      <c r="GNP92" s="660"/>
      <c r="GNQ92" s="660"/>
      <c r="GNR92" s="660"/>
      <c r="GNS92" s="660"/>
      <c r="GNT92" s="660"/>
      <c r="GNU92" s="660"/>
      <c r="GNV92" s="660"/>
      <c r="GNW92" s="660"/>
      <c r="GNX92" s="660"/>
      <c r="GNY92" s="660"/>
      <c r="GNZ92" s="660"/>
      <c r="GOA92" s="660"/>
      <c r="GOB92" s="660"/>
      <c r="GOC92" s="660"/>
      <c r="GOD92" s="660"/>
      <c r="GOE92" s="660"/>
      <c r="GOF92" s="660"/>
      <c r="GOG92" s="660"/>
      <c r="GOH92" s="660"/>
      <c r="GOI92" s="660"/>
      <c r="GOJ92" s="660"/>
      <c r="GOK92" s="660"/>
      <c r="GOL92" s="660"/>
      <c r="GOM92" s="660"/>
      <c r="GON92" s="660"/>
      <c r="GOO92" s="660"/>
      <c r="GOP92" s="660"/>
      <c r="GOQ92" s="660"/>
      <c r="GOR92" s="660"/>
      <c r="GOS92" s="660"/>
      <c r="GOT92" s="660"/>
      <c r="GOU92" s="660"/>
      <c r="GOV92" s="660"/>
      <c r="GOW92" s="660"/>
      <c r="GOX92" s="660"/>
      <c r="GOY92" s="660"/>
      <c r="GOZ92" s="660"/>
      <c r="GPA92" s="660"/>
      <c r="GPB92" s="660"/>
      <c r="GPC92" s="660"/>
      <c r="GPD92" s="660"/>
      <c r="GPE92" s="660"/>
      <c r="GPF92" s="660"/>
      <c r="GPG92" s="660"/>
      <c r="GPH92" s="660"/>
      <c r="GPI92" s="660"/>
      <c r="GPJ92" s="660"/>
      <c r="GPK92" s="660"/>
      <c r="GPL92" s="660"/>
      <c r="GPM92" s="660"/>
      <c r="GPN92" s="660"/>
      <c r="GPO92" s="660"/>
      <c r="GPP92" s="660"/>
      <c r="GPQ92" s="660"/>
      <c r="GPR92" s="660"/>
      <c r="GPS92" s="660"/>
      <c r="GPT92" s="660"/>
      <c r="GPU92" s="660"/>
      <c r="GPV92" s="660"/>
      <c r="GPW92" s="660"/>
      <c r="GPX92" s="660"/>
      <c r="GPY92" s="660"/>
      <c r="GPZ92" s="660"/>
      <c r="GQA92" s="660"/>
      <c r="GQB92" s="660"/>
      <c r="GQC92" s="660"/>
      <c r="GQD92" s="660"/>
      <c r="GQE92" s="660"/>
      <c r="GQF92" s="660"/>
      <c r="GQG92" s="660"/>
      <c r="GQH92" s="660"/>
      <c r="GQI92" s="660"/>
      <c r="GQJ92" s="660"/>
      <c r="GQK92" s="660"/>
      <c r="GQL92" s="660"/>
      <c r="GQM92" s="660"/>
      <c r="GQN92" s="660"/>
      <c r="GQO92" s="660"/>
      <c r="GQP92" s="660"/>
      <c r="GQQ92" s="660"/>
      <c r="GQR92" s="660"/>
      <c r="GQS92" s="660"/>
      <c r="GQT92" s="660"/>
      <c r="GQU92" s="660"/>
      <c r="GQV92" s="660"/>
      <c r="GQW92" s="660"/>
      <c r="GQX92" s="660"/>
      <c r="GQY92" s="660"/>
      <c r="GQZ92" s="660"/>
      <c r="GRA92" s="660"/>
      <c r="GRB92" s="660"/>
      <c r="GRC92" s="660"/>
      <c r="GRD92" s="660"/>
      <c r="GRE92" s="660"/>
      <c r="GRF92" s="660"/>
      <c r="GRG92" s="660"/>
      <c r="GRH92" s="660"/>
      <c r="GRI92" s="660"/>
      <c r="GRJ92" s="660"/>
      <c r="GRK92" s="660"/>
      <c r="GRL92" s="660"/>
      <c r="GRM92" s="660"/>
      <c r="GRN92" s="660"/>
      <c r="GRO92" s="660"/>
      <c r="GRP92" s="660"/>
      <c r="GRQ92" s="660"/>
      <c r="GRR92" s="660"/>
      <c r="GRS92" s="660"/>
      <c r="GRT92" s="660"/>
      <c r="GRU92" s="660"/>
      <c r="GRV92" s="660"/>
      <c r="GRW92" s="660"/>
      <c r="GRX92" s="660"/>
      <c r="GRY92" s="660"/>
      <c r="GRZ92" s="660"/>
      <c r="GSA92" s="660"/>
      <c r="GSB92" s="660"/>
      <c r="GSC92" s="660"/>
      <c r="GSD92" s="660"/>
      <c r="GSE92" s="660"/>
      <c r="GSF92" s="660"/>
      <c r="GSG92" s="660"/>
      <c r="GSH92" s="660"/>
      <c r="GSI92" s="660"/>
      <c r="GSJ92" s="660"/>
      <c r="GSK92" s="660"/>
      <c r="GSL92" s="660"/>
      <c r="GSM92" s="660"/>
      <c r="GSN92" s="660"/>
      <c r="GSO92" s="660"/>
      <c r="GSP92" s="660"/>
      <c r="GSQ92" s="660"/>
      <c r="GSR92" s="660"/>
      <c r="GSS92" s="660"/>
      <c r="GST92" s="660"/>
      <c r="GSU92" s="660"/>
      <c r="GSV92" s="660"/>
      <c r="GSW92" s="660"/>
      <c r="GSX92" s="660"/>
      <c r="GSY92" s="660"/>
      <c r="GSZ92" s="660"/>
      <c r="GTA92" s="660"/>
      <c r="GTB92" s="660"/>
      <c r="GTC92" s="660"/>
      <c r="GTD92" s="660"/>
      <c r="GTE92" s="660"/>
      <c r="GTF92" s="660"/>
      <c r="GTG92" s="660"/>
      <c r="GTH92" s="660"/>
      <c r="GTI92" s="660"/>
      <c r="GTJ92" s="660"/>
      <c r="GTK92" s="660"/>
      <c r="GTL92" s="660"/>
      <c r="GTM92" s="660"/>
      <c r="GTN92" s="660"/>
      <c r="GTO92" s="660"/>
      <c r="GTP92" s="660"/>
      <c r="GTQ92" s="660"/>
      <c r="GTR92" s="660"/>
      <c r="GTS92" s="660"/>
      <c r="GTT92" s="660"/>
      <c r="GTU92" s="660"/>
      <c r="GTV92" s="660"/>
      <c r="GTW92" s="660"/>
      <c r="GTX92" s="660"/>
      <c r="GTY92" s="660"/>
      <c r="GTZ92" s="660"/>
      <c r="GUA92" s="660"/>
      <c r="GUB92" s="660"/>
      <c r="GUC92" s="660"/>
      <c r="GUD92" s="660"/>
      <c r="GUE92" s="660"/>
      <c r="GUF92" s="660"/>
      <c r="GUG92" s="660"/>
      <c r="GUH92" s="660"/>
      <c r="GUI92" s="660"/>
      <c r="GUJ92" s="660"/>
      <c r="GUK92" s="660"/>
      <c r="GUL92" s="660"/>
      <c r="GUM92" s="660"/>
      <c r="GUN92" s="660"/>
      <c r="GUO92" s="660"/>
      <c r="GUP92" s="660"/>
      <c r="GUQ92" s="660"/>
      <c r="GUR92" s="660"/>
      <c r="GUS92" s="660"/>
      <c r="GUT92" s="660"/>
      <c r="GUU92" s="660"/>
      <c r="GUV92" s="660"/>
      <c r="GUW92" s="660"/>
      <c r="GUX92" s="660"/>
      <c r="GUY92" s="660"/>
      <c r="GUZ92" s="660"/>
      <c r="GVA92" s="660"/>
      <c r="GVB92" s="660"/>
      <c r="GVC92" s="660"/>
      <c r="GVD92" s="660"/>
      <c r="GVE92" s="660"/>
      <c r="GVF92" s="660"/>
      <c r="GVG92" s="660"/>
      <c r="GVH92" s="660"/>
      <c r="GVI92" s="660"/>
      <c r="GVJ92" s="660"/>
      <c r="GVK92" s="660"/>
      <c r="GVL92" s="660"/>
      <c r="GVM92" s="660"/>
      <c r="GVN92" s="660"/>
      <c r="GVO92" s="660"/>
      <c r="GVP92" s="660"/>
      <c r="GVQ92" s="660"/>
      <c r="GVR92" s="660"/>
      <c r="GVS92" s="660"/>
      <c r="GVT92" s="660"/>
      <c r="GVU92" s="660"/>
      <c r="GVV92" s="660"/>
      <c r="GVW92" s="660"/>
      <c r="GVX92" s="660"/>
      <c r="GVY92" s="660"/>
      <c r="GVZ92" s="660"/>
      <c r="GWA92" s="660"/>
      <c r="GWB92" s="660"/>
      <c r="GWC92" s="660"/>
      <c r="GWD92" s="660"/>
      <c r="GWE92" s="660"/>
      <c r="GWF92" s="660"/>
      <c r="GWG92" s="660"/>
      <c r="GWH92" s="660"/>
      <c r="GWI92" s="660"/>
      <c r="GWJ92" s="660"/>
      <c r="GWK92" s="660"/>
      <c r="GWL92" s="660"/>
      <c r="GWM92" s="660"/>
      <c r="GWN92" s="660"/>
      <c r="GWO92" s="660"/>
      <c r="GWP92" s="660"/>
      <c r="GWQ92" s="660"/>
      <c r="GWR92" s="660"/>
      <c r="GWS92" s="660"/>
      <c r="GWT92" s="660"/>
      <c r="GWU92" s="660"/>
      <c r="GWV92" s="660"/>
      <c r="GWW92" s="660"/>
      <c r="GWX92" s="660"/>
      <c r="GWY92" s="660"/>
      <c r="GWZ92" s="660"/>
      <c r="GXA92" s="660"/>
      <c r="GXB92" s="660"/>
      <c r="GXC92" s="660"/>
      <c r="GXD92" s="660"/>
      <c r="GXE92" s="660"/>
      <c r="GXF92" s="660"/>
      <c r="GXG92" s="660"/>
      <c r="GXH92" s="660"/>
      <c r="GXI92" s="660"/>
      <c r="GXJ92" s="660"/>
      <c r="GXK92" s="660"/>
      <c r="GXL92" s="660"/>
      <c r="GXM92" s="660"/>
      <c r="GXN92" s="660"/>
      <c r="GXO92" s="660"/>
      <c r="GXP92" s="660"/>
      <c r="GXQ92" s="660"/>
      <c r="GXR92" s="660"/>
      <c r="GXS92" s="660"/>
      <c r="GXT92" s="660"/>
      <c r="GXU92" s="660"/>
      <c r="GXV92" s="660"/>
      <c r="GXW92" s="660"/>
      <c r="GXX92" s="660"/>
      <c r="GXY92" s="660"/>
      <c r="GXZ92" s="660"/>
      <c r="GYA92" s="660"/>
      <c r="GYB92" s="660"/>
      <c r="GYC92" s="660"/>
      <c r="GYD92" s="660"/>
      <c r="GYE92" s="660"/>
      <c r="GYF92" s="660"/>
      <c r="GYG92" s="660"/>
      <c r="GYH92" s="660"/>
      <c r="GYI92" s="660"/>
      <c r="GYJ92" s="660"/>
      <c r="GYK92" s="660"/>
      <c r="GYL92" s="660"/>
      <c r="GYM92" s="660"/>
      <c r="GYN92" s="660"/>
      <c r="GYO92" s="660"/>
      <c r="GYP92" s="660"/>
      <c r="GYQ92" s="660"/>
      <c r="GYR92" s="660"/>
      <c r="GYS92" s="660"/>
      <c r="GYT92" s="660"/>
      <c r="GYU92" s="660"/>
      <c r="GYV92" s="660"/>
      <c r="GYW92" s="660"/>
      <c r="GYX92" s="660"/>
      <c r="GYY92" s="660"/>
      <c r="GYZ92" s="660"/>
      <c r="GZA92" s="660"/>
      <c r="GZB92" s="660"/>
      <c r="GZC92" s="660"/>
      <c r="GZD92" s="660"/>
      <c r="GZE92" s="660"/>
      <c r="GZF92" s="660"/>
      <c r="GZG92" s="660"/>
      <c r="GZH92" s="660"/>
      <c r="GZI92" s="660"/>
      <c r="GZJ92" s="660"/>
      <c r="GZK92" s="660"/>
      <c r="GZL92" s="660"/>
      <c r="GZM92" s="660"/>
      <c r="GZN92" s="660"/>
      <c r="GZO92" s="660"/>
      <c r="GZP92" s="660"/>
      <c r="GZQ92" s="660"/>
      <c r="GZR92" s="660"/>
      <c r="GZS92" s="660"/>
      <c r="GZT92" s="660"/>
      <c r="GZU92" s="660"/>
      <c r="GZV92" s="660"/>
      <c r="GZW92" s="660"/>
      <c r="GZX92" s="660"/>
      <c r="GZY92" s="660"/>
      <c r="GZZ92" s="660"/>
      <c r="HAA92" s="660"/>
      <c r="HAB92" s="660"/>
      <c r="HAC92" s="660"/>
      <c r="HAD92" s="660"/>
      <c r="HAE92" s="660"/>
      <c r="HAF92" s="660"/>
      <c r="HAG92" s="660"/>
      <c r="HAH92" s="660"/>
      <c r="HAI92" s="660"/>
      <c r="HAJ92" s="660"/>
      <c r="HAK92" s="660"/>
      <c r="HAL92" s="660"/>
      <c r="HAM92" s="660"/>
      <c r="HAN92" s="660"/>
      <c r="HAO92" s="660"/>
      <c r="HAP92" s="660"/>
      <c r="HAQ92" s="660"/>
      <c r="HAR92" s="660"/>
      <c r="HAS92" s="660"/>
      <c r="HAT92" s="660"/>
      <c r="HAU92" s="660"/>
      <c r="HAV92" s="660"/>
      <c r="HAW92" s="660"/>
      <c r="HAX92" s="660"/>
      <c r="HAY92" s="660"/>
      <c r="HAZ92" s="660"/>
      <c r="HBA92" s="660"/>
      <c r="HBB92" s="660"/>
      <c r="HBC92" s="660"/>
      <c r="HBD92" s="660"/>
      <c r="HBE92" s="660"/>
      <c r="HBF92" s="660"/>
      <c r="HBG92" s="660"/>
      <c r="HBH92" s="660"/>
      <c r="HBI92" s="660"/>
      <c r="HBJ92" s="660"/>
      <c r="HBK92" s="660"/>
      <c r="HBL92" s="660"/>
      <c r="HBM92" s="660"/>
      <c r="HBN92" s="660"/>
      <c r="HBO92" s="660"/>
      <c r="HBP92" s="660"/>
      <c r="HBQ92" s="660"/>
      <c r="HBR92" s="660"/>
      <c r="HBS92" s="660"/>
      <c r="HBT92" s="660"/>
      <c r="HBU92" s="660"/>
      <c r="HBV92" s="660"/>
      <c r="HBW92" s="660"/>
      <c r="HBX92" s="660"/>
      <c r="HBY92" s="660"/>
      <c r="HBZ92" s="660"/>
      <c r="HCA92" s="660"/>
      <c r="HCB92" s="660"/>
      <c r="HCC92" s="660"/>
      <c r="HCD92" s="660"/>
      <c r="HCE92" s="660"/>
      <c r="HCF92" s="660"/>
      <c r="HCG92" s="660"/>
      <c r="HCH92" s="660"/>
      <c r="HCI92" s="660"/>
      <c r="HCJ92" s="660"/>
      <c r="HCK92" s="660"/>
      <c r="HCL92" s="660"/>
      <c r="HCM92" s="660"/>
      <c r="HCN92" s="660"/>
      <c r="HCO92" s="660"/>
      <c r="HCP92" s="660"/>
      <c r="HCQ92" s="660"/>
      <c r="HCR92" s="660"/>
      <c r="HCS92" s="660"/>
      <c r="HCT92" s="660"/>
      <c r="HCU92" s="660"/>
      <c r="HCV92" s="660"/>
      <c r="HCW92" s="660"/>
      <c r="HCX92" s="660"/>
      <c r="HCY92" s="660"/>
      <c r="HCZ92" s="660"/>
      <c r="HDA92" s="660"/>
      <c r="HDB92" s="660"/>
      <c r="HDC92" s="660"/>
      <c r="HDD92" s="660"/>
      <c r="HDE92" s="660"/>
      <c r="HDF92" s="660"/>
      <c r="HDG92" s="660"/>
      <c r="HDH92" s="660"/>
      <c r="HDI92" s="660"/>
      <c r="HDJ92" s="660"/>
      <c r="HDK92" s="660"/>
      <c r="HDL92" s="660"/>
      <c r="HDM92" s="660"/>
      <c r="HDN92" s="660"/>
      <c r="HDO92" s="660"/>
      <c r="HDP92" s="660"/>
      <c r="HDQ92" s="660"/>
      <c r="HDR92" s="660"/>
      <c r="HDS92" s="660"/>
      <c r="HDT92" s="660"/>
      <c r="HDU92" s="660"/>
      <c r="HDV92" s="660"/>
      <c r="HDW92" s="660"/>
      <c r="HDX92" s="660"/>
      <c r="HDY92" s="660"/>
      <c r="HDZ92" s="660"/>
      <c r="HEA92" s="660"/>
      <c r="HEB92" s="660"/>
      <c r="HEC92" s="660"/>
      <c r="HED92" s="660"/>
      <c r="HEE92" s="660"/>
      <c r="HEF92" s="660"/>
      <c r="HEG92" s="660"/>
      <c r="HEH92" s="660"/>
      <c r="HEI92" s="660"/>
      <c r="HEJ92" s="660"/>
      <c r="HEK92" s="660"/>
      <c r="HEL92" s="660"/>
      <c r="HEM92" s="660"/>
      <c r="HEN92" s="660"/>
      <c r="HEO92" s="660"/>
      <c r="HEP92" s="660"/>
      <c r="HEQ92" s="660"/>
      <c r="HER92" s="660"/>
      <c r="HES92" s="660"/>
      <c r="HET92" s="660"/>
      <c r="HEU92" s="660"/>
      <c r="HEV92" s="660"/>
      <c r="HEW92" s="660"/>
      <c r="HEX92" s="660"/>
      <c r="HEY92" s="660"/>
      <c r="HEZ92" s="660"/>
      <c r="HFA92" s="660"/>
      <c r="HFB92" s="660"/>
      <c r="HFC92" s="660"/>
      <c r="HFD92" s="660"/>
      <c r="HFE92" s="660"/>
      <c r="HFF92" s="660"/>
      <c r="HFG92" s="660"/>
      <c r="HFH92" s="660"/>
      <c r="HFI92" s="660"/>
      <c r="HFJ92" s="660"/>
      <c r="HFK92" s="660"/>
      <c r="HFL92" s="660"/>
      <c r="HFM92" s="660"/>
      <c r="HFN92" s="660"/>
      <c r="HFO92" s="660"/>
      <c r="HFP92" s="660"/>
      <c r="HFQ92" s="660"/>
      <c r="HFR92" s="660"/>
      <c r="HFS92" s="660"/>
      <c r="HFT92" s="660"/>
      <c r="HFU92" s="660"/>
      <c r="HFV92" s="660"/>
      <c r="HFW92" s="660"/>
      <c r="HFX92" s="660"/>
      <c r="HFY92" s="660"/>
      <c r="HFZ92" s="660"/>
      <c r="HGA92" s="660"/>
      <c r="HGB92" s="660"/>
      <c r="HGC92" s="660"/>
      <c r="HGD92" s="660"/>
      <c r="HGE92" s="660"/>
      <c r="HGF92" s="660"/>
      <c r="HGG92" s="660"/>
      <c r="HGH92" s="660"/>
      <c r="HGI92" s="660"/>
      <c r="HGJ92" s="660"/>
      <c r="HGK92" s="660"/>
      <c r="HGL92" s="660"/>
      <c r="HGM92" s="660"/>
      <c r="HGN92" s="660"/>
      <c r="HGO92" s="660"/>
      <c r="HGP92" s="660"/>
      <c r="HGQ92" s="660"/>
      <c r="HGR92" s="660"/>
      <c r="HGS92" s="660"/>
      <c r="HGT92" s="660"/>
      <c r="HGU92" s="660"/>
      <c r="HGV92" s="660"/>
      <c r="HGW92" s="660"/>
      <c r="HGX92" s="660"/>
      <c r="HGY92" s="660"/>
      <c r="HGZ92" s="660"/>
      <c r="HHA92" s="660"/>
      <c r="HHB92" s="660"/>
      <c r="HHC92" s="660"/>
      <c r="HHD92" s="660"/>
      <c r="HHE92" s="660"/>
      <c r="HHF92" s="660"/>
      <c r="HHG92" s="660"/>
      <c r="HHH92" s="660"/>
      <c r="HHI92" s="660"/>
      <c r="HHJ92" s="660"/>
      <c r="HHK92" s="660"/>
      <c r="HHL92" s="660"/>
      <c r="HHM92" s="660"/>
      <c r="HHN92" s="660"/>
      <c r="HHO92" s="660"/>
      <c r="HHP92" s="660"/>
      <c r="HHQ92" s="660"/>
      <c r="HHR92" s="660"/>
      <c r="HHS92" s="660"/>
      <c r="HHT92" s="660"/>
      <c r="HHU92" s="660"/>
      <c r="HHV92" s="660"/>
      <c r="HHW92" s="660"/>
      <c r="HHX92" s="660"/>
      <c r="HHY92" s="660"/>
      <c r="HHZ92" s="660"/>
      <c r="HIA92" s="660"/>
      <c r="HIB92" s="660"/>
      <c r="HIC92" s="660"/>
      <c r="HID92" s="660"/>
      <c r="HIE92" s="660"/>
      <c r="HIF92" s="660"/>
      <c r="HIG92" s="660"/>
      <c r="HIH92" s="660"/>
      <c r="HII92" s="660"/>
      <c r="HIJ92" s="660"/>
      <c r="HIK92" s="660"/>
      <c r="HIL92" s="660"/>
      <c r="HIM92" s="660"/>
      <c r="HIN92" s="660"/>
      <c r="HIO92" s="660"/>
      <c r="HIP92" s="660"/>
      <c r="HIQ92" s="660"/>
      <c r="HIR92" s="660"/>
      <c r="HIS92" s="660"/>
      <c r="HIT92" s="660"/>
      <c r="HIU92" s="660"/>
      <c r="HIV92" s="660"/>
      <c r="HIW92" s="660"/>
      <c r="HIX92" s="660"/>
      <c r="HIY92" s="660"/>
      <c r="HIZ92" s="660"/>
      <c r="HJA92" s="660"/>
      <c r="HJB92" s="660"/>
      <c r="HJC92" s="660"/>
      <c r="HJD92" s="660"/>
      <c r="HJE92" s="660"/>
      <c r="HJF92" s="660"/>
      <c r="HJG92" s="660"/>
      <c r="HJH92" s="660"/>
      <c r="HJI92" s="660"/>
      <c r="HJJ92" s="660"/>
      <c r="HJK92" s="660"/>
      <c r="HJL92" s="660"/>
      <c r="HJM92" s="660"/>
      <c r="HJN92" s="660"/>
      <c r="HJO92" s="660"/>
      <c r="HJP92" s="660"/>
      <c r="HJQ92" s="660"/>
      <c r="HJR92" s="660"/>
      <c r="HJS92" s="660"/>
      <c r="HJT92" s="660"/>
      <c r="HJU92" s="660"/>
      <c r="HJV92" s="660"/>
      <c r="HJW92" s="660"/>
      <c r="HJX92" s="660"/>
      <c r="HJY92" s="660"/>
      <c r="HJZ92" s="660"/>
      <c r="HKA92" s="660"/>
      <c r="HKB92" s="660"/>
      <c r="HKC92" s="660"/>
      <c r="HKD92" s="660"/>
      <c r="HKE92" s="660"/>
      <c r="HKF92" s="660"/>
      <c r="HKG92" s="660"/>
      <c r="HKH92" s="660"/>
      <c r="HKI92" s="660"/>
      <c r="HKJ92" s="660"/>
      <c r="HKK92" s="660"/>
      <c r="HKL92" s="660"/>
      <c r="HKM92" s="660"/>
      <c r="HKN92" s="660"/>
      <c r="HKO92" s="660"/>
      <c r="HKP92" s="660"/>
      <c r="HKQ92" s="660"/>
      <c r="HKR92" s="660"/>
      <c r="HKS92" s="660"/>
      <c r="HKT92" s="660"/>
      <c r="HKU92" s="660"/>
      <c r="HKV92" s="660"/>
      <c r="HKW92" s="660"/>
      <c r="HKX92" s="660"/>
      <c r="HKY92" s="660"/>
      <c r="HKZ92" s="660"/>
      <c r="HLA92" s="660"/>
      <c r="HLB92" s="660"/>
      <c r="HLC92" s="660"/>
      <c r="HLD92" s="660"/>
      <c r="HLE92" s="660"/>
      <c r="HLF92" s="660"/>
      <c r="HLG92" s="660"/>
      <c r="HLH92" s="660"/>
      <c r="HLI92" s="660"/>
      <c r="HLJ92" s="660"/>
      <c r="HLK92" s="660"/>
      <c r="HLL92" s="660"/>
      <c r="HLM92" s="660"/>
      <c r="HLN92" s="660"/>
      <c r="HLO92" s="660"/>
      <c r="HLP92" s="660"/>
      <c r="HLQ92" s="660"/>
      <c r="HLR92" s="660"/>
      <c r="HLS92" s="660"/>
      <c r="HLT92" s="660"/>
      <c r="HLU92" s="660"/>
      <c r="HLV92" s="660"/>
      <c r="HLW92" s="660"/>
      <c r="HLX92" s="660"/>
      <c r="HLY92" s="660"/>
      <c r="HLZ92" s="660"/>
      <c r="HMA92" s="660"/>
      <c r="HMB92" s="660"/>
      <c r="HMC92" s="660"/>
      <c r="HMD92" s="660"/>
      <c r="HME92" s="660"/>
      <c r="HMF92" s="660"/>
      <c r="HMG92" s="660"/>
      <c r="HMH92" s="660"/>
      <c r="HMI92" s="660"/>
      <c r="HMJ92" s="660"/>
      <c r="HMK92" s="660"/>
      <c r="HML92" s="660"/>
      <c r="HMM92" s="660"/>
      <c r="HMN92" s="660"/>
      <c r="HMO92" s="660"/>
      <c r="HMP92" s="660"/>
      <c r="HMQ92" s="660"/>
      <c r="HMR92" s="660"/>
      <c r="HMS92" s="660"/>
      <c r="HMT92" s="660"/>
      <c r="HMU92" s="660"/>
      <c r="HMV92" s="660"/>
      <c r="HMW92" s="660"/>
      <c r="HMX92" s="660"/>
      <c r="HMY92" s="660"/>
      <c r="HMZ92" s="660"/>
      <c r="HNA92" s="660"/>
      <c r="HNB92" s="660"/>
      <c r="HNC92" s="660"/>
      <c r="HND92" s="660"/>
      <c r="HNE92" s="660"/>
      <c r="HNF92" s="660"/>
      <c r="HNG92" s="660"/>
      <c r="HNH92" s="660"/>
      <c r="HNI92" s="660"/>
      <c r="HNJ92" s="660"/>
      <c r="HNK92" s="660"/>
      <c r="HNL92" s="660"/>
      <c r="HNM92" s="660"/>
      <c r="HNN92" s="660"/>
      <c r="HNO92" s="660"/>
      <c r="HNP92" s="660"/>
      <c r="HNQ92" s="660"/>
      <c r="HNR92" s="660"/>
      <c r="HNS92" s="660"/>
      <c r="HNT92" s="660"/>
      <c r="HNU92" s="660"/>
      <c r="HNV92" s="660"/>
      <c r="HNW92" s="660"/>
      <c r="HNX92" s="660"/>
      <c r="HNY92" s="660"/>
      <c r="HNZ92" s="660"/>
      <c r="HOA92" s="660"/>
      <c r="HOB92" s="660"/>
      <c r="HOC92" s="660"/>
      <c r="HOD92" s="660"/>
      <c r="HOE92" s="660"/>
      <c r="HOF92" s="660"/>
      <c r="HOG92" s="660"/>
      <c r="HOH92" s="660"/>
      <c r="HOI92" s="660"/>
      <c r="HOJ92" s="660"/>
      <c r="HOK92" s="660"/>
      <c r="HOL92" s="660"/>
      <c r="HOM92" s="660"/>
      <c r="HON92" s="660"/>
      <c r="HOO92" s="660"/>
      <c r="HOP92" s="660"/>
      <c r="HOQ92" s="660"/>
      <c r="HOR92" s="660"/>
      <c r="HOS92" s="660"/>
      <c r="HOT92" s="660"/>
      <c r="HOU92" s="660"/>
      <c r="HOV92" s="660"/>
      <c r="HOW92" s="660"/>
      <c r="HOX92" s="660"/>
      <c r="HOY92" s="660"/>
      <c r="HOZ92" s="660"/>
      <c r="HPA92" s="660"/>
      <c r="HPB92" s="660"/>
      <c r="HPC92" s="660"/>
      <c r="HPD92" s="660"/>
      <c r="HPE92" s="660"/>
      <c r="HPF92" s="660"/>
      <c r="HPG92" s="660"/>
      <c r="HPH92" s="660"/>
      <c r="HPI92" s="660"/>
      <c r="HPJ92" s="660"/>
      <c r="HPK92" s="660"/>
      <c r="HPL92" s="660"/>
      <c r="HPM92" s="660"/>
      <c r="HPN92" s="660"/>
      <c r="HPO92" s="660"/>
      <c r="HPP92" s="660"/>
      <c r="HPQ92" s="660"/>
      <c r="HPR92" s="660"/>
      <c r="HPS92" s="660"/>
      <c r="HPT92" s="660"/>
      <c r="HPU92" s="660"/>
      <c r="HPV92" s="660"/>
      <c r="HPW92" s="660"/>
      <c r="HPX92" s="660"/>
      <c r="HPY92" s="660"/>
      <c r="HPZ92" s="660"/>
      <c r="HQA92" s="660"/>
      <c r="HQB92" s="660"/>
      <c r="HQC92" s="660"/>
      <c r="HQD92" s="660"/>
      <c r="HQE92" s="660"/>
      <c r="HQF92" s="660"/>
      <c r="HQG92" s="660"/>
      <c r="HQH92" s="660"/>
      <c r="HQI92" s="660"/>
      <c r="HQJ92" s="660"/>
      <c r="HQK92" s="660"/>
      <c r="HQL92" s="660"/>
      <c r="HQM92" s="660"/>
      <c r="HQN92" s="660"/>
      <c r="HQO92" s="660"/>
      <c r="HQP92" s="660"/>
      <c r="HQQ92" s="660"/>
      <c r="HQR92" s="660"/>
      <c r="HQS92" s="660"/>
      <c r="HQT92" s="660"/>
      <c r="HQU92" s="660"/>
      <c r="HQV92" s="660"/>
      <c r="HQW92" s="660"/>
      <c r="HQX92" s="660"/>
      <c r="HQY92" s="660"/>
      <c r="HQZ92" s="660"/>
      <c r="HRA92" s="660"/>
      <c r="HRB92" s="660"/>
      <c r="HRC92" s="660"/>
      <c r="HRD92" s="660"/>
      <c r="HRE92" s="660"/>
      <c r="HRF92" s="660"/>
      <c r="HRG92" s="660"/>
      <c r="HRH92" s="660"/>
      <c r="HRI92" s="660"/>
      <c r="HRJ92" s="660"/>
      <c r="HRK92" s="660"/>
      <c r="HRL92" s="660"/>
      <c r="HRM92" s="660"/>
      <c r="HRN92" s="660"/>
      <c r="HRO92" s="660"/>
      <c r="HRP92" s="660"/>
      <c r="HRQ92" s="660"/>
      <c r="HRR92" s="660"/>
      <c r="HRS92" s="660"/>
      <c r="HRT92" s="660"/>
      <c r="HRU92" s="660"/>
      <c r="HRV92" s="660"/>
      <c r="HRW92" s="660"/>
      <c r="HRX92" s="660"/>
      <c r="HRY92" s="660"/>
      <c r="HRZ92" s="660"/>
      <c r="HSA92" s="660"/>
      <c r="HSB92" s="660"/>
      <c r="HSC92" s="660"/>
      <c r="HSD92" s="660"/>
      <c r="HSE92" s="660"/>
      <c r="HSF92" s="660"/>
      <c r="HSG92" s="660"/>
      <c r="HSH92" s="660"/>
      <c r="HSI92" s="660"/>
      <c r="HSJ92" s="660"/>
      <c r="HSK92" s="660"/>
      <c r="HSL92" s="660"/>
      <c r="HSM92" s="660"/>
      <c r="HSN92" s="660"/>
      <c r="HSO92" s="660"/>
      <c r="HSP92" s="660"/>
      <c r="HSQ92" s="660"/>
      <c r="HSR92" s="660"/>
      <c r="HSS92" s="660"/>
      <c r="HST92" s="660"/>
      <c r="HSU92" s="660"/>
      <c r="HSV92" s="660"/>
      <c r="HSW92" s="660"/>
      <c r="HSX92" s="660"/>
      <c r="HSY92" s="660"/>
      <c r="HSZ92" s="660"/>
      <c r="HTA92" s="660"/>
      <c r="HTB92" s="660"/>
      <c r="HTC92" s="660"/>
      <c r="HTD92" s="660"/>
      <c r="HTE92" s="660"/>
      <c r="HTF92" s="660"/>
      <c r="HTG92" s="660"/>
      <c r="HTH92" s="660"/>
      <c r="HTI92" s="660"/>
      <c r="HTJ92" s="660"/>
      <c r="HTK92" s="660"/>
      <c r="HTL92" s="660"/>
      <c r="HTM92" s="660"/>
      <c r="HTN92" s="660"/>
      <c r="HTO92" s="660"/>
      <c r="HTP92" s="660"/>
      <c r="HTQ92" s="660"/>
      <c r="HTR92" s="660"/>
      <c r="HTS92" s="660"/>
      <c r="HTT92" s="660"/>
      <c r="HTU92" s="660"/>
      <c r="HTV92" s="660"/>
      <c r="HTW92" s="660"/>
      <c r="HTX92" s="660"/>
      <c r="HTY92" s="660"/>
      <c r="HTZ92" s="660"/>
      <c r="HUA92" s="660"/>
      <c r="HUB92" s="660"/>
      <c r="HUC92" s="660"/>
      <c r="HUD92" s="660"/>
      <c r="HUE92" s="660"/>
      <c r="HUF92" s="660"/>
      <c r="HUG92" s="660"/>
      <c r="HUH92" s="660"/>
      <c r="HUI92" s="660"/>
      <c r="HUJ92" s="660"/>
      <c r="HUK92" s="660"/>
      <c r="HUL92" s="660"/>
      <c r="HUM92" s="660"/>
      <c r="HUN92" s="660"/>
      <c r="HUO92" s="660"/>
      <c r="HUP92" s="660"/>
      <c r="HUQ92" s="660"/>
      <c r="HUR92" s="660"/>
      <c r="HUS92" s="660"/>
      <c r="HUT92" s="660"/>
      <c r="HUU92" s="660"/>
      <c r="HUV92" s="660"/>
      <c r="HUW92" s="660"/>
      <c r="HUX92" s="660"/>
      <c r="HUY92" s="660"/>
      <c r="HUZ92" s="660"/>
      <c r="HVA92" s="660"/>
      <c r="HVB92" s="660"/>
      <c r="HVC92" s="660"/>
      <c r="HVD92" s="660"/>
      <c r="HVE92" s="660"/>
      <c r="HVF92" s="660"/>
      <c r="HVG92" s="660"/>
      <c r="HVH92" s="660"/>
      <c r="HVI92" s="660"/>
      <c r="HVJ92" s="660"/>
      <c r="HVK92" s="660"/>
      <c r="HVL92" s="660"/>
      <c r="HVM92" s="660"/>
      <c r="HVN92" s="660"/>
      <c r="HVO92" s="660"/>
      <c r="HVP92" s="660"/>
      <c r="HVQ92" s="660"/>
      <c r="HVR92" s="660"/>
      <c r="HVS92" s="660"/>
      <c r="HVT92" s="660"/>
      <c r="HVU92" s="660"/>
      <c r="HVV92" s="660"/>
      <c r="HVW92" s="660"/>
      <c r="HVX92" s="660"/>
      <c r="HVY92" s="660"/>
      <c r="HVZ92" s="660"/>
      <c r="HWA92" s="660"/>
      <c r="HWB92" s="660"/>
      <c r="HWC92" s="660"/>
      <c r="HWD92" s="660"/>
      <c r="HWE92" s="660"/>
      <c r="HWF92" s="660"/>
      <c r="HWG92" s="660"/>
      <c r="HWH92" s="660"/>
      <c r="HWI92" s="660"/>
      <c r="HWJ92" s="660"/>
      <c r="HWK92" s="660"/>
      <c r="HWL92" s="660"/>
      <c r="HWM92" s="660"/>
      <c r="HWN92" s="660"/>
      <c r="HWO92" s="660"/>
      <c r="HWP92" s="660"/>
      <c r="HWQ92" s="660"/>
      <c r="HWR92" s="660"/>
      <c r="HWS92" s="660"/>
      <c r="HWT92" s="660"/>
      <c r="HWU92" s="660"/>
      <c r="HWV92" s="660"/>
      <c r="HWW92" s="660"/>
      <c r="HWX92" s="660"/>
      <c r="HWY92" s="660"/>
      <c r="HWZ92" s="660"/>
      <c r="HXA92" s="660"/>
      <c r="HXB92" s="660"/>
      <c r="HXC92" s="660"/>
      <c r="HXD92" s="660"/>
      <c r="HXE92" s="660"/>
      <c r="HXF92" s="660"/>
      <c r="HXG92" s="660"/>
      <c r="HXH92" s="660"/>
      <c r="HXI92" s="660"/>
      <c r="HXJ92" s="660"/>
      <c r="HXK92" s="660"/>
      <c r="HXL92" s="660"/>
      <c r="HXM92" s="660"/>
      <c r="HXN92" s="660"/>
      <c r="HXO92" s="660"/>
      <c r="HXP92" s="660"/>
      <c r="HXQ92" s="660"/>
      <c r="HXR92" s="660"/>
      <c r="HXS92" s="660"/>
      <c r="HXT92" s="660"/>
      <c r="HXU92" s="660"/>
      <c r="HXV92" s="660"/>
      <c r="HXW92" s="660"/>
      <c r="HXX92" s="660"/>
      <c r="HXY92" s="660"/>
      <c r="HXZ92" s="660"/>
      <c r="HYA92" s="660"/>
      <c r="HYB92" s="660"/>
      <c r="HYC92" s="660"/>
      <c r="HYD92" s="660"/>
      <c r="HYE92" s="660"/>
      <c r="HYF92" s="660"/>
      <c r="HYG92" s="660"/>
      <c r="HYH92" s="660"/>
      <c r="HYI92" s="660"/>
      <c r="HYJ92" s="660"/>
      <c r="HYK92" s="660"/>
      <c r="HYL92" s="660"/>
      <c r="HYM92" s="660"/>
      <c r="HYN92" s="660"/>
      <c r="HYO92" s="660"/>
      <c r="HYP92" s="660"/>
      <c r="HYQ92" s="660"/>
      <c r="HYR92" s="660"/>
      <c r="HYS92" s="660"/>
      <c r="HYT92" s="660"/>
      <c r="HYU92" s="660"/>
      <c r="HYV92" s="660"/>
      <c r="HYW92" s="660"/>
      <c r="HYX92" s="660"/>
      <c r="HYY92" s="660"/>
      <c r="HYZ92" s="660"/>
      <c r="HZA92" s="660"/>
      <c r="HZB92" s="660"/>
      <c r="HZC92" s="660"/>
      <c r="HZD92" s="660"/>
      <c r="HZE92" s="660"/>
      <c r="HZF92" s="660"/>
      <c r="HZG92" s="660"/>
      <c r="HZH92" s="660"/>
      <c r="HZI92" s="660"/>
      <c r="HZJ92" s="660"/>
      <c r="HZK92" s="660"/>
      <c r="HZL92" s="660"/>
      <c r="HZM92" s="660"/>
      <c r="HZN92" s="660"/>
      <c r="HZO92" s="660"/>
      <c r="HZP92" s="660"/>
      <c r="HZQ92" s="660"/>
      <c r="HZR92" s="660"/>
      <c r="HZS92" s="660"/>
      <c r="HZT92" s="660"/>
      <c r="HZU92" s="660"/>
      <c r="HZV92" s="660"/>
      <c r="HZW92" s="660"/>
      <c r="HZX92" s="660"/>
      <c r="HZY92" s="660"/>
      <c r="HZZ92" s="660"/>
      <c r="IAA92" s="660"/>
      <c r="IAB92" s="660"/>
      <c r="IAC92" s="660"/>
      <c r="IAD92" s="660"/>
      <c r="IAE92" s="660"/>
      <c r="IAF92" s="660"/>
      <c r="IAG92" s="660"/>
      <c r="IAH92" s="660"/>
      <c r="IAI92" s="660"/>
      <c r="IAJ92" s="660"/>
      <c r="IAK92" s="660"/>
      <c r="IAL92" s="660"/>
      <c r="IAM92" s="660"/>
      <c r="IAN92" s="660"/>
      <c r="IAO92" s="660"/>
      <c r="IAP92" s="660"/>
      <c r="IAQ92" s="660"/>
      <c r="IAR92" s="660"/>
      <c r="IAS92" s="660"/>
      <c r="IAT92" s="660"/>
      <c r="IAU92" s="660"/>
      <c r="IAV92" s="660"/>
      <c r="IAW92" s="660"/>
      <c r="IAX92" s="660"/>
      <c r="IAY92" s="660"/>
      <c r="IAZ92" s="660"/>
      <c r="IBA92" s="660"/>
      <c r="IBB92" s="660"/>
      <c r="IBC92" s="660"/>
      <c r="IBD92" s="660"/>
      <c r="IBE92" s="660"/>
      <c r="IBF92" s="660"/>
      <c r="IBG92" s="660"/>
      <c r="IBH92" s="660"/>
      <c r="IBI92" s="660"/>
      <c r="IBJ92" s="660"/>
      <c r="IBK92" s="660"/>
      <c r="IBL92" s="660"/>
      <c r="IBM92" s="660"/>
      <c r="IBN92" s="660"/>
      <c r="IBO92" s="660"/>
      <c r="IBP92" s="660"/>
      <c r="IBQ92" s="660"/>
      <c r="IBR92" s="660"/>
      <c r="IBS92" s="660"/>
      <c r="IBT92" s="660"/>
      <c r="IBU92" s="660"/>
      <c r="IBV92" s="660"/>
      <c r="IBW92" s="660"/>
      <c r="IBX92" s="660"/>
      <c r="IBY92" s="660"/>
      <c r="IBZ92" s="660"/>
      <c r="ICA92" s="660"/>
      <c r="ICB92" s="660"/>
      <c r="ICC92" s="660"/>
      <c r="ICD92" s="660"/>
      <c r="ICE92" s="660"/>
      <c r="ICF92" s="660"/>
      <c r="ICG92" s="660"/>
      <c r="ICH92" s="660"/>
      <c r="ICI92" s="660"/>
      <c r="ICJ92" s="660"/>
      <c r="ICK92" s="660"/>
      <c r="ICL92" s="660"/>
      <c r="ICM92" s="660"/>
      <c r="ICN92" s="660"/>
      <c r="ICO92" s="660"/>
      <c r="ICP92" s="660"/>
      <c r="ICQ92" s="660"/>
      <c r="ICR92" s="660"/>
      <c r="ICS92" s="660"/>
      <c r="ICT92" s="660"/>
      <c r="ICU92" s="660"/>
      <c r="ICV92" s="660"/>
      <c r="ICW92" s="660"/>
      <c r="ICX92" s="660"/>
      <c r="ICY92" s="660"/>
      <c r="ICZ92" s="660"/>
      <c r="IDA92" s="660"/>
      <c r="IDB92" s="660"/>
      <c r="IDC92" s="660"/>
      <c r="IDD92" s="660"/>
      <c r="IDE92" s="660"/>
      <c r="IDF92" s="660"/>
      <c r="IDG92" s="660"/>
      <c r="IDH92" s="660"/>
      <c r="IDI92" s="660"/>
      <c r="IDJ92" s="660"/>
      <c r="IDK92" s="660"/>
      <c r="IDL92" s="660"/>
      <c r="IDM92" s="660"/>
      <c r="IDN92" s="660"/>
      <c r="IDO92" s="660"/>
      <c r="IDP92" s="660"/>
      <c r="IDQ92" s="660"/>
      <c r="IDR92" s="660"/>
      <c r="IDS92" s="660"/>
      <c r="IDT92" s="660"/>
      <c r="IDU92" s="660"/>
      <c r="IDV92" s="660"/>
      <c r="IDW92" s="660"/>
      <c r="IDX92" s="660"/>
      <c r="IDY92" s="660"/>
      <c r="IDZ92" s="660"/>
      <c r="IEA92" s="660"/>
      <c r="IEB92" s="660"/>
      <c r="IEC92" s="660"/>
      <c r="IED92" s="660"/>
      <c r="IEE92" s="660"/>
      <c r="IEF92" s="660"/>
      <c r="IEG92" s="660"/>
      <c r="IEH92" s="660"/>
      <c r="IEI92" s="660"/>
      <c r="IEJ92" s="660"/>
      <c r="IEK92" s="660"/>
      <c r="IEL92" s="660"/>
      <c r="IEM92" s="660"/>
      <c r="IEN92" s="660"/>
      <c r="IEO92" s="660"/>
      <c r="IEP92" s="660"/>
      <c r="IEQ92" s="660"/>
      <c r="IER92" s="660"/>
      <c r="IES92" s="660"/>
      <c r="IET92" s="660"/>
      <c r="IEU92" s="660"/>
      <c r="IEV92" s="660"/>
      <c r="IEW92" s="660"/>
      <c r="IEX92" s="660"/>
      <c r="IEY92" s="660"/>
      <c r="IEZ92" s="660"/>
      <c r="IFA92" s="660"/>
      <c r="IFB92" s="660"/>
      <c r="IFC92" s="660"/>
      <c r="IFD92" s="660"/>
      <c r="IFE92" s="660"/>
      <c r="IFF92" s="660"/>
      <c r="IFG92" s="660"/>
      <c r="IFH92" s="660"/>
      <c r="IFI92" s="660"/>
      <c r="IFJ92" s="660"/>
      <c r="IFK92" s="660"/>
      <c r="IFL92" s="660"/>
      <c r="IFM92" s="660"/>
      <c r="IFN92" s="660"/>
      <c r="IFO92" s="660"/>
      <c r="IFP92" s="660"/>
      <c r="IFQ92" s="660"/>
      <c r="IFR92" s="660"/>
      <c r="IFS92" s="660"/>
      <c r="IFT92" s="660"/>
      <c r="IFU92" s="660"/>
      <c r="IFV92" s="660"/>
      <c r="IFW92" s="660"/>
      <c r="IFX92" s="660"/>
      <c r="IFY92" s="660"/>
      <c r="IFZ92" s="660"/>
      <c r="IGA92" s="660"/>
      <c r="IGB92" s="660"/>
      <c r="IGC92" s="660"/>
      <c r="IGD92" s="660"/>
      <c r="IGE92" s="660"/>
      <c r="IGF92" s="660"/>
      <c r="IGG92" s="660"/>
      <c r="IGH92" s="660"/>
      <c r="IGI92" s="660"/>
      <c r="IGJ92" s="660"/>
      <c r="IGK92" s="660"/>
      <c r="IGL92" s="660"/>
      <c r="IGM92" s="660"/>
      <c r="IGN92" s="660"/>
      <c r="IGO92" s="660"/>
      <c r="IGP92" s="660"/>
      <c r="IGQ92" s="660"/>
      <c r="IGR92" s="660"/>
      <c r="IGS92" s="660"/>
      <c r="IGT92" s="660"/>
      <c r="IGU92" s="660"/>
      <c r="IGV92" s="660"/>
      <c r="IGW92" s="660"/>
      <c r="IGX92" s="660"/>
      <c r="IGY92" s="660"/>
      <c r="IGZ92" s="660"/>
      <c r="IHA92" s="660"/>
      <c r="IHB92" s="660"/>
      <c r="IHC92" s="660"/>
      <c r="IHD92" s="660"/>
      <c r="IHE92" s="660"/>
      <c r="IHF92" s="660"/>
      <c r="IHG92" s="660"/>
      <c r="IHH92" s="660"/>
      <c r="IHI92" s="660"/>
      <c r="IHJ92" s="660"/>
      <c r="IHK92" s="660"/>
      <c r="IHL92" s="660"/>
      <c r="IHM92" s="660"/>
      <c r="IHN92" s="660"/>
      <c r="IHO92" s="660"/>
      <c r="IHP92" s="660"/>
      <c r="IHQ92" s="660"/>
      <c r="IHR92" s="660"/>
      <c r="IHS92" s="660"/>
      <c r="IHT92" s="660"/>
      <c r="IHU92" s="660"/>
      <c r="IHV92" s="660"/>
      <c r="IHW92" s="660"/>
      <c r="IHX92" s="660"/>
      <c r="IHY92" s="660"/>
      <c r="IHZ92" s="660"/>
      <c r="IIA92" s="660"/>
      <c r="IIB92" s="660"/>
      <c r="IIC92" s="660"/>
      <c r="IID92" s="660"/>
      <c r="IIE92" s="660"/>
      <c r="IIF92" s="660"/>
      <c r="IIG92" s="660"/>
      <c r="IIH92" s="660"/>
      <c r="III92" s="660"/>
      <c r="IIJ92" s="660"/>
      <c r="IIK92" s="660"/>
      <c r="IIL92" s="660"/>
      <c r="IIM92" s="660"/>
      <c r="IIN92" s="660"/>
      <c r="IIO92" s="660"/>
      <c r="IIP92" s="660"/>
      <c r="IIQ92" s="660"/>
      <c r="IIR92" s="660"/>
      <c r="IIS92" s="660"/>
      <c r="IIT92" s="660"/>
      <c r="IIU92" s="660"/>
      <c r="IIV92" s="660"/>
      <c r="IIW92" s="660"/>
      <c r="IIX92" s="660"/>
      <c r="IIY92" s="660"/>
      <c r="IIZ92" s="660"/>
      <c r="IJA92" s="660"/>
      <c r="IJB92" s="660"/>
      <c r="IJC92" s="660"/>
      <c r="IJD92" s="660"/>
      <c r="IJE92" s="660"/>
      <c r="IJF92" s="660"/>
      <c r="IJG92" s="660"/>
      <c r="IJH92" s="660"/>
      <c r="IJI92" s="660"/>
      <c r="IJJ92" s="660"/>
      <c r="IJK92" s="660"/>
      <c r="IJL92" s="660"/>
      <c r="IJM92" s="660"/>
      <c r="IJN92" s="660"/>
      <c r="IJO92" s="660"/>
      <c r="IJP92" s="660"/>
      <c r="IJQ92" s="660"/>
      <c r="IJR92" s="660"/>
      <c r="IJS92" s="660"/>
      <c r="IJT92" s="660"/>
      <c r="IJU92" s="660"/>
      <c r="IJV92" s="660"/>
      <c r="IJW92" s="660"/>
      <c r="IJX92" s="660"/>
      <c r="IJY92" s="660"/>
      <c r="IJZ92" s="660"/>
      <c r="IKA92" s="660"/>
      <c r="IKB92" s="660"/>
      <c r="IKC92" s="660"/>
      <c r="IKD92" s="660"/>
      <c r="IKE92" s="660"/>
      <c r="IKF92" s="660"/>
      <c r="IKG92" s="660"/>
      <c r="IKH92" s="660"/>
      <c r="IKI92" s="660"/>
      <c r="IKJ92" s="660"/>
      <c r="IKK92" s="660"/>
      <c r="IKL92" s="660"/>
      <c r="IKM92" s="660"/>
      <c r="IKN92" s="660"/>
      <c r="IKO92" s="660"/>
      <c r="IKP92" s="660"/>
      <c r="IKQ92" s="660"/>
      <c r="IKR92" s="660"/>
      <c r="IKS92" s="660"/>
      <c r="IKT92" s="660"/>
      <c r="IKU92" s="660"/>
      <c r="IKV92" s="660"/>
      <c r="IKW92" s="660"/>
      <c r="IKX92" s="660"/>
      <c r="IKY92" s="660"/>
      <c r="IKZ92" s="660"/>
      <c r="ILA92" s="660"/>
      <c r="ILB92" s="660"/>
      <c r="ILC92" s="660"/>
      <c r="ILD92" s="660"/>
      <c r="ILE92" s="660"/>
      <c r="ILF92" s="660"/>
      <c r="ILG92" s="660"/>
      <c r="ILH92" s="660"/>
      <c r="ILI92" s="660"/>
      <c r="ILJ92" s="660"/>
      <c r="ILK92" s="660"/>
      <c r="ILL92" s="660"/>
      <c r="ILM92" s="660"/>
      <c r="ILN92" s="660"/>
      <c r="ILO92" s="660"/>
      <c r="ILP92" s="660"/>
      <c r="ILQ92" s="660"/>
      <c r="ILR92" s="660"/>
      <c r="ILS92" s="660"/>
      <c r="ILT92" s="660"/>
      <c r="ILU92" s="660"/>
      <c r="ILV92" s="660"/>
      <c r="ILW92" s="660"/>
      <c r="ILX92" s="660"/>
      <c r="ILY92" s="660"/>
      <c r="ILZ92" s="660"/>
      <c r="IMA92" s="660"/>
      <c r="IMB92" s="660"/>
      <c r="IMC92" s="660"/>
      <c r="IMD92" s="660"/>
      <c r="IME92" s="660"/>
      <c r="IMF92" s="660"/>
      <c r="IMG92" s="660"/>
      <c r="IMH92" s="660"/>
      <c r="IMI92" s="660"/>
      <c r="IMJ92" s="660"/>
      <c r="IMK92" s="660"/>
      <c r="IML92" s="660"/>
      <c r="IMM92" s="660"/>
      <c r="IMN92" s="660"/>
      <c r="IMO92" s="660"/>
      <c r="IMP92" s="660"/>
      <c r="IMQ92" s="660"/>
      <c r="IMR92" s="660"/>
      <c r="IMS92" s="660"/>
      <c r="IMT92" s="660"/>
      <c r="IMU92" s="660"/>
      <c r="IMV92" s="660"/>
      <c r="IMW92" s="660"/>
      <c r="IMX92" s="660"/>
      <c r="IMY92" s="660"/>
      <c r="IMZ92" s="660"/>
      <c r="INA92" s="660"/>
      <c r="INB92" s="660"/>
      <c r="INC92" s="660"/>
      <c r="IND92" s="660"/>
      <c r="INE92" s="660"/>
      <c r="INF92" s="660"/>
      <c r="ING92" s="660"/>
      <c r="INH92" s="660"/>
      <c r="INI92" s="660"/>
      <c r="INJ92" s="660"/>
      <c r="INK92" s="660"/>
      <c r="INL92" s="660"/>
      <c r="INM92" s="660"/>
      <c r="INN92" s="660"/>
      <c r="INO92" s="660"/>
      <c r="INP92" s="660"/>
      <c r="INQ92" s="660"/>
      <c r="INR92" s="660"/>
      <c r="INS92" s="660"/>
      <c r="INT92" s="660"/>
      <c r="INU92" s="660"/>
      <c r="INV92" s="660"/>
      <c r="INW92" s="660"/>
      <c r="INX92" s="660"/>
      <c r="INY92" s="660"/>
      <c r="INZ92" s="660"/>
      <c r="IOA92" s="660"/>
      <c r="IOB92" s="660"/>
      <c r="IOC92" s="660"/>
      <c r="IOD92" s="660"/>
      <c r="IOE92" s="660"/>
      <c r="IOF92" s="660"/>
      <c r="IOG92" s="660"/>
      <c r="IOH92" s="660"/>
      <c r="IOI92" s="660"/>
      <c r="IOJ92" s="660"/>
      <c r="IOK92" s="660"/>
      <c r="IOL92" s="660"/>
      <c r="IOM92" s="660"/>
      <c r="ION92" s="660"/>
      <c r="IOO92" s="660"/>
      <c r="IOP92" s="660"/>
      <c r="IOQ92" s="660"/>
      <c r="IOR92" s="660"/>
      <c r="IOS92" s="660"/>
      <c r="IOT92" s="660"/>
      <c r="IOU92" s="660"/>
      <c r="IOV92" s="660"/>
      <c r="IOW92" s="660"/>
      <c r="IOX92" s="660"/>
      <c r="IOY92" s="660"/>
      <c r="IOZ92" s="660"/>
      <c r="IPA92" s="660"/>
      <c r="IPB92" s="660"/>
      <c r="IPC92" s="660"/>
      <c r="IPD92" s="660"/>
      <c r="IPE92" s="660"/>
      <c r="IPF92" s="660"/>
      <c r="IPG92" s="660"/>
      <c r="IPH92" s="660"/>
      <c r="IPI92" s="660"/>
      <c r="IPJ92" s="660"/>
      <c r="IPK92" s="660"/>
      <c r="IPL92" s="660"/>
      <c r="IPM92" s="660"/>
      <c r="IPN92" s="660"/>
      <c r="IPO92" s="660"/>
      <c r="IPP92" s="660"/>
      <c r="IPQ92" s="660"/>
      <c r="IPR92" s="660"/>
      <c r="IPS92" s="660"/>
      <c r="IPT92" s="660"/>
      <c r="IPU92" s="660"/>
      <c r="IPV92" s="660"/>
      <c r="IPW92" s="660"/>
      <c r="IPX92" s="660"/>
      <c r="IPY92" s="660"/>
      <c r="IPZ92" s="660"/>
      <c r="IQA92" s="660"/>
      <c r="IQB92" s="660"/>
      <c r="IQC92" s="660"/>
      <c r="IQD92" s="660"/>
      <c r="IQE92" s="660"/>
      <c r="IQF92" s="660"/>
      <c r="IQG92" s="660"/>
      <c r="IQH92" s="660"/>
      <c r="IQI92" s="660"/>
      <c r="IQJ92" s="660"/>
      <c r="IQK92" s="660"/>
      <c r="IQL92" s="660"/>
      <c r="IQM92" s="660"/>
      <c r="IQN92" s="660"/>
      <c r="IQO92" s="660"/>
      <c r="IQP92" s="660"/>
      <c r="IQQ92" s="660"/>
      <c r="IQR92" s="660"/>
      <c r="IQS92" s="660"/>
      <c r="IQT92" s="660"/>
      <c r="IQU92" s="660"/>
      <c r="IQV92" s="660"/>
      <c r="IQW92" s="660"/>
      <c r="IQX92" s="660"/>
      <c r="IQY92" s="660"/>
      <c r="IQZ92" s="660"/>
      <c r="IRA92" s="660"/>
      <c r="IRB92" s="660"/>
      <c r="IRC92" s="660"/>
      <c r="IRD92" s="660"/>
      <c r="IRE92" s="660"/>
      <c r="IRF92" s="660"/>
      <c r="IRG92" s="660"/>
      <c r="IRH92" s="660"/>
      <c r="IRI92" s="660"/>
      <c r="IRJ92" s="660"/>
      <c r="IRK92" s="660"/>
      <c r="IRL92" s="660"/>
      <c r="IRM92" s="660"/>
      <c r="IRN92" s="660"/>
      <c r="IRO92" s="660"/>
      <c r="IRP92" s="660"/>
      <c r="IRQ92" s="660"/>
      <c r="IRR92" s="660"/>
      <c r="IRS92" s="660"/>
      <c r="IRT92" s="660"/>
      <c r="IRU92" s="660"/>
      <c r="IRV92" s="660"/>
      <c r="IRW92" s="660"/>
      <c r="IRX92" s="660"/>
      <c r="IRY92" s="660"/>
      <c r="IRZ92" s="660"/>
      <c r="ISA92" s="660"/>
      <c r="ISB92" s="660"/>
      <c r="ISC92" s="660"/>
      <c r="ISD92" s="660"/>
      <c r="ISE92" s="660"/>
      <c r="ISF92" s="660"/>
      <c r="ISG92" s="660"/>
      <c r="ISH92" s="660"/>
      <c r="ISI92" s="660"/>
      <c r="ISJ92" s="660"/>
      <c r="ISK92" s="660"/>
      <c r="ISL92" s="660"/>
      <c r="ISM92" s="660"/>
      <c r="ISN92" s="660"/>
      <c r="ISO92" s="660"/>
      <c r="ISP92" s="660"/>
      <c r="ISQ92" s="660"/>
      <c r="ISR92" s="660"/>
      <c r="ISS92" s="660"/>
      <c r="IST92" s="660"/>
      <c r="ISU92" s="660"/>
      <c r="ISV92" s="660"/>
      <c r="ISW92" s="660"/>
      <c r="ISX92" s="660"/>
      <c r="ISY92" s="660"/>
      <c r="ISZ92" s="660"/>
      <c r="ITA92" s="660"/>
      <c r="ITB92" s="660"/>
      <c r="ITC92" s="660"/>
      <c r="ITD92" s="660"/>
      <c r="ITE92" s="660"/>
      <c r="ITF92" s="660"/>
      <c r="ITG92" s="660"/>
      <c r="ITH92" s="660"/>
      <c r="ITI92" s="660"/>
      <c r="ITJ92" s="660"/>
      <c r="ITK92" s="660"/>
      <c r="ITL92" s="660"/>
      <c r="ITM92" s="660"/>
      <c r="ITN92" s="660"/>
      <c r="ITO92" s="660"/>
      <c r="ITP92" s="660"/>
      <c r="ITQ92" s="660"/>
      <c r="ITR92" s="660"/>
      <c r="ITS92" s="660"/>
      <c r="ITT92" s="660"/>
      <c r="ITU92" s="660"/>
      <c r="ITV92" s="660"/>
      <c r="ITW92" s="660"/>
      <c r="ITX92" s="660"/>
      <c r="ITY92" s="660"/>
      <c r="ITZ92" s="660"/>
      <c r="IUA92" s="660"/>
      <c r="IUB92" s="660"/>
      <c r="IUC92" s="660"/>
      <c r="IUD92" s="660"/>
      <c r="IUE92" s="660"/>
      <c r="IUF92" s="660"/>
      <c r="IUG92" s="660"/>
      <c r="IUH92" s="660"/>
      <c r="IUI92" s="660"/>
      <c r="IUJ92" s="660"/>
      <c r="IUK92" s="660"/>
      <c r="IUL92" s="660"/>
      <c r="IUM92" s="660"/>
      <c r="IUN92" s="660"/>
      <c r="IUO92" s="660"/>
      <c r="IUP92" s="660"/>
      <c r="IUQ92" s="660"/>
      <c r="IUR92" s="660"/>
      <c r="IUS92" s="660"/>
      <c r="IUT92" s="660"/>
      <c r="IUU92" s="660"/>
      <c r="IUV92" s="660"/>
      <c r="IUW92" s="660"/>
      <c r="IUX92" s="660"/>
      <c r="IUY92" s="660"/>
      <c r="IUZ92" s="660"/>
      <c r="IVA92" s="660"/>
      <c r="IVB92" s="660"/>
      <c r="IVC92" s="660"/>
      <c r="IVD92" s="660"/>
      <c r="IVE92" s="660"/>
      <c r="IVF92" s="660"/>
      <c r="IVG92" s="660"/>
      <c r="IVH92" s="660"/>
      <c r="IVI92" s="660"/>
      <c r="IVJ92" s="660"/>
      <c r="IVK92" s="660"/>
      <c r="IVL92" s="660"/>
      <c r="IVM92" s="660"/>
      <c r="IVN92" s="660"/>
      <c r="IVO92" s="660"/>
      <c r="IVP92" s="660"/>
      <c r="IVQ92" s="660"/>
      <c r="IVR92" s="660"/>
      <c r="IVS92" s="660"/>
      <c r="IVT92" s="660"/>
      <c r="IVU92" s="660"/>
      <c r="IVV92" s="660"/>
      <c r="IVW92" s="660"/>
      <c r="IVX92" s="660"/>
      <c r="IVY92" s="660"/>
      <c r="IVZ92" s="660"/>
      <c r="IWA92" s="660"/>
      <c r="IWB92" s="660"/>
      <c r="IWC92" s="660"/>
      <c r="IWD92" s="660"/>
      <c r="IWE92" s="660"/>
      <c r="IWF92" s="660"/>
      <c r="IWG92" s="660"/>
      <c r="IWH92" s="660"/>
      <c r="IWI92" s="660"/>
      <c r="IWJ92" s="660"/>
      <c r="IWK92" s="660"/>
      <c r="IWL92" s="660"/>
      <c r="IWM92" s="660"/>
      <c r="IWN92" s="660"/>
      <c r="IWO92" s="660"/>
      <c r="IWP92" s="660"/>
      <c r="IWQ92" s="660"/>
      <c r="IWR92" s="660"/>
      <c r="IWS92" s="660"/>
      <c r="IWT92" s="660"/>
      <c r="IWU92" s="660"/>
      <c r="IWV92" s="660"/>
      <c r="IWW92" s="660"/>
      <c r="IWX92" s="660"/>
      <c r="IWY92" s="660"/>
      <c r="IWZ92" s="660"/>
      <c r="IXA92" s="660"/>
      <c r="IXB92" s="660"/>
      <c r="IXC92" s="660"/>
      <c r="IXD92" s="660"/>
      <c r="IXE92" s="660"/>
      <c r="IXF92" s="660"/>
      <c r="IXG92" s="660"/>
      <c r="IXH92" s="660"/>
      <c r="IXI92" s="660"/>
      <c r="IXJ92" s="660"/>
      <c r="IXK92" s="660"/>
      <c r="IXL92" s="660"/>
      <c r="IXM92" s="660"/>
      <c r="IXN92" s="660"/>
      <c r="IXO92" s="660"/>
      <c r="IXP92" s="660"/>
      <c r="IXQ92" s="660"/>
      <c r="IXR92" s="660"/>
      <c r="IXS92" s="660"/>
      <c r="IXT92" s="660"/>
      <c r="IXU92" s="660"/>
      <c r="IXV92" s="660"/>
      <c r="IXW92" s="660"/>
      <c r="IXX92" s="660"/>
      <c r="IXY92" s="660"/>
      <c r="IXZ92" s="660"/>
      <c r="IYA92" s="660"/>
      <c r="IYB92" s="660"/>
      <c r="IYC92" s="660"/>
      <c r="IYD92" s="660"/>
      <c r="IYE92" s="660"/>
      <c r="IYF92" s="660"/>
      <c r="IYG92" s="660"/>
      <c r="IYH92" s="660"/>
      <c r="IYI92" s="660"/>
      <c r="IYJ92" s="660"/>
      <c r="IYK92" s="660"/>
      <c r="IYL92" s="660"/>
      <c r="IYM92" s="660"/>
      <c r="IYN92" s="660"/>
      <c r="IYO92" s="660"/>
      <c r="IYP92" s="660"/>
      <c r="IYQ92" s="660"/>
      <c r="IYR92" s="660"/>
      <c r="IYS92" s="660"/>
      <c r="IYT92" s="660"/>
      <c r="IYU92" s="660"/>
      <c r="IYV92" s="660"/>
      <c r="IYW92" s="660"/>
      <c r="IYX92" s="660"/>
      <c r="IYY92" s="660"/>
      <c r="IYZ92" s="660"/>
      <c r="IZA92" s="660"/>
      <c r="IZB92" s="660"/>
      <c r="IZC92" s="660"/>
      <c r="IZD92" s="660"/>
      <c r="IZE92" s="660"/>
      <c r="IZF92" s="660"/>
      <c r="IZG92" s="660"/>
      <c r="IZH92" s="660"/>
      <c r="IZI92" s="660"/>
      <c r="IZJ92" s="660"/>
      <c r="IZK92" s="660"/>
      <c r="IZL92" s="660"/>
      <c r="IZM92" s="660"/>
      <c r="IZN92" s="660"/>
      <c r="IZO92" s="660"/>
      <c r="IZP92" s="660"/>
      <c r="IZQ92" s="660"/>
      <c r="IZR92" s="660"/>
      <c r="IZS92" s="660"/>
      <c r="IZT92" s="660"/>
      <c r="IZU92" s="660"/>
      <c r="IZV92" s="660"/>
      <c r="IZW92" s="660"/>
      <c r="IZX92" s="660"/>
      <c r="IZY92" s="660"/>
      <c r="IZZ92" s="660"/>
      <c r="JAA92" s="660"/>
      <c r="JAB92" s="660"/>
      <c r="JAC92" s="660"/>
      <c r="JAD92" s="660"/>
      <c r="JAE92" s="660"/>
      <c r="JAF92" s="660"/>
      <c r="JAG92" s="660"/>
      <c r="JAH92" s="660"/>
      <c r="JAI92" s="660"/>
      <c r="JAJ92" s="660"/>
      <c r="JAK92" s="660"/>
      <c r="JAL92" s="660"/>
      <c r="JAM92" s="660"/>
      <c r="JAN92" s="660"/>
      <c r="JAO92" s="660"/>
      <c r="JAP92" s="660"/>
      <c r="JAQ92" s="660"/>
      <c r="JAR92" s="660"/>
      <c r="JAS92" s="660"/>
      <c r="JAT92" s="660"/>
      <c r="JAU92" s="660"/>
      <c r="JAV92" s="660"/>
      <c r="JAW92" s="660"/>
      <c r="JAX92" s="660"/>
      <c r="JAY92" s="660"/>
      <c r="JAZ92" s="660"/>
      <c r="JBA92" s="660"/>
      <c r="JBB92" s="660"/>
      <c r="JBC92" s="660"/>
      <c r="JBD92" s="660"/>
      <c r="JBE92" s="660"/>
      <c r="JBF92" s="660"/>
      <c r="JBG92" s="660"/>
      <c r="JBH92" s="660"/>
      <c r="JBI92" s="660"/>
      <c r="JBJ92" s="660"/>
      <c r="JBK92" s="660"/>
      <c r="JBL92" s="660"/>
      <c r="JBM92" s="660"/>
      <c r="JBN92" s="660"/>
      <c r="JBO92" s="660"/>
      <c r="JBP92" s="660"/>
      <c r="JBQ92" s="660"/>
      <c r="JBR92" s="660"/>
      <c r="JBS92" s="660"/>
      <c r="JBT92" s="660"/>
      <c r="JBU92" s="660"/>
      <c r="JBV92" s="660"/>
      <c r="JBW92" s="660"/>
      <c r="JBX92" s="660"/>
      <c r="JBY92" s="660"/>
      <c r="JBZ92" s="660"/>
      <c r="JCA92" s="660"/>
      <c r="JCB92" s="660"/>
      <c r="JCC92" s="660"/>
      <c r="JCD92" s="660"/>
      <c r="JCE92" s="660"/>
      <c r="JCF92" s="660"/>
      <c r="JCG92" s="660"/>
      <c r="JCH92" s="660"/>
      <c r="JCI92" s="660"/>
      <c r="JCJ92" s="660"/>
      <c r="JCK92" s="660"/>
      <c r="JCL92" s="660"/>
      <c r="JCM92" s="660"/>
      <c r="JCN92" s="660"/>
      <c r="JCO92" s="660"/>
      <c r="JCP92" s="660"/>
      <c r="JCQ92" s="660"/>
      <c r="JCR92" s="660"/>
      <c r="JCS92" s="660"/>
      <c r="JCT92" s="660"/>
      <c r="JCU92" s="660"/>
      <c r="JCV92" s="660"/>
      <c r="JCW92" s="660"/>
      <c r="JCX92" s="660"/>
      <c r="JCY92" s="660"/>
      <c r="JCZ92" s="660"/>
      <c r="JDA92" s="660"/>
      <c r="JDB92" s="660"/>
      <c r="JDC92" s="660"/>
      <c r="JDD92" s="660"/>
      <c r="JDE92" s="660"/>
      <c r="JDF92" s="660"/>
      <c r="JDG92" s="660"/>
      <c r="JDH92" s="660"/>
      <c r="JDI92" s="660"/>
      <c r="JDJ92" s="660"/>
      <c r="JDK92" s="660"/>
      <c r="JDL92" s="660"/>
      <c r="JDM92" s="660"/>
      <c r="JDN92" s="660"/>
      <c r="JDO92" s="660"/>
      <c r="JDP92" s="660"/>
      <c r="JDQ92" s="660"/>
      <c r="JDR92" s="660"/>
      <c r="JDS92" s="660"/>
      <c r="JDT92" s="660"/>
      <c r="JDU92" s="660"/>
      <c r="JDV92" s="660"/>
      <c r="JDW92" s="660"/>
      <c r="JDX92" s="660"/>
      <c r="JDY92" s="660"/>
      <c r="JDZ92" s="660"/>
      <c r="JEA92" s="660"/>
      <c r="JEB92" s="660"/>
      <c r="JEC92" s="660"/>
      <c r="JED92" s="660"/>
      <c r="JEE92" s="660"/>
      <c r="JEF92" s="660"/>
      <c r="JEG92" s="660"/>
      <c r="JEH92" s="660"/>
      <c r="JEI92" s="660"/>
      <c r="JEJ92" s="660"/>
      <c r="JEK92" s="660"/>
      <c r="JEL92" s="660"/>
      <c r="JEM92" s="660"/>
      <c r="JEN92" s="660"/>
      <c r="JEO92" s="660"/>
      <c r="JEP92" s="660"/>
      <c r="JEQ92" s="660"/>
      <c r="JER92" s="660"/>
      <c r="JES92" s="660"/>
      <c r="JET92" s="660"/>
      <c r="JEU92" s="660"/>
      <c r="JEV92" s="660"/>
      <c r="JEW92" s="660"/>
      <c r="JEX92" s="660"/>
      <c r="JEY92" s="660"/>
      <c r="JEZ92" s="660"/>
      <c r="JFA92" s="660"/>
      <c r="JFB92" s="660"/>
      <c r="JFC92" s="660"/>
      <c r="JFD92" s="660"/>
      <c r="JFE92" s="660"/>
      <c r="JFF92" s="660"/>
      <c r="JFG92" s="660"/>
      <c r="JFH92" s="660"/>
      <c r="JFI92" s="660"/>
      <c r="JFJ92" s="660"/>
      <c r="JFK92" s="660"/>
      <c r="JFL92" s="660"/>
      <c r="JFM92" s="660"/>
      <c r="JFN92" s="660"/>
      <c r="JFO92" s="660"/>
      <c r="JFP92" s="660"/>
      <c r="JFQ92" s="660"/>
      <c r="JFR92" s="660"/>
      <c r="JFS92" s="660"/>
      <c r="JFT92" s="660"/>
      <c r="JFU92" s="660"/>
      <c r="JFV92" s="660"/>
      <c r="JFW92" s="660"/>
      <c r="JFX92" s="660"/>
      <c r="JFY92" s="660"/>
      <c r="JFZ92" s="660"/>
      <c r="JGA92" s="660"/>
      <c r="JGB92" s="660"/>
      <c r="JGC92" s="660"/>
      <c r="JGD92" s="660"/>
      <c r="JGE92" s="660"/>
      <c r="JGF92" s="660"/>
      <c r="JGG92" s="660"/>
      <c r="JGH92" s="660"/>
      <c r="JGI92" s="660"/>
      <c r="JGJ92" s="660"/>
      <c r="JGK92" s="660"/>
      <c r="JGL92" s="660"/>
      <c r="JGM92" s="660"/>
      <c r="JGN92" s="660"/>
      <c r="JGO92" s="660"/>
      <c r="JGP92" s="660"/>
      <c r="JGQ92" s="660"/>
      <c r="JGR92" s="660"/>
      <c r="JGS92" s="660"/>
      <c r="JGT92" s="660"/>
      <c r="JGU92" s="660"/>
      <c r="JGV92" s="660"/>
      <c r="JGW92" s="660"/>
      <c r="JGX92" s="660"/>
      <c r="JGY92" s="660"/>
      <c r="JGZ92" s="660"/>
      <c r="JHA92" s="660"/>
      <c r="JHB92" s="660"/>
      <c r="JHC92" s="660"/>
      <c r="JHD92" s="660"/>
      <c r="JHE92" s="660"/>
      <c r="JHF92" s="660"/>
      <c r="JHG92" s="660"/>
      <c r="JHH92" s="660"/>
      <c r="JHI92" s="660"/>
      <c r="JHJ92" s="660"/>
      <c r="JHK92" s="660"/>
      <c r="JHL92" s="660"/>
      <c r="JHM92" s="660"/>
      <c r="JHN92" s="660"/>
      <c r="JHO92" s="660"/>
      <c r="JHP92" s="660"/>
      <c r="JHQ92" s="660"/>
      <c r="JHR92" s="660"/>
      <c r="JHS92" s="660"/>
      <c r="JHT92" s="660"/>
      <c r="JHU92" s="660"/>
      <c r="JHV92" s="660"/>
      <c r="JHW92" s="660"/>
      <c r="JHX92" s="660"/>
      <c r="JHY92" s="660"/>
      <c r="JHZ92" s="660"/>
      <c r="JIA92" s="660"/>
      <c r="JIB92" s="660"/>
      <c r="JIC92" s="660"/>
      <c r="JID92" s="660"/>
      <c r="JIE92" s="660"/>
      <c r="JIF92" s="660"/>
      <c r="JIG92" s="660"/>
      <c r="JIH92" s="660"/>
      <c r="JII92" s="660"/>
      <c r="JIJ92" s="660"/>
      <c r="JIK92" s="660"/>
      <c r="JIL92" s="660"/>
      <c r="JIM92" s="660"/>
      <c r="JIN92" s="660"/>
      <c r="JIO92" s="660"/>
      <c r="JIP92" s="660"/>
      <c r="JIQ92" s="660"/>
      <c r="JIR92" s="660"/>
      <c r="JIS92" s="660"/>
      <c r="JIT92" s="660"/>
      <c r="JIU92" s="660"/>
      <c r="JIV92" s="660"/>
      <c r="JIW92" s="660"/>
      <c r="JIX92" s="660"/>
      <c r="JIY92" s="660"/>
      <c r="JIZ92" s="660"/>
      <c r="JJA92" s="660"/>
      <c r="JJB92" s="660"/>
      <c r="JJC92" s="660"/>
      <c r="JJD92" s="660"/>
      <c r="JJE92" s="660"/>
      <c r="JJF92" s="660"/>
      <c r="JJG92" s="660"/>
      <c r="JJH92" s="660"/>
      <c r="JJI92" s="660"/>
      <c r="JJJ92" s="660"/>
      <c r="JJK92" s="660"/>
      <c r="JJL92" s="660"/>
      <c r="JJM92" s="660"/>
      <c r="JJN92" s="660"/>
      <c r="JJO92" s="660"/>
      <c r="JJP92" s="660"/>
      <c r="JJQ92" s="660"/>
      <c r="JJR92" s="660"/>
      <c r="JJS92" s="660"/>
      <c r="JJT92" s="660"/>
      <c r="JJU92" s="660"/>
      <c r="JJV92" s="660"/>
      <c r="JJW92" s="660"/>
      <c r="JJX92" s="660"/>
      <c r="JJY92" s="660"/>
      <c r="JJZ92" s="660"/>
      <c r="JKA92" s="660"/>
      <c r="JKB92" s="660"/>
      <c r="JKC92" s="660"/>
      <c r="JKD92" s="660"/>
      <c r="JKE92" s="660"/>
      <c r="JKF92" s="660"/>
      <c r="JKG92" s="660"/>
      <c r="JKH92" s="660"/>
      <c r="JKI92" s="660"/>
      <c r="JKJ92" s="660"/>
      <c r="JKK92" s="660"/>
      <c r="JKL92" s="660"/>
      <c r="JKM92" s="660"/>
      <c r="JKN92" s="660"/>
      <c r="JKO92" s="660"/>
      <c r="JKP92" s="660"/>
      <c r="JKQ92" s="660"/>
      <c r="JKR92" s="660"/>
      <c r="JKS92" s="660"/>
      <c r="JKT92" s="660"/>
      <c r="JKU92" s="660"/>
      <c r="JKV92" s="660"/>
      <c r="JKW92" s="660"/>
      <c r="JKX92" s="660"/>
      <c r="JKY92" s="660"/>
      <c r="JKZ92" s="660"/>
      <c r="JLA92" s="660"/>
      <c r="JLB92" s="660"/>
      <c r="JLC92" s="660"/>
      <c r="JLD92" s="660"/>
      <c r="JLE92" s="660"/>
      <c r="JLF92" s="660"/>
      <c r="JLG92" s="660"/>
      <c r="JLH92" s="660"/>
      <c r="JLI92" s="660"/>
      <c r="JLJ92" s="660"/>
      <c r="JLK92" s="660"/>
      <c r="JLL92" s="660"/>
      <c r="JLM92" s="660"/>
      <c r="JLN92" s="660"/>
      <c r="JLO92" s="660"/>
      <c r="JLP92" s="660"/>
      <c r="JLQ92" s="660"/>
      <c r="JLR92" s="660"/>
      <c r="JLS92" s="660"/>
      <c r="JLT92" s="660"/>
      <c r="JLU92" s="660"/>
      <c r="JLV92" s="660"/>
      <c r="JLW92" s="660"/>
      <c r="JLX92" s="660"/>
      <c r="JLY92" s="660"/>
      <c r="JLZ92" s="660"/>
      <c r="JMA92" s="660"/>
      <c r="JMB92" s="660"/>
      <c r="JMC92" s="660"/>
      <c r="JMD92" s="660"/>
      <c r="JME92" s="660"/>
      <c r="JMF92" s="660"/>
      <c r="JMG92" s="660"/>
      <c r="JMH92" s="660"/>
      <c r="JMI92" s="660"/>
      <c r="JMJ92" s="660"/>
      <c r="JMK92" s="660"/>
      <c r="JML92" s="660"/>
      <c r="JMM92" s="660"/>
      <c r="JMN92" s="660"/>
      <c r="JMO92" s="660"/>
      <c r="JMP92" s="660"/>
      <c r="JMQ92" s="660"/>
      <c r="JMR92" s="660"/>
      <c r="JMS92" s="660"/>
      <c r="JMT92" s="660"/>
      <c r="JMU92" s="660"/>
      <c r="JMV92" s="660"/>
      <c r="JMW92" s="660"/>
      <c r="JMX92" s="660"/>
      <c r="JMY92" s="660"/>
      <c r="JMZ92" s="660"/>
      <c r="JNA92" s="660"/>
      <c r="JNB92" s="660"/>
      <c r="JNC92" s="660"/>
      <c r="JND92" s="660"/>
      <c r="JNE92" s="660"/>
      <c r="JNF92" s="660"/>
      <c r="JNG92" s="660"/>
      <c r="JNH92" s="660"/>
      <c r="JNI92" s="660"/>
      <c r="JNJ92" s="660"/>
      <c r="JNK92" s="660"/>
      <c r="JNL92" s="660"/>
      <c r="JNM92" s="660"/>
      <c r="JNN92" s="660"/>
      <c r="JNO92" s="660"/>
      <c r="JNP92" s="660"/>
      <c r="JNQ92" s="660"/>
      <c r="JNR92" s="660"/>
      <c r="JNS92" s="660"/>
      <c r="JNT92" s="660"/>
      <c r="JNU92" s="660"/>
      <c r="JNV92" s="660"/>
      <c r="JNW92" s="660"/>
      <c r="JNX92" s="660"/>
      <c r="JNY92" s="660"/>
      <c r="JNZ92" s="660"/>
      <c r="JOA92" s="660"/>
      <c r="JOB92" s="660"/>
      <c r="JOC92" s="660"/>
      <c r="JOD92" s="660"/>
      <c r="JOE92" s="660"/>
      <c r="JOF92" s="660"/>
      <c r="JOG92" s="660"/>
      <c r="JOH92" s="660"/>
      <c r="JOI92" s="660"/>
      <c r="JOJ92" s="660"/>
      <c r="JOK92" s="660"/>
      <c r="JOL92" s="660"/>
      <c r="JOM92" s="660"/>
      <c r="JON92" s="660"/>
      <c r="JOO92" s="660"/>
      <c r="JOP92" s="660"/>
      <c r="JOQ92" s="660"/>
      <c r="JOR92" s="660"/>
      <c r="JOS92" s="660"/>
      <c r="JOT92" s="660"/>
      <c r="JOU92" s="660"/>
      <c r="JOV92" s="660"/>
      <c r="JOW92" s="660"/>
      <c r="JOX92" s="660"/>
      <c r="JOY92" s="660"/>
      <c r="JOZ92" s="660"/>
      <c r="JPA92" s="660"/>
      <c r="JPB92" s="660"/>
      <c r="JPC92" s="660"/>
      <c r="JPD92" s="660"/>
      <c r="JPE92" s="660"/>
      <c r="JPF92" s="660"/>
      <c r="JPG92" s="660"/>
      <c r="JPH92" s="660"/>
      <c r="JPI92" s="660"/>
      <c r="JPJ92" s="660"/>
      <c r="JPK92" s="660"/>
      <c r="JPL92" s="660"/>
      <c r="JPM92" s="660"/>
      <c r="JPN92" s="660"/>
      <c r="JPO92" s="660"/>
      <c r="JPP92" s="660"/>
      <c r="JPQ92" s="660"/>
      <c r="JPR92" s="660"/>
      <c r="JPS92" s="660"/>
      <c r="JPT92" s="660"/>
      <c r="JPU92" s="660"/>
      <c r="JPV92" s="660"/>
      <c r="JPW92" s="660"/>
      <c r="JPX92" s="660"/>
      <c r="JPY92" s="660"/>
      <c r="JPZ92" s="660"/>
      <c r="JQA92" s="660"/>
      <c r="JQB92" s="660"/>
      <c r="JQC92" s="660"/>
      <c r="JQD92" s="660"/>
      <c r="JQE92" s="660"/>
      <c r="JQF92" s="660"/>
      <c r="JQG92" s="660"/>
      <c r="JQH92" s="660"/>
      <c r="JQI92" s="660"/>
      <c r="JQJ92" s="660"/>
      <c r="JQK92" s="660"/>
      <c r="JQL92" s="660"/>
      <c r="JQM92" s="660"/>
      <c r="JQN92" s="660"/>
      <c r="JQO92" s="660"/>
      <c r="JQP92" s="660"/>
      <c r="JQQ92" s="660"/>
      <c r="JQR92" s="660"/>
      <c r="JQS92" s="660"/>
      <c r="JQT92" s="660"/>
      <c r="JQU92" s="660"/>
      <c r="JQV92" s="660"/>
      <c r="JQW92" s="660"/>
      <c r="JQX92" s="660"/>
      <c r="JQY92" s="660"/>
      <c r="JQZ92" s="660"/>
      <c r="JRA92" s="660"/>
      <c r="JRB92" s="660"/>
      <c r="JRC92" s="660"/>
      <c r="JRD92" s="660"/>
      <c r="JRE92" s="660"/>
      <c r="JRF92" s="660"/>
      <c r="JRG92" s="660"/>
      <c r="JRH92" s="660"/>
      <c r="JRI92" s="660"/>
      <c r="JRJ92" s="660"/>
      <c r="JRK92" s="660"/>
      <c r="JRL92" s="660"/>
      <c r="JRM92" s="660"/>
      <c r="JRN92" s="660"/>
      <c r="JRO92" s="660"/>
      <c r="JRP92" s="660"/>
      <c r="JRQ92" s="660"/>
      <c r="JRR92" s="660"/>
      <c r="JRS92" s="660"/>
      <c r="JRT92" s="660"/>
      <c r="JRU92" s="660"/>
      <c r="JRV92" s="660"/>
      <c r="JRW92" s="660"/>
      <c r="JRX92" s="660"/>
      <c r="JRY92" s="660"/>
      <c r="JRZ92" s="660"/>
      <c r="JSA92" s="660"/>
      <c r="JSB92" s="660"/>
      <c r="JSC92" s="660"/>
      <c r="JSD92" s="660"/>
      <c r="JSE92" s="660"/>
      <c r="JSF92" s="660"/>
      <c r="JSG92" s="660"/>
      <c r="JSH92" s="660"/>
      <c r="JSI92" s="660"/>
      <c r="JSJ92" s="660"/>
      <c r="JSK92" s="660"/>
      <c r="JSL92" s="660"/>
      <c r="JSM92" s="660"/>
      <c r="JSN92" s="660"/>
      <c r="JSO92" s="660"/>
      <c r="JSP92" s="660"/>
      <c r="JSQ92" s="660"/>
      <c r="JSR92" s="660"/>
      <c r="JSS92" s="660"/>
      <c r="JST92" s="660"/>
      <c r="JSU92" s="660"/>
      <c r="JSV92" s="660"/>
      <c r="JSW92" s="660"/>
      <c r="JSX92" s="660"/>
      <c r="JSY92" s="660"/>
      <c r="JSZ92" s="660"/>
      <c r="JTA92" s="660"/>
      <c r="JTB92" s="660"/>
      <c r="JTC92" s="660"/>
      <c r="JTD92" s="660"/>
      <c r="JTE92" s="660"/>
      <c r="JTF92" s="660"/>
      <c r="JTG92" s="660"/>
      <c r="JTH92" s="660"/>
      <c r="JTI92" s="660"/>
      <c r="JTJ92" s="660"/>
      <c r="JTK92" s="660"/>
      <c r="JTL92" s="660"/>
      <c r="JTM92" s="660"/>
      <c r="JTN92" s="660"/>
      <c r="JTO92" s="660"/>
      <c r="JTP92" s="660"/>
      <c r="JTQ92" s="660"/>
      <c r="JTR92" s="660"/>
      <c r="JTS92" s="660"/>
      <c r="JTT92" s="660"/>
      <c r="JTU92" s="660"/>
      <c r="JTV92" s="660"/>
      <c r="JTW92" s="660"/>
      <c r="JTX92" s="660"/>
      <c r="JTY92" s="660"/>
      <c r="JTZ92" s="660"/>
      <c r="JUA92" s="660"/>
      <c r="JUB92" s="660"/>
      <c r="JUC92" s="660"/>
      <c r="JUD92" s="660"/>
      <c r="JUE92" s="660"/>
      <c r="JUF92" s="660"/>
      <c r="JUG92" s="660"/>
      <c r="JUH92" s="660"/>
      <c r="JUI92" s="660"/>
      <c r="JUJ92" s="660"/>
      <c r="JUK92" s="660"/>
      <c r="JUL92" s="660"/>
      <c r="JUM92" s="660"/>
      <c r="JUN92" s="660"/>
      <c r="JUO92" s="660"/>
      <c r="JUP92" s="660"/>
      <c r="JUQ92" s="660"/>
      <c r="JUR92" s="660"/>
      <c r="JUS92" s="660"/>
      <c r="JUT92" s="660"/>
      <c r="JUU92" s="660"/>
      <c r="JUV92" s="660"/>
      <c r="JUW92" s="660"/>
      <c r="JUX92" s="660"/>
      <c r="JUY92" s="660"/>
      <c r="JUZ92" s="660"/>
      <c r="JVA92" s="660"/>
      <c r="JVB92" s="660"/>
      <c r="JVC92" s="660"/>
      <c r="JVD92" s="660"/>
      <c r="JVE92" s="660"/>
      <c r="JVF92" s="660"/>
      <c r="JVG92" s="660"/>
      <c r="JVH92" s="660"/>
      <c r="JVI92" s="660"/>
      <c r="JVJ92" s="660"/>
      <c r="JVK92" s="660"/>
      <c r="JVL92" s="660"/>
      <c r="JVM92" s="660"/>
      <c r="JVN92" s="660"/>
      <c r="JVO92" s="660"/>
      <c r="JVP92" s="660"/>
      <c r="JVQ92" s="660"/>
      <c r="JVR92" s="660"/>
      <c r="JVS92" s="660"/>
      <c r="JVT92" s="660"/>
      <c r="JVU92" s="660"/>
      <c r="JVV92" s="660"/>
      <c r="JVW92" s="660"/>
      <c r="JVX92" s="660"/>
      <c r="JVY92" s="660"/>
      <c r="JVZ92" s="660"/>
      <c r="JWA92" s="660"/>
      <c r="JWB92" s="660"/>
      <c r="JWC92" s="660"/>
      <c r="JWD92" s="660"/>
      <c r="JWE92" s="660"/>
      <c r="JWF92" s="660"/>
      <c r="JWG92" s="660"/>
      <c r="JWH92" s="660"/>
      <c r="JWI92" s="660"/>
      <c r="JWJ92" s="660"/>
      <c r="JWK92" s="660"/>
      <c r="JWL92" s="660"/>
      <c r="JWM92" s="660"/>
      <c r="JWN92" s="660"/>
      <c r="JWO92" s="660"/>
      <c r="JWP92" s="660"/>
      <c r="JWQ92" s="660"/>
      <c r="JWR92" s="660"/>
      <c r="JWS92" s="660"/>
      <c r="JWT92" s="660"/>
      <c r="JWU92" s="660"/>
      <c r="JWV92" s="660"/>
      <c r="JWW92" s="660"/>
      <c r="JWX92" s="660"/>
      <c r="JWY92" s="660"/>
      <c r="JWZ92" s="660"/>
      <c r="JXA92" s="660"/>
      <c r="JXB92" s="660"/>
      <c r="JXC92" s="660"/>
      <c r="JXD92" s="660"/>
      <c r="JXE92" s="660"/>
      <c r="JXF92" s="660"/>
      <c r="JXG92" s="660"/>
      <c r="JXH92" s="660"/>
      <c r="JXI92" s="660"/>
      <c r="JXJ92" s="660"/>
      <c r="JXK92" s="660"/>
      <c r="JXL92" s="660"/>
      <c r="JXM92" s="660"/>
      <c r="JXN92" s="660"/>
      <c r="JXO92" s="660"/>
      <c r="JXP92" s="660"/>
      <c r="JXQ92" s="660"/>
      <c r="JXR92" s="660"/>
      <c r="JXS92" s="660"/>
      <c r="JXT92" s="660"/>
      <c r="JXU92" s="660"/>
      <c r="JXV92" s="660"/>
      <c r="JXW92" s="660"/>
      <c r="JXX92" s="660"/>
      <c r="JXY92" s="660"/>
      <c r="JXZ92" s="660"/>
      <c r="JYA92" s="660"/>
      <c r="JYB92" s="660"/>
      <c r="JYC92" s="660"/>
      <c r="JYD92" s="660"/>
      <c r="JYE92" s="660"/>
      <c r="JYF92" s="660"/>
      <c r="JYG92" s="660"/>
      <c r="JYH92" s="660"/>
      <c r="JYI92" s="660"/>
      <c r="JYJ92" s="660"/>
      <c r="JYK92" s="660"/>
      <c r="JYL92" s="660"/>
      <c r="JYM92" s="660"/>
      <c r="JYN92" s="660"/>
      <c r="JYO92" s="660"/>
      <c r="JYP92" s="660"/>
      <c r="JYQ92" s="660"/>
      <c r="JYR92" s="660"/>
      <c r="JYS92" s="660"/>
      <c r="JYT92" s="660"/>
      <c r="JYU92" s="660"/>
      <c r="JYV92" s="660"/>
      <c r="JYW92" s="660"/>
      <c r="JYX92" s="660"/>
      <c r="JYY92" s="660"/>
      <c r="JYZ92" s="660"/>
      <c r="JZA92" s="660"/>
      <c r="JZB92" s="660"/>
      <c r="JZC92" s="660"/>
      <c r="JZD92" s="660"/>
      <c r="JZE92" s="660"/>
      <c r="JZF92" s="660"/>
      <c r="JZG92" s="660"/>
      <c r="JZH92" s="660"/>
      <c r="JZI92" s="660"/>
      <c r="JZJ92" s="660"/>
      <c r="JZK92" s="660"/>
      <c r="JZL92" s="660"/>
      <c r="JZM92" s="660"/>
      <c r="JZN92" s="660"/>
      <c r="JZO92" s="660"/>
      <c r="JZP92" s="660"/>
      <c r="JZQ92" s="660"/>
      <c r="JZR92" s="660"/>
      <c r="JZS92" s="660"/>
      <c r="JZT92" s="660"/>
      <c r="JZU92" s="660"/>
      <c r="JZV92" s="660"/>
      <c r="JZW92" s="660"/>
      <c r="JZX92" s="660"/>
      <c r="JZY92" s="660"/>
      <c r="JZZ92" s="660"/>
      <c r="KAA92" s="660"/>
      <c r="KAB92" s="660"/>
      <c r="KAC92" s="660"/>
      <c r="KAD92" s="660"/>
      <c r="KAE92" s="660"/>
      <c r="KAF92" s="660"/>
      <c r="KAG92" s="660"/>
      <c r="KAH92" s="660"/>
      <c r="KAI92" s="660"/>
      <c r="KAJ92" s="660"/>
      <c r="KAK92" s="660"/>
      <c r="KAL92" s="660"/>
      <c r="KAM92" s="660"/>
      <c r="KAN92" s="660"/>
      <c r="KAO92" s="660"/>
      <c r="KAP92" s="660"/>
      <c r="KAQ92" s="660"/>
      <c r="KAR92" s="660"/>
      <c r="KAS92" s="660"/>
      <c r="KAT92" s="660"/>
      <c r="KAU92" s="660"/>
      <c r="KAV92" s="660"/>
      <c r="KAW92" s="660"/>
      <c r="KAX92" s="660"/>
      <c r="KAY92" s="660"/>
      <c r="KAZ92" s="660"/>
      <c r="KBA92" s="660"/>
      <c r="KBB92" s="660"/>
      <c r="KBC92" s="660"/>
      <c r="KBD92" s="660"/>
      <c r="KBE92" s="660"/>
      <c r="KBF92" s="660"/>
      <c r="KBG92" s="660"/>
      <c r="KBH92" s="660"/>
      <c r="KBI92" s="660"/>
      <c r="KBJ92" s="660"/>
      <c r="KBK92" s="660"/>
      <c r="KBL92" s="660"/>
      <c r="KBM92" s="660"/>
      <c r="KBN92" s="660"/>
      <c r="KBO92" s="660"/>
      <c r="KBP92" s="660"/>
      <c r="KBQ92" s="660"/>
      <c r="KBR92" s="660"/>
      <c r="KBS92" s="660"/>
      <c r="KBT92" s="660"/>
      <c r="KBU92" s="660"/>
      <c r="KBV92" s="660"/>
      <c r="KBW92" s="660"/>
      <c r="KBX92" s="660"/>
      <c r="KBY92" s="660"/>
      <c r="KBZ92" s="660"/>
      <c r="KCA92" s="660"/>
      <c r="KCB92" s="660"/>
      <c r="KCC92" s="660"/>
      <c r="KCD92" s="660"/>
      <c r="KCE92" s="660"/>
      <c r="KCF92" s="660"/>
      <c r="KCG92" s="660"/>
      <c r="KCH92" s="660"/>
      <c r="KCI92" s="660"/>
      <c r="KCJ92" s="660"/>
      <c r="KCK92" s="660"/>
      <c r="KCL92" s="660"/>
      <c r="KCM92" s="660"/>
      <c r="KCN92" s="660"/>
      <c r="KCO92" s="660"/>
      <c r="KCP92" s="660"/>
      <c r="KCQ92" s="660"/>
      <c r="KCR92" s="660"/>
      <c r="KCS92" s="660"/>
      <c r="KCT92" s="660"/>
      <c r="KCU92" s="660"/>
      <c r="KCV92" s="660"/>
      <c r="KCW92" s="660"/>
      <c r="KCX92" s="660"/>
      <c r="KCY92" s="660"/>
      <c r="KCZ92" s="660"/>
      <c r="KDA92" s="660"/>
      <c r="KDB92" s="660"/>
      <c r="KDC92" s="660"/>
      <c r="KDD92" s="660"/>
      <c r="KDE92" s="660"/>
      <c r="KDF92" s="660"/>
      <c r="KDG92" s="660"/>
      <c r="KDH92" s="660"/>
      <c r="KDI92" s="660"/>
      <c r="KDJ92" s="660"/>
      <c r="KDK92" s="660"/>
      <c r="KDL92" s="660"/>
      <c r="KDM92" s="660"/>
      <c r="KDN92" s="660"/>
      <c r="KDO92" s="660"/>
      <c r="KDP92" s="660"/>
      <c r="KDQ92" s="660"/>
      <c r="KDR92" s="660"/>
      <c r="KDS92" s="660"/>
      <c r="KDT92" s="660"/>
      <c r="KDU92" s="660"/>
      <c r="KDV92" s="660"/>
      <c r="KDW92" s="660"/>
      <c r="KDX92" s="660"/>
      <c r="KDY92" s="660"/>
      <c r="KDZ92" s="660"/>
      <c r="KEA92" s="660"/>
      <c r="KEB92" s="660"/>
      <c r="KEC92" s="660"/>
      <c r="KED92" s="660"/>
      <c r="KEE92" s="660"/>
      <c r="KEF92" s="660"/>
      <c r="KEG92" s="660"/>
      <c r="KEH92" s="660"/>
      <c r="KEI92" s="660"/>
      <c r="KEJ92" s="660"/>
      <c r="KEK92" s="660"/>
      <c r="KEL92" s="660"/>
      <c r="KEM92" s="660"/>
      <c r="KEN92" s="660"/>
      <c r="KEO92" s="660"/>
      <c r="KEP92" s="660"/>
      <c r="KEQ92" s="660"/>
      <c r="KER92" s="660"/>
      <c r="KES92" s="660"/>
      <c r="KET92" s="660"/>
      <c r="KEU92" s="660"/>
      <c r="KEV92" s="660"/>
      <c r="KEW92" s="660"/>
      <c r="KEX92" s="660"/>
      <c r="KEY92" s="660"/>
      <c r="KEZ92" s="660"/>
      <c r="KFA92" s="660"/>
      <c r="KFB92" s="660"/>
      <c r="KFC92" s="660"/>
      <c r="KFD92" s="660"/>
      <c r="KFE92" s="660"/>
      <c r="KFF92" s="660"/>
      <c r="KFG92" s="660"/>
      <c r="KFH92" s="660"/>
      <c r="KFI92" s="660"/>
      <c r="KFJ92" s="660"/>
      <c r="KFK92" s="660"/>
      <c r="KFL92" s="660"/>
      <c r="KFM92" s="660"/>
      <c r="KFN92" s="660"/>
      <c r="KFO92" s="660"/>
      <c r="KFP92" s="660"/>
      <c r="KFQ92" s="660"/>
      <c r="KFR92" s="660"/>
      <c r="KFS92" s="660"/>
      <c r="KFT92" s="660"/>
      <c r="KFU92" s="660"/>
      <c r="KFV92" s="660"/>
      <c r="KFW92" s="660"/>
      <c r="KFX92" s="660"/>
      <c r="KFY92" s="660"/>
      <c r="KFZ92" s="660"/>
      <c r="KGA92" s="660"/>
      <c r="KGB92" s="660"/>
      <c r="KGC92" s="660"/>
      <c r="KGD92" s="660"/>
      <c r="KGE92" s="660"/>
      <c r="KGF92" s="660"/>
      <c r="KGG92" s="660"/>
      <c r="KGH92" s="660"/>
      <c r="KGI92" s="660"/>
      <c r="KGJ92" s="660"/>
      <c r="KGK92" s="660"/>
      <c r="KGL92" s="660"/>
      <c r="KGM92" s="660"/>
      <c r="KGN92" s="660"/>
      <c r="KGO92" s="660"/>
      <c r="KGP92" s="660"/>
      <c r="KGQ92" s="660"/>
      <c r="KGR92" s="660"/>
      <c r="KGS92" s="660"/>
      <c r="KGT92" s="660"/>
      <c r="KGU92" s="660"/>
      <c r="KGV92" s="660"/>
      <c r="KGW92" s="660"/>
      <c r="KGX92" s="660"/>
      <c r="KGY92" s="660"/>
      <c r="KGZ92" s="660"/>
      <c r="KHA92" s="660"/>
      <c r="KHB92" s="660"/>
      <c r="KHC92" s="660"/>
      <c r="KHD92" s="660"/>
      <c r="KHE92" s="660"/>
      <c r="KHF92" s="660"/>
      <c r="KHG92" s="660"/>
      <c r="KHH92" s="660"/>
      <c r="KHI92" s="660"/>
      <c r="KHJ92" s="660"/>
      <c r="KHK92" s="660"/>
      <c r="KHL92" s="660"/>
      <c r="KHM92" s="660"/>
      <c r="KHN92" s="660"/>
      <c r="KHO92" s="660"/>
      <c r="KHP92" s="660"/>
      <c r="KHQ92" s="660"/>
      <c r="KHR92" s="660"/>
      <c r="KHS92" s="660"/>
      <c r="KHT92" s="660"/>
      <c r="KHU92" s="660"/>
      <c r="KHV92" s="660"/>
      <c r="KHW92" s="660"/>
      <c r="KHX92" s="660"/>
      <c r="KHY92" s="660"/>
      <c r="KHZ92" s="660"/>
      <c r="KIA92" s="660"/>
      <c r="KIB92" s="660"/>
      <c r="KIC92" s="660"/>
      <c r="KID92" s="660"/>
      <c r="KIE92" s="660"/>
      <c r="KIF92" s="660"/>
      <c r="KIG92" s="660"/>
      <c r="KIH92" s="660"/>
      <c r="KII92" s="660"/>
      <c r="KIJ92" s="660"/>
      <c r="KIK92" s="660"/>
      <c r="KIL92" s="660"/>
      <c r="KIM92" s="660"/>
      <c r="KIN92" s="660"/>
      <c r="KIO92" s="660"/>
      <c r="KIP92" s="660"/>
      <c r="KIQ92" s="660"/>
      <c r="KIR92" s="660"/>
      <c r="KIS92" s="660"/>
      <c r="KIT92" s="660"/>
      <c r="KIU92" s="660"/>
      <c r="KIV92" s="660"/>
      <c r="KIW92" s="660"/>
      <c r="KIX92" s="660"/>
      <c r="KIY92" s="660"/>
      <c r="KIZ92" s="660"/>
      <c r="KJA92" s="660"/>
      <c r="KJB92" s="660"/>
      <c r="KJC92" s="660"/>
      <c r="KJD92" s="660"/>
      <c r="KJE92" s="660"/>
      <c r="KJF92" s="660"/>
      <c r="KJG92" s="660"/>
      <c r="KJH92" s="660"/>
      <c r="KJI92" s="660"/>
      <c r="KJJ92" s="660"/>
      <c r="KJK92" s="660"/>
      <c r="KJL92" s="660"/>
      <c r="KJM92" s="660"/>
      <c r="KJN92" s="660"/>
      <c r="KJO92" s="660"/>
      <c r="KJP92" s="660"/>
      <c r="KJQ92" s="660"/>
      <c r="KJR92" s="660"/>
      <c r="KJS92" s="660"/>
      <c r="KJT92" s="660"/>
      <c r="KJU92" s="660"/>
      <c r="KJV92" s="660"/>
      <c r="KJW92" s="660"/>
      <c r="KJX92" s="660"/>
      <c r="KJY92" s="660"/>
      <c r="KJZ92" s="660"/>
      <c r="KKA92" s="660"/>
      <c r="KKB92" s="660"/>
      <c r="KKC92" s="660"/>
      <c r="KKD92" s="660"/>
      <c r="KKE92" s="660"/>
      <c r="KKF92" s="660"/>
      <c r="KKG92" s="660"/>
      <c r="KKH92" s="660"/>
      <c r="KKI92" s="660"/>
      <c r="KKJ92" s="660"/>
      <c r="KKK92" s="660"/>
      <c r="KKL92" s="660"/>
      <c r="KKM92" s="660"/>
      <c r="KKN92" s="660"/>
      <c r="KKO92" s="660"/>
      <c r="KKP92" s="660"/>
      <c r="KKQ92" s="660"/>
      <c r="KKR92" s="660"/>
      <c r="KKS92" s="660"/>
      <c r="KKT92" s="660"/>
      <c r="KKU92" s="660"/>
      <c r="KKV92" s="660"/>
      <c r="KKW92" s="660"/>
      <c r="KKX92" s="660"/>
      <c r="KKY92" s="660"/>
      <c r="KKZ92" s="660"/>
      <c r="KLA92" s="660"/>
      <c r="KLB92" s="660"/>
      <c r="KLC92" s="660"/>
      <c r="KLD92" s="660"/>
      <c r="KLE92" s="660"/>
      <c r="KLF92" s="660"/>
      <c r="KLG92" s="660"/>
      <c r="KLH92" s="660"/>
      <c r="KLI92" s="660"/>
      <c r="KLJ92" s="660"/>
      <c r="KLK92" s="660"/>
      <c r="KLL92" s="660"/>
      <c r="KLM92" s="660"/>
      <c r="KLN92" s="660"/>
      <c r="KLO92" s="660"/>
      <c r="KLP92" s="660"/>
      <c r="KLQ92" s="660"/>
      <c r="KLR92" s="660"/>
      <c r="KLS92" s="660"/>
      <c r="KLT92" s="660"/>
      <c r="KLU92" s="660"/>
      <c r="KLV92" s="660"/>
      <c r="KLW92" s="660"/>
      <c r="KLX92" s="660"/>
      <c r="KLY92" s="660"/>
      <c r="KLZ92" s="660"/>
      <c r="KMA92" s="660"/>
      <c r="KMB92" s="660"/>
      <c r="KMC92" s="660"/>
      <c r="KMD92" s="660"/>
      <c r="KME92" s="660"/>
      <c r="KMF92" s="660"/>
      <c r="KMG92" s="660"/>
      <c r="KMH92" s="660"/>
      <c r="KMI92" s="660"/>
      <c r="KMJ92" s="660"/>
      <c r="KMK92" s="660"/>
      <c r="KML92" s="660"/>
      <c r="KMM92" s="660"/>
      <c r="KMN92" s="660"/>
      <c r="KMO92" s="660"/>
      <c r="KMP92" s="660"/>
      <c r="KMQ92" s="660"/>
      <c r="KMR92" s="660"/>
      <c r="KMS92" s="660"/>
      <c r="KMT92" s="660"/>
      <c r="KMU92" s="660"/>
      <c r="KMV92" s="660"/>
      <c r="KMW92" s="660"/>
      <c r="KMX92" s="660"/>
      <c r="KMY92" s="660"/>
      <c r="KMZ92" s="660"/>
      <c r="KNA92" s="660"/>
      <c r="KNB92" s="660"/>
      <c r="KNC92" s="660"/>
      <c r="KND92" s="660"/>
      <c r="KNE92" s="660"/>
      <c r="KNF92" s="660"/>
      <c r="KNG92" s="660"/>
      <c r="KNH92" s="660"/>
      <c r="KNI92" s="660"/>
      <c r="KNJ92" s="660"/>
      <c r="KNK92" s="660"/>
      <c r="KNL92" s="660"/>
      <c r="KNM92" s="660"/>
      <c r="KNN92" s="660"/>
      <c r="KNO92" s="660"/>
      <c r="KNP92" s="660"/>
      <c r="KNQ92" s="660"/>
      <c r="KNR92" s="660"/>
      <c r="KNS92" s="660"/>
      <c r="KNT92" s="660"/>
      <c r="KNU92" s="660"/>
      <c r="KNV92" s="660"/>
      <c r="KNW92" s="660"/>
      <c r="KNX92" s="660"/>
      <c r="KNY92" s="660"/>
      <c r="KNZ92" s="660"/>
      <c r="KOA92" s="660"/>
      <c r="KOB92" s="660"/>
      <c r="KOC92" s="660"/>
      <c r="KOD92" s="660"/>
      <c r="KOE92" s="660"/>
      <c r="KOF92" s="660"/>
      <c r="KOG92" s="660"/>
      <c r="KOH92" s="660"/>
      <c r="KOI92" s="660"/>
      <c r="KOJ92" s="660"/>
      <c r="KOK92" s="660"/>
      <c r="KOL92" s="660"/>
      <c r="KOM92" s="660"/>
      <c r="KON92" s="660"/>
      <c r="KOO92" s="660"/>
      <c r="KOP92" s="660"/>
      <c r="KOQ92" s="660"/>
      <c r="KOR92" s="660"/>
      <c r="KOS92" s="660"/>
      <c r="KOT92" s="660"/>
      <c r="KOU92" s="660"/>
      <c r="KOV92" s="660"/>
      <c r="KOW92" s="660"/>
      <c r="KOX92" s="660"/>
      <c r="KOY92" s="660"/>
      <c r="KOZ92" s="660"/>
      <c r="KPA92" s="660"/>
      <c r="KPB92" s="660"/>
      <c r="KPC92" s="660"/>
      <c r="KPD92" s="660"/>
      <c r="KPE92" s="660"/>
      <c r="KPF92" s="660"/>
      <c r="KPG92" s="660"/>
      <c r="KPH92" s="660"/>
      <c r="KPI92" s="660"/>
      <c r="KPJ92" s="660"/>
      <c r="KPK92" s="660"/>
      <c r="KPL92" s="660"/>
      <c r="KPM92" s="660"/>
      <c r="KPN92" s="660"/>
      <c r="KPO92" s="660"/>
      <c r="KPP92" s="660"/>
      <c r="KPQ92" s="660"/>
      <c r="KPR92" s="660"/>
      <c r="KPS92" s="660"/>
      <c r="KPT92" s="660"/>
      <c r="KPU92" s="660"/>
      <c r="KPV92" s="660"/>
      <c r="KPW92" s="660"/>
      <c r="KPX92" s="660"/>
      <c r="KPY92" s="660"/>
      <c r="KPZ92" s="660"/>
      <c r="KQA92" s="660"/>
      <c r="KQB92" s="660"/>
      <c r="KQC92" s="660"/>
      <c r="KQD92" s="660"/>
      <c r="KQE92" s="660"/>
      <c r="KQF92" s="660"/>
      <c r="KQG92" s="660"/>
      <c r="KQH92" s="660"/>
      <c r="KQI92" s="660"/>
      <c r="KQJ92" s="660"/>
      <c r="KQK92" s="660"/>
      <c r="KQL92" s="660"/>
      <c r="KQM92" s="660"/>
      <c r="KQN92" s="660"/>
      <c r="KQO92" s="660"/>
      <c r="KQP92" s="660"/>
      <c r="KQQ92" s="660"/>
      <c r="KQR92" s="660"/>
      <c r="KQS92" s="660"/>
      <c r="KQT92" s="660"/>
      <c r="KQU92" s="660"/>
      <c r="KQV92" s="660"/>
      <c r="KQW92" s="660"/>
      <c r="KQX92" s="660"/>
      <c r="KQY92" s="660"/>
      <c r="KQZ92" s="660"/>
      <c r="KRA92" s="660"/>
      <c r="KRB92" s="660"/>
      <c r="KRC92" s="660"/>
      <c r="KRD92" s="660"/>
      <c r="KRE92" s="660"/>
      <c r="KRF92" s="660"/>
      <c r="KRG92" s="660"/>
      <c r="KRH92" s="660"/>
      <c r="KRI92" s="660"/>
      <c r="KRJ92" s="660"/>
      <c r="KRK92" s="660"/>
      <c r="KRL92" s="660"/>
      <c r="KRM92" s="660"/>
      <c r="KRN92" s="660"/>
      <c r="KRO92" s="660"/>
      <c r="KRP92" s="660"/>
      <c r="KRQ92" s="660"/>
      <c r="KRR92" s="660"/>
      <c r="KRS92" s="660"/>
      <c r="KRT92" s="660"/>
      <c r="KRU92" s="660"/>
      <c r="KRV92" s="660"/>
      <c r="KRW92" s="660"/>
      <c r="KRX92" s="660"/>
      <c r="KRY92" s="660"/>
      <c r="KRZ92" s="660"/>
      <c r="KSA92" s="660"/>
      <c r="KSB92" s="660"/>
      <c r="KSC92" s="660"/>
      <c r="KSD92" s="660"/>
      <c r="KSE92" s="660"/>
      <c r="KSF92" s="660"/>
      <c r="KSG92" s="660"/>
      <c r="KSH92" s="660"/>
      <c r="KSI92" s="660"/>
      <c r="KSJ92" s="660"/>
      <c r="KSK92" s="660"/>
      <c r="KSL92" s="660"/>
      <c r="KSM92" s="660"/>
      <c r="KSN92" s="660"/>
      <c r="KSO92" s="660"/>
      <c r="KSP92" s="660"/>
      <c r="KSQ92" s="660"/>
      <c r="KSR92" s="660"/>
      <c r="KSS92" s="660"/>
      <c r="KST92" s="660"/>
      <c r="KSU92" s="660"/>
      <c r="KSV92" s="660"/>
      <c r="KSW92" s="660"/>
      <c r="KSX92" s="660"/>
      <c r="KSY92" s="660"/>
      <c r="KSZ92" s="660"/>
      <c r="KTA92" s="660"/>
      <c r="KTB92" s="660"/>
      <c r="KTC92" s="660"/>
      <c r="KTD92" s="660"/>
      <c r="KTE92" s="660"/>
      <c r="KTF92" s="660"/>
      <c r="KTG92" s="660"/>
      <c r="KTH92" s="660"/>
      <c r="KTI92" s="660"/>
      <c r="KTJ92" s="660"/>
      <c r="KTK92" s="660"/>
      <c r="KTL92" s="660"/>
      <c r="KTM92" s="660"/>
      <c r="KTN92" s="660"/>
      <c r="KTO92" s="660"/>
      <c r="KTP92" s="660"/>
      <c r="KTQ92" s="660"/>
      <c r="KTR92" s="660"/>
      <c r="KTS92" s="660"/>
      <c r="KTT92" s="660"/>
      <c r="KTU92" s="660"/>
      <c r="KTV92" s="660"/>
      <c r="KTW92" s="660"/>
      <c r="KTX92" s="660"/>
      <c r="KTY92" s="660"/>
      <c r="KTZ92" s="660"/>
      <c r="KUA92" s="660"/>
      <c r="KUB92" s="660"/>
      <c r="KUC92" s="660"/>
      <c r="KUD92" s="660"/>
      <c r="KUE92" s="660"/>
      <c r="KUF92" s="660"/>
      <c r="KUG92" s="660"/>
      <c r="KUH92" s="660"/>
      <c r="KUI92" s="660"/>
      <c r="KUJ92" s="660"/>
      <c r="KUK92" s="660"/>
      <c r="KUL92" s="660"/>
      <c r="KUM92" s="660"/>
      <c r="KUN92" s="660"/>
      <c r="KUO92" s="660"/>
      <c r="KUP92" s="660"/>
      <c r="KUQ92" s="660"/>
      <c r="KUR92" s="660"/>
      <c r="KUS92" s="660"/>
      <c r="KUT92" s="660"/>
      <c r="KUU92" s="660"/>
      <c r="KUV92" s="660"/>
      <c r="KUW92" s="660"/>
      <c r="KUX92" s="660"/>
      <c r="KUY92" s="660"/>
      <c r="KUZ92" s="660"/>
      <c r="KVA92" s="660"/>
      <c r="KVB92" s="660"/>
      <c r="KVC92" s="660"/>
      <c r="KVD92" s="660"/>
      <c r="KVE92" s="660"/>
      <c r="KVF92" s="660"/>
      <c r="KVG92" s="660"/>
      <c r="KVH92" s="660"/>
      <c r="KVI92" s="660"/>
      <c r="KVJ92" s="660"/>
      <c r="KVK92" s="660"/>
      <c r="KVL92" s="660"/>
      <c r="KVM92" s="660"/>
      <c r="KVN92" s="660"/>
      <c r="KVO92" s="660"/>
      <c r="KVP92" s="660"/>
      <c r="KVQ92" s="660"/>
      <c r="KVR92" s="660"/>
      <c r="KVS92" s="660"/>
      <c r="KVT92" s="660"/>
      <c r="KVU92" s="660"/>
      <c r="KVV92" s="660"/>
      <c r="KVW92" s="660"/>
      <c r="KVX92" s="660"/>
      <c r="KVY92" s="660"/>
      <c r="KVZ92" s="660"/>
      <c r="KWA92" s="660"/>
      <c r="KWB92" s="660"/>
      <c r="KWC92" s="660"/>
      <c r="KWD92" s="660"/>
      <c r="KWE92" s="660"/>
      <c r="KWF92" s="660"/>
      <c r="KWG92" s="660"/>
      <c r="KWH92" s="660"/>
      <c r="KWI92" s="660"/>
      <c r="KWJ92" s="660"/>
      <c r="KWK92" s="660"/>
      <c r="KWL92" s="660"/>
      <c r="KWM92" s="660"/>
      <c r="KWN92" s="660"/>
      <c r="KWO92" s="660"/>
      <c r="KWP92" s="660"/>
      <c r="KWQ92" s="660"/>
      <c r="KWR92" s="660"/>
      <c r="KWS92" s="660"/>
      <c r="KWT92" s="660"/>
      <c r="KWU92" s="660"/>
      <c r="KWV92" s="660"/>
      <c r="KWW92" s="660"/>
      <c r="KWX92" s="660"/>
      <c r="KWY92" s="660"/>
      <c r="KWZ92" s="660"/>
      <c r="KXA92" s="660"/>
      <c r="KXB92" s="660"/>
      <c r="KXC92" s="660"/>
      <c r="KXD92" s="660"/>
      <c r="KXE92" s="660"/>
      <c r="KXF92" s="660"/>
      <c r="KXG92" s="660"/>
      <c r="KXH92" s="660"/>
      <c r="KXI92" s="660"/>
      <c r="KXJ92" s="660"/>
      <c r="KXK92" s="660"/>
      <c r="KXL92" s="660"/>
      <c r="KXM92" s="660"/>
      <c r="KXN92" s="660"/>
      <c r="KXO92" s="660"/>
      <c r="KXP92" s="660"/>
      <c r="KXQ92" s="660"/>
      <c r="KXR92" s="660"/>
      <c r="KXS92" s="660"/>
      <c r="KXT92" s="660"/>
      <c r="KXU92" s="660"/>
      <c r="KXV92" s="660"/>
      <c r="KXW92" s="660"/>
      <c r="KXX92" s="660"/>
      <c r="KXY92" s="660"/>
      <c r="KXZ92" s="660"/>
      <c r="KYA92" s="660"/>
      <c r="KYB92" s="660"/>
      <c r="KYC92" s="660"/>
      <c r="KYD92" s="660"/>
      <c r="KYE92" s="660"/>
      <c r="KYF92" s="660"/>
      <c r="KYG92" s="660"/>
      <c r="KYH92" s="660"/>
      <c r="KYI92" s="660"/>
      <c r="KYJ92" s="660"/>
      <c r="KYK92" s="660"/>
      <c r="KYL92" s="660"/>
      <c r="KYM92" s="660"/>
      <c r="KYN92" s="660"/>
      <c r="KYO92" s="660"/>
      <c r="KYP92" s="660"/>
      <c r="KYQ92" s="660"/>
      <c r="KYR92" s="660"/>
      <c r="KYS92" s="660"/>
      <c r="KYT92" s="660"/>
      <c r="KYU92" s="660"/>
      <c r="KYV92" s="660"/>
      <c r="KYW92" s="660"/>
      <c r="KYX92" s="660"/>
      <c r="KYY92" s="660"/>
      <c r="KYZ92" s="660"/>
      <c r="KZA92" s="660"/>
      <c r="KZB92" s="660"/>
      <c r="KZC92" s="660"/>
      <c r="KZD92" s="660"/>
      <c r="KZE92" s="660"/>
      <c r="KZF92" s="660"/>
      <c r="KZG92" s="660"/>
      <c r="KZH92" s="660"/>
      <c r="KZI92" s="660"/>
      <c r="KZJ92" s="660"/>
      <c r="KZK92" s="660"/>
      <c r="KZL92" s="660"/>
      <c r="KZM92" s="660"/>
      <c r="KZN92" s="660"/>
      <c r="KZO92" s="660"/>
      <c r="KZP92" s="660"/>
      <c r="KZQ92" s="660"/>
      <c r="KZR92" s="660"/>
      <c r="KZS92" s="660"/>
      <c r="KZT92" s="660"/>
      <c r="KZU92" s="660"/>
      <c r="KZV92" s="660"/>
      <c r="KZW92" s="660"/>
      <c r="KZX92" s="660"/>
      <c r="KZY92" s="660"/>
      <c r="KZZ92" s="660"/>
      <c r="LAA92" s="660"/>
      <c r="LAB92" s="660"/>
      <c r="LAC92" s="660"/>
      <c r="LAD92" s="660"/>
      <c r="LAE92" s="660"/>
      <c r="LAF92" s="660"/>
      <c r="LAG92" s="660"/>
      <c r="LAH92" s="660"/>
      <c r="LAI92" s="660"/>
      <c r="LAJ92" s="660"/>
      <c r="LAK92" s="660"/>
      <c r="LAL92" s="660"/>
      <c r="LAM92" s="660"/>
      <c r="LAN92" s="660"/>
      <c r="LAO92" s="660"/>
      <c r="LAP92" s="660"/>
      <c r="LAQ92" s="660"/>
      <c r="LAR92" s="660"/>
      <c r="LAS92" s="660"/>
      <c r="LAT92" s="660"/>
      <c r="LAU92" s="660"/>
      <c r="LAV92" s="660"/>
      <c r="LAW92" s="660"/>
      <c r="LAX92" s="660"/>
      <c r="LAY92" s="660"/>
      <c r="LAZ92" s="660"/>
      <c r="LBA92" s="660"/>
      <c r="LBB92" s="660"/>
      <c r="LBC92" s="660"/>
      <c r="LBD92" s="660"/>
      <c r="LBE92" s="660"/>
      <c r="LBF92" s="660"/>
      <c r="LBG92" s="660"/>
      <c r="LBH92" s="660"/>
      <c r="LBI92" s="660"/>
      <c r="LBJ92" s="660"/>
      <c r="LBK92" s="660"/>
      <c r="LBL92" s="660"/>
      <c r="LBM92" s="660"/>
      <c r="LBN92" s="660"/>
      <c r="LBO92" s="660"/>
      <c r="LBP92" s="660"/>
      <c r="LBQ92" s="660"/>
      <c r="LBR92" s="660"/>
      <c r="LBS92" s="660"/>
      <c r="LBT92" s="660"/>
      <c r="LBU92" s="660"/>
      <c r="LBV92" s="660"/>
      <c r="LBW92" s="660"/>
      <c r="LBX92" s="660"/>
      <c r="LBY92" s="660"/>
      <c r="LBZ92" s="660"/>
      <c r="LCA92" s="660"/>
      <c r="LCB92" s="660"/>
      <c r="LCC92" s="660"/>
      <c r="LCD92" s="660"/>
      <c r="LCE92" s="660"/>
      <c r="LCF92" s="660"/>
      <c r="LCG92" s="660"/>
      <c r="LCH92" s="660"/>
      <c r="LCI92" s="660"/>
      <c r="LCJ92" s="660"/>
      <c r="LCK92" s="660"/>
      <c r="LCL92" s="660"/>
      <c r="LCM92" s="660"/>
      <c r="LCN92" s="660"/>
      <c r="LCO92" s="660"/>
      <c r="LCP92" s="660"/>
      <c r="LCQ92" s="660"/>
      <c r="LCR92" s="660"/>
      <c r="LCS92" s="660"/>
      <c r="LCT92" s="660"/>
      <c r="LCU92" s="660"/>
      <c r="LCV92" s="660"/>
      <c r="LCW92" s="660"/>
      <c r="LCX92" s="660"/>
      <c r="LCY92" s="660"/>
      <c r="LCZ92" s="660"/>
      <c r="LDA92" s="660"/>
      <c r="LDB92" s="660"/>
      <c r="LDC92" s="660"/>
      <c r="LDD92" s="660"/>
      <c r="LDE92" s="660"/>
      <c r="LDF92" s="660"/>
      <c r="LDG92" s="660"/>
      <c r="LDH92" s="660"/>
      <c r="LDI92" s="660"/>
      <c r="LDJ92" s="660"/>
      <c r="LDK92" s="660"/>
      <c r="LDL92" s="660"/>
      <c r="LDM92" s="660"/>
      <c r="LDN92" s="660"/>
      <c r="LDO92" s="660"/>
      <c r="LDP92" s="660"/>
      <c r="LDQ92" s="660"/>
      <c r="LDR92" s="660"/>
      <c r="LDS92" s="660"/>
      <c r="LDT92" s="660"/>
      <c r="LDU92" s="660"/>
      <c r="LDV92" s="660"/>
      <c r="LDW92" s="660"/>
      <c r="LDX92" s="660"/>
      <c r="LDY92" s="660"/>
      <c r="LDZ92" s="660"/>
      <c r="LEA92" s="660"/>
      <c r="LEB92" s="660"/>
      <c r="LEC92" s="660"/>
      <c r="LED92" s="660"/>
      <c r="LEE92" s="660"/>
      <c r="LEF92" s="660"/>
      <c r="LEG92" s="660"/>
      <c r="LEH92" s="660"/>
      <c r="LEI92" s="660"/>
      <c r="LEJ92" s="660"/>
      <c r="LEK92" s="660"/>
      <c r="LEL92" s="660"/>
      <c r="LEM92" s="660"/>
      <c r="LEN92" s="660"/>
      <c r="LEO92" s="660"/>
      <c r="LEP92" s="660"/>
      <c r="LEQ92" s="660"/>
      <c r="LER92" s="660"/>
      <c r="LES92" s="660"/>
      <c r="LET92" s="660"/>
      <c r="LEU92" s="660"/>
      <c r="LEV92" s="660"/>
      <c r="LEW92" s="660"/>
      <c r="LEX92" s="660"/>
      <c r="LEY92" s="660"/>
      <c r="LEZ92" s="660"/>
      <c r="LFA92" s="660"/>
      <c r="LFB92" s="660"/>
      <c r="LFC92" s="660"/>
      <c r="LFD92" s="660"/>
      <c r="LFE92" s="660"/>
      <c r="LFF92" s="660"/>
      <c r="LFG92" s="660"/>
      <c r="LFH92" s="660"/>
      <c r="LFI92" s="660"/>
      <c r="LFJ92" s="660"/>
      <c r="LFK92" s="660"/>
      <c r="LFL92" s="660"/>
      <c r="LFM92" s="660"/>
      <c r="LFN92" s="660"/>
      <c r="LFO92" s="660"/>
      <c r="LFP92" s="660"/>
      <c r="LFQ92" s="660"/>
      <c r="LFR92" s="660"/>
      <c r="LFS92" s="660"/>
      <c r="LFT92" s="660"/>
      <c r="LFU92" s="660"/>
      <c r="LFV92" s="660"/>
      <c r="LFW92" s="660"/>
      <c r="LFX92" s="660"/>
      <c r="LFY92" s="660"/>
      <c r="LFZ92" s="660"/>
      <c r="LGA92" s="660"/>
      <c r="LGB92" s="660"/>
      <c r="LGC92" s="660"/>
      <c r="LGD92" s="660"/>
      <c r="LGE92" s="660"/>
      <c r="LGF92" s="660"/>
      <c r="LGG92" s="660"/>
      <c r="LGH92" s="660"/>
      <c r="LGI92" s="660"/>
      <c r="LGJ92" s="660"/>
      <c r="LGK92" s="660"/>
      <c r="LGL92" s="660"/>
      <c r="LGM92" s="660"/>
      <c r="LGN92" s="660"/>
      <c r="LGO92" s="660"/>
      <c r="LGP92" s="660"/>
      <c r="LGQ92" s="660"/>
      <c r="LGR92" s="660"/>
      <c r="LGS92" s="660"/>
      <c r="LGT92" s="660"/>
      <c r="LGU92" s="660"/>
      <c r="LGV92" s="660"/>
      <c r="LGW92" s="660"/>
      <c r="LGX92" s="660"/>
      <c r="LGY92" s="660"/>
      <c r="LGZ92" s="660"/>
      <c r="LHA92" s="660"/>
      <c r="LHB92" s="660"/>
      <c r="LHC92" s="660"/>
      <c r="LHD92" s="660"/>
      <c r="LHE92" s="660"/>
      <c r="LHF92" s="660"/>
      <c r="LHG92" s="660"/>
      <c r="LHH92" s="660"/>
      <c r="LHI92" s="660"/>
      <c r="LHJ92" s="660"/>
      <c r="LHK92" s="660"/>
      <c r="LHL92" s="660"/>
      <c r="LHM92" s="660"/>
      <c r="LHN92" s="660"/>
      <c r="LHO92" s="660"/>
      <c r="LHP92" s="660"/>
      <c r="LHQ92" s="660"/>
      <c r="LHR92" s="660"/>
      <c r="LHS92" s="660"/>
      <c r="LHT92" s="660"/>
      <c r="LHU92" s="660"/>
      <c r="LHV92" s="660"/>
      <c r="LHW92" s="660"/>
      <c r="LHX92" s="660"/>
      <c r="LHY92" s="660"/>
      <c r="LHZ92" s="660"/>
      <c r="LIA92" s="660"/>
      <c r="LIB92" s="660"/>
      <c r="LIC92" s="660"/>
      <c r="LID92" s="660"/>
      <c r="LIE92" s="660"/>
      <c r="LIF92" s="660"/>
      <c r="LIG92" s="660"/>
      <c r="LIH92" s="660"/>
      <c r="LII92" s="660"/>
      <c r="LIJ92" s="660"/>
      <c r="LIK92" s="660"/>
      <c r="LIL92" s="660"/>
      <c r="LIM92" s="660"/>
      <c r="LIN92" s="660"/>
      <c r="LIO92" s="660"/>
      <c r="LIP92" s="660"/>
      <c r="LIQ92" s="660"/>
      <c r="LIR92" s="660"/>
      <c r="LIS92" s="660"/>
      <c r="LIT92" s="660"/>
      <c r="LIU92" s="660"/>
      <c r="LIV92" s="660"/>
      <c r="LIW92" s="660"/>
      <c r="LIX92" s="660"/>
      <c r="LIY92" s="660"/>
      <c r="LIZ92" s="660"/>
      <c r="LJA92" s="660"/>
      <c r="LJB92" s="660"/>
      <c r="LJC92" s="660"/>
      <c r="LJD92" s="660"/>
      <c r="LJE92" s="660"/>
      <c r="LJF92" s="660"/>
      <c r="LJG92" s="660"/>
      <c r="LJH92" s="660"/>
      <c r="LJI92" s="660"/>
      <c r="LJJ92" s="660"/>
      <c r="LJK92" s="660"/>
      <c r="LJL92" s="660"/>
      <c r="LJM92" s="660"/>
      <c r="LJN92" s="660"/>
      <c r="LJO92" s="660"/>
      <c r="LJP92" s="660"/>
      <c r="LJQ92" s="660"/>
      <c r="LJR92" s="660"/>
      <c r="LJS92" s="660"/>
      <c r="LJT92" s="660"/>
      <c r="LJU92" s="660"/>
      <c r="LJV92" s="660"/>
      <c r="LJW92" s="660"/>
      <c r="LJX92" s="660"/>
      <c r="LJY92" s="660"/>
      <c r="LJZ92" s="660"/>
      <c r="LKA92" s="660"/>
      <c r="LKB92" s="660"/>
      <c r="LKC92" s="660"/>
      <c r="LKD92" s="660"/>
      <c r="LKE92" s="660"/>
      <c r="LKF92" s="660"/>
      <c r="LKG92" s="660"/>
      <c r="LKH92" s="660"/>
      <c r="LKI92" s="660"/>
      <c r="LKJ92" s="660"/>
      <c r="LKK92" s="660"/>
      <c r="LKL92" s="660"/>
      <c r="LKM92" s="660"/>
      <c r="LKN92" s="660"/>
      <c r="LKO92" s="660"/>
      <c r="LKP92" s="660"/>
      <c r="LKQ92" s="660"/>
      <c r="LKR92" s="660"/>
      <c r="LKS92" s="660"/>
      <c r="LKT92" s="660"/>
      <c r="LKU92" s="660"/>
      <c r="LKV92" s="660"/>
      <c r="LKW92" s="660"/>
      <c r="LKX92" s="660"/>
      <c r="LKY92" s="660"/>
      <c r="LKZ92" s="660"/>
      <c r="LLA92" s="660"/>
      <c r="LLB92" s="660"/>
      <c r="LLC92" s="660"/>
      <c r="LLD92" s="660"/>
      <c r="LLE92" s="660"/>
      <c r="LLF92" s="660"/>
      <c r="LLG92" s="660"/>
      <c r="LLH92" s="660"/>
      <c r="LLI92" s="660"/>
      <c r="LLJ92" s="660"/>
      <c r="LLK92" s="660"/>
      <c r="LLL92" s="660"/>
      <c r="LLM92" s="660"/>
      <c r="LLN92" s="660"/>
      <c r="LLO92" s="660"/>
      <c r="LLP92" s="660"/>
      <c r="LLQ92" s="660"/>
      <c r="LLR92" s="660"/>
      <c r="LLS92" s="660"/>
      <c r="LLT92" s="660"/>
      <c r="LLU92" s="660"/>
      <c r="LLV92" s="660"/>
      <c r="LLW92" s="660"/>
      <c r="LLX92" s="660"/>
      <c r="LLY92" s="660"/>
      <c r="LLZ92" s="660"/>
      <c r="LMA92" s="660"/>
      <c r="LMB92" s="660"/>
      <c r="LMC92" s="660"/>
      <c r="LMD92" s="660"/>
      <c r="LME92" s="660"/>
      <c r="LMF92" s="660"/>
      <c r="LMG92" s="660"/>
      <c r="LMH92" s="660"/>
      <c r="LMI92" s="660"/>
      <c r="LMJ92" s="660"/>
      <c r="LMK92" s="660"/>
      <c r="LML92" s="660"/>
      <c r="LMM92" s="660"/>
      <c r="LMN92" s="660"/>
      <c r="LMO92" s="660"/>
      <c r="LMP92" s="660"/>
      <c r="LMQ92" s="660"/>
      <c r="LMR92" s="660"/>
      <c r="LMS92" s="660"/>
      <c r="LMT92" s="660"/>
      <c r="LMU92" s="660"/>
      <c r="LMV92" s="660"/>
      <c r="LMW92" s="660"/>
      <c r="LMX92" s="660"/>
      <c r="LMY92" s="660"/>
      <c r="LMZ92" s="660"/>
      <c r="LNA92" s="660"/>
      <c r="LNB92" s="660"/>
      <c r="LNC92" s="660"/>
      <c r="LND92" s="660"/>
      <c r="LNE92" s="660"/>
      <c r="LNF92" s="660"/>
      <c r="LNG92" s="660"/>
      <c r="LNH92" s="660"/>
      <c r="LNI92" s="660"/>
      <c r="LNJ92" s="660"/>
      <c r="LNK92" s="660"/>
      <c r="LNL92" s="660"/>
      <c r="LNM92" s="660"/>
      <c r="LNN92" s="660"/>
      <c r="LNO92" s="660"/>
      <c r="LNP92" s="660"/>
      <c r="LNQ92" s="660"/>
      <c r="LNR92" s="660"/>
      <c r="LNS92" s="660"/>
      <c r="LNT92" s="660"/>
      <c r="LNU92" s="660"/>
      <c r="LNV92" s="660"/>
      <c r="LNW92" s="660"/>
      <c r="LNX92" s="660"/>
      <c r="LNY92" s="660"/>
      <c r="LNZ92" s="660"/>
      <c r="LOA92" s="660"/>
      <c r="LOB92" s="660"/>
      <c r="LOC92" s="660"/>
      <c r="LOD92" s="660"/>
      <c r="LOE92" s="660"/>
      <c r="LOF92" s="660"/>
      <c r="LOG92" s="660"/>
      <c r="LOH92" s="660"/>
      <c r="LOI92" s="660"/>
      <c r="LOJ92" s="660"/>
      <c r="LOK92" s="660"/>
      <c r="LOL92" s="660"/>
      <c r="LOM92" s="660"/>
      <c r="LON92" s="660"/>
      <c r="LOO92" s="660"/>
      <c r="LOP92" s="660"/>
      <c r="LOQ92" s="660"/>
      <c r="LOR92" s="660"/>
      <c r="LOS92" s="660"/>
      <c r="LOT92" s="660"/>
      <c r="LOU92" s="660"/>
      <c r="LOV92" s="660"/>
      <c r="LOW92" s="660"/>
      <c r="LOX92" s="660"/>
      <c r="LOY92" s="660"/>
      <c r="LOZ92" s="660"/>
      <c r="LPA92" s="660"/>
      <c r="LPB92" s="660"/>
      <c r="LPC92" s="660"/>
      <c r="LPD92" s="660"/>
      <c r="LPE92" s="660"/>
      <c r="LPF92" s="660"/>
      <c r="LPG92" s="660"/>
      <c r="LPH92" s="660"/>
      <c r="LPI92" s="660"/>
      <c r="LPJ92" s="660"/>
      <c r="LPK92" s="660"/>
      <c r="LPL92" s="660"/>
      <c r="LPM92" s="660"/>
      <c r="LPN92" s="660"/>
      <c r="LPO92" s="660"/>
      <c r="LPP92" s="660"/>
      <c r="LPQ92" s="660"/>
      <c r="LPR92" s="660"/>
      <c r="LPS92" s="660"/>
      <c r="LPT92" s="660"/>
      <c r="LPU92" s="660"/>
      <c r="LPV92" s="660"/>
      <c r="LPW92" s="660"/>
      <c r="LPX92" s="660"/>
      <c r="LPY92" s="660"/>
      <c r="LPZ92" s="660"/>
      <c r="LQA92" s="660"/>
      <c r="LQB92" s="660"/>
      <c r="LQC92" s="660"/>
      <c r="LQD92" s="660"/>
      <c r="LQE92" s="660"/>
      <c r="LQF92" s="660"/>
      <c r="LQG92" s="660"/>
      <c r="LQH92" s="660"/>
      <c r="LQI92" s="660"/>
      <c r="LQJ92" s="660"/>
      <c r="LQK92" s="660"/>
      <c r="LQL92" s="660"/>
      <c r="LQM92" s="660"/>
      <c r="LQN92" s="660"/>
      <c r="LQO92" s="660"/>
      <c r="LQP92" s="660"/>
      <c r="LQQ92" s="660"/>
      <c r="LQR92" s="660"/>
      <c r="LQS92" s="660"/>
      <c r="LQT92" s="660"/>
      <c r="LQU92" s="660"/>
      <c r="LQV92" s="660"/>
      <c r="LQW92" s="660"/>
      <c r="LQX92" s="660"/>
      <c r="LQY92" s="660"/>
      <c r="LQZ92" s="660"/>
      <c r="LRA92" s="660"/>
      <c r="LRB92" s="660"/>
      <c r="LRC92" s="660"/>
      <c r="LRD92" s="660"/>
      <c r="LRE92" s="660"/>
      <c r="LRF92" s="660"/>
      <c r="LRG92" s="660"/>
      <c r="LRH92" s="660"/>
      <c r="LRI92" s="660"/>
      <c r="LRJ92" s="660"/>
      <c r="LRK92" s="660"/>
      <c r="LRL92" s="660"/>
      <c r="LRM92" s="660"/>
      <c r="LRN92" s="660"/>
      <c r="LRO92" s="660"/>
      <c r="LRP92" s="660"/>
      <c r="LRQ92" s="660"/>
      <c r="LRR92" s="660"/>
      <c r="LRS92" s="660"/>
      <c r="LRT92" s="660"/>
      <c r="LRU92" s="660"/>
      <c r="LRV92" s="660"/>
      <c r="LRW92" s="660"/>
      <c r="LRX92" s="660"/>
      <c r="LRY92" s="660"/>
      <c r="LRZ92" s="660"/>
      <c r="LSA92" s="660"/>
      <c r="LSB92" s="660"/>
      <c r="LSC92" s="660"/>
      <c r="LSD92" s="660"/>
      <c r="LSE92" s="660"/>
      <c r="LSF92" s="660"/>
      <c r="LSG92" s="660"/>
      <c r="LSH92" s="660"/>
      <c r="LSI92" s="660"/>
      <c r="LSJ92" s="660"/>
      <c r="LSK92" s="660"/>
      <c r="LSL92" s="660"/>
      <c r="LSM92" s="660"/>
      <c r="LSN92" s="660"/>
      <c r="LSO92" s="660"/>
      <c r="LSP92" s="660"/>
      <c r="LSQ92" s="660"/>
      <c r="LSR92" s="660"/>
      <c r="LSS92" s="660"/>
      <c r="LST92" s="660"/>
      <c r="LSU92" s="660"/>
      <c r="LSV92" s="660"/>
      <c r="LSW92" s="660"/>
      <c r="LSX92" s="660"/>
      <c r="LSY92" s="660"/>
      <c r="LSZ92" s="660"/>
      <c r="LTA92" s="660"/>
      <c r="LTB92" s="660"/>
      <c r="LTC92" s="660"/>
      <c r="LTD92" s="660"/>
      <c r="LTE92" s="660"/>
      <c r="LTF92" s="660"/>
      <c r="LTG92" s="660"/>
      <c r="LTH92" s="660"/>
      <c r="LTI92" s="660"/>
      <c r="LTJ92" s="660"/>
      <c r="LTK92" s="660"/>
      <c r="LTL92" s="660"/>
      <c r="LTM92" s="660"/>
      <c r="LTN92" s="660"/>
      <c r="LTO92" s="660"/>
      <c r="LTP92" s="660"/>
      <c r="LTQ92" s="660"/>
      <c r="LTR92" s="660"/>
      <c r="LTS92" s="660"/>
      <c r="LTT92" s="660"/>
      <c r="LTU92" s="660"/>
      <c r="LTV92" s="660"/>
      <c r="LTW92" s="660"/>
      <c r="LTX92" s="660"/>
      <c r="LTY92" s="660"/>
      <c r="LTZ92" s="660"/>
      <c r="LUA92" s="660"/>
      <c r="LUB92" s="660"/>
      <c r="LUC92" s="660"/>
      <c r="LUD92" s="660"/>
      <c r="LUE92" s="660"/>
      <c r="LUF92" s="660"/>
      <c r="LUG92" s="660"/>
      <c r="LUH92" s="660"/>
      <c r="LUI92" s="660"/>
      <c r="LUJ92" s="660"/>
      <c r="LUK92" s="660"/>
      <c r="LUL92" s="660"/>
      <c r="LUM92" s="660"/>
      <c r="LUN92" s="660"/>
      <c r="LUO92" s="660"/>
      <c r="LUP92" s="660"/>
      <c r="LUQ92" s="660"/>
      <c r="LUR92" s="660"/>
      <c r="LUS92" s="660"/>
      <c r="LUT92" s="660"/>
      <c r="LUU92" s="660"/>
      <c r="LUV92" s="660"/>
      <c r="LUW92" s="660"/>
      <c r="LUX92" s="660"/>
      <c r="LUY92" s="660"/>
      <c r="LUZ92" s="660"/>
      <c r="LVA92" s="660"/>
      <c r="LVB92" s="660"/>
      <c r="LVC92" s="660"/>
      <c r="LVD92" s="660"/>
      <c r="LVE92" s="660"/>
      <c r="LVF92" s="660"/>
      <c r="LVG92" s="660"/>
      <c r="LVH92" s="660"/>
      <c r="LVI92" s="660"/>
      <c r="LVJ92" s="660"/>
      <c r="LVK92" s="660"/>
      <c r="LVL92" s="660"/>
      <c r="LVM92" s="660"/>
      <c r="LVN92" s="660"/>
      <c r="LVO92" s="660"/>
      <c r="LVP92" s="660"/>
      <c r="LVQ92" s="660"/>
      <c r="LVR92" s="660"/>
      <c r="LVS92" s="660"/>
      <c r="LVT92" s="660"/>
      <c r="LVU92" s="660"/>
      <c r="LVV92" s="660"/>
      <c r="LVW92" s="660"/>
      <c r="LVX92" s="660"/>
      <c r="LVY92" s="660"/>
      <c r="LVZ92" s="660"/>
      <c r="LWA92" s="660"/>
      <c r="LWB92" s="660"/>
      <c r="LWC92" s="660"/>
      <c r="LWD92" s="660"/>
      <c r="LWE92" s="660"/>
      <c r="LWF92" s="660"/>
      <c r="LWG92" s="660"/>
      <c r="LWH92" s="660"/>
      <c r="LWI92" s="660"/>
      <c r="LWJ92" s="660"/>
      <c r="LWK92" s="660"/>
      <c r="LWL92" s="660"/>
      <c r="LWM92" s="660"/>
      <c r="LWN92" s="660"/>
      <c r="LWO92" s="660"/>
      <c r="LWP92" s="660"/>
      <c r="LWQ92" s="660"/>
      <c r="LWR92" s="660"/>
      <c r="LWS92" s="660"/>
      <c r="LWT92" s="660"/>
      <c r="LWU92" s="660"/>
      <c r="LWV92" s="660"/>
      <c r="LWW92" s="660"/>
      <c r="LWX92" s="660"/>
      <c r="LWY92" s="660"/>
      <c r="LWZ92" s="660"/>
      <c r="LXA92" s="660"/>
      <c r="LXB92" s="660"/>
      <c r="LXC92" s="660"/>
      <c r="LXD92" s="660"/>
      <c r="LXE92" s="660"/>
      <c r="LXF92" s="660"/>
      <c r="LXG92" s="660"/>
      <c r="LXH92" s="660"/>
      <c r="LXI92" s="660"/>
      <c r="LXJ92" s="660"/>
      <c r="LXK92" s="660"/>
      <c r="LXL92" s="660"/>
      <c r="LXM92" s="660"/>
      <c r="LXN92" s="660"/>
      <c r="LXO92" s="660"/>
      <c r="LXP92" s="660"/>
      <c r="LXQ92" s="660"/>
      <c r="LXR92" s="660"/>
      <c r="LXS92" s="660"/>
      <c r="LXT92" s="660"/>
      <c r="LXU92" s="660"/>
      <c r="LXV92" s="660"/>
      <c r="LXW92" s="660"/>
      <c r="LXX92" s="660"/>
      <c r="LXY92" s="660"/>
      <c r="LXZ92" s="660"/>
      <c r="LYA92" s="660"/>
      <c r="LYB92" s="660"/>
      <c r="LYC92" s="660"/>
      <c r="LYD92" s="660"/>
      <c r="LYE92" s="660"/>
      <c r="LYF92" s="660"/>
      <c r="LYG92" s="660"/>
      <c r="LYH92" s="660"/>
      <c r="LYI92" s="660"/>
      <c r="LYJ92" s="660"/>
      <c r="LYK92" s="660"/>
      <c r="LYL92" s="660"/>
      <c r="LYM92" s="660"/>
      <c r="LYN92" s="660"/>
      <c r="LYO92" s="660"/>
      <c r="LYP92" s="660"/>
      <c r="LYQ92" s="660"/>
      <c r="LYR92" s="660"/>
      <c r="LYS92" s="660"/>
      <c r="LYT92" s="660"/>
      <c r="LYU92" s="660"/>
      <c r="LYV92" s="660"/>
      <c r="LYW92" s="660"/>
      <c r="LYX92" s="660"/>
      <c r="LYY92" s="660"/>
      <c r="LYZ92" s="660"/>
      <c r="LZA92" s="660"/>
      <c r="LZB92" s="660"/>
      <c r="LZC92" s="660"/>
      <c r="LZD92" s="660"/>
      <c r="LZE92" s="660"/>
      <c r="LZF92" s="660"/>
      <c r="LZG92" s="660"/>
      <c r="LZH92" s="660"/>
      <c r="LZI92" s="660"/>
      <c r="LZJ92" s="660"/>
      <c r="LZK92" s="660"/>
      <c r="LZL92" s="660"/>
      <c r="LZM92" s="660"/>
      <c r="LZN92" s="660"/>
      <c r="LZO92" s="660"/>
      <c r="LZP92" s="660"/>
      <c r="LZQ92" s="660"/>
      <c r="LZR92" s="660"/>
      <c r="LZS92" s="660"/>
      <c r="LZT92" s="660"/>
      <c r="LZU92" s="660"/>
      <c r="LZV92" s="660"/>
      <c r="LZW92" s="660"/>
      <c r="LZX92" s="660"/>
      <c r="LZY92" s="660"/>
      <c r="LZZ92" s="660"/>
      <c r="MAA92" s="660"/>
      <c r="MAB92" s="660"/>
      <c r="MAC92" s="660"/>
      <c r="MAD92" s="660"/>
      <c r="MAE92" s="660"/>
      <c r="MAF92" s="660"/>
      <c r="MAG92" s="660"/>
      <c r="MAH92" s="660"/>
      <c r="MAI92" s="660"/>
      <c r="MAJ92" s="660"/>
      <c r="MAK92" s="660"/>
      <c r="MAL92" s="660"/>
      <c r="MAM92" s="660"/>
      <c r="MAN92" s="660"/>
      <c r="MAO92" s="660"/>
      <c r="MAP92" s="660"/>
      <c r="MAQ92" s="660"/>
      <c r="MAR92" s="660"/>
      <c r="MAS92" s="660"/>
      <c r="MAT92" s="660"/>
      <c r="MAU92" s="660"/>
      <c r="MAV92" s="660"/>
      <c r="MAW92" s="660"/>
      <c r="MAX92" s="660"/>
      <c r="MAY92" s="660"/>
      <c r="MAZ92" s="660"/>
      <c r="MBA92" s="660"/>
      <c r="MBB92" s="660"/>
      <c r="MBC92" s="660"/>
      <c r="MBD92" s="660"/>
      <c r="MBE92" s="660"/>
      <c r="MBF92" s="660"/>
      <c r="MBG92" s="660"/>
      <c r="MBH92" s="660"/>
      <c r="MBI92" s="660"/>
      <c r="MBJ92" s="660"/>
      <c r="MBK92" s="660"/>
      <c r="MBL92" s="660"/>
      <c r="MBM92" s="660"/>
      <c r="MBN92" s="660"/>
      <c r="MBO92" s="660"/>
      <c r="MBP92" s="660"/>
      <c r="MBQ92" s="660"/>
      <c r="MBR92" s="660"/>
      <c r="MBS92" s="660"/>
      <c r="MBT92" s="660"/>
      <c r="MBU92" s="660"/>
      <c r="MBV92" s="660"/>
      <c r="MBW92" s="660"/>
      <c r="MBX92" s="660"/>
      <c r="MBY92" s="660"/>
      <c r="MBZ92" s="660"/>
      <c r="MCA92" s="660"/>
      <c r="MCB92" s="660"/>
      <c r="MCC92" s="660"/>
      <c r="MCD92" s="660"/>
      <c r="MCE92" s="660"/>
      <c r="MCF92" s="660"/>
      <c r="MCG92" s="660"/>
      <c r="MCH92" s="660"/>
      <c r="MCI92" s="660"/>
      <c r="MCJ92" s="660"/>
      <c r="MCK92" s="660"/>
      <c r="MCL92" s="660"/>
      <c r="MCM92" s="660"/>
      <c r="MCN92" s="660"/>
      <c r="MCO92" s="660"/>
      <c r="MCP92" s="660"/>
      <c r="MCQ92" s="660"/>
      <c r="MCR92" s="660"/>
      <c r="MCS92" s="660"/>
      <c r="MCT92" s="660"/>
      <c r="MCU92" s="660"/>
      <c r="MCV92" s="660"/>
      <c r="MCW92" s="660"/>
      <c r="MCX92" s="660"/>
      <c r="MCY92" s="660"/>
      <c r="MCZ92" s="660"/>
      <c r="MDA92" s="660"/>
      <c r="MDB92" s="660"/>
      <c r="MDC92" s="660"/>
      <c r="MDD92" s="660"/>
      <c r="MDE92" s="660"/>
      <c r="MDF92" s="660"/>
      <c r="MDG92" s="660"/>
      <c r="MDH92" s="660"/>
      <c r="MDI92" s="660"/>
      <c r="MDJ92" s="660"/>
      <c r="MDK92" s="660"/>
      <c r="MDL92" s="660"/>
      <c r="MDM92" s="660"/>
      <c r="MDN92" s="660"/>
      <c r="MDO92" s="660"/>
      <c r="MDP92" s="660"/>
      <c r="MDQ92" s="660"/>
      <c r="MDR92" s="660"/>
      <c r="MDS92" s="660"/>
      <c r="MDT92" s="660"/>
      <c r="MDU92" s="660"/>
      <c r="MDV92" s="660"/>
      <c r="MDW92" s="660"/>
      <c r="MDX92" s="660"/>
      <c r="MDY92" s="660"/>
      <c r="MDZ92" s="660"/>
      <c r="MEA92" s="660"/>
      <c r="MEB92" s="660"/>
      <c r="MEC92" s="660"/>
      <c r="MED92" s="660"/>
      <c r="MEE92" s="660"/>
      <c r="MEF92" s="660"/>
      <c r="MEG92" s="660"/>
      <c r="MEH92" s="660"/>
      <c r="MEI92" s="660"/>
      <c r="MEJ92" s="660"/>
      <c r="MEK92" s="660"/>
      <c r="MEL92" s="660"/>
      <c r="MEM92" s="660"/>
      <c r="MEN92" s="660"/>
      <c r="MEO92" s="660"/>
      <c r="MEP92" s="660"/>
      <c r="MEQ92" s="660"/>
      <c r="MER92" s="660"/>
      <c r="MES92" s="660"/>
      <c r="MET92" s="660"/>
      <c r="MEU92" s="660"/>
      <c r="MEV92" s="660"/>
      <c r="MEW92" s="660"/>
      <c r="MEX92" s="660"/>
      <c r="MEY92" s="660"/>
      <c r="MEZ92" s="660"/>
      <c r="MFA92" s="660"/>
      <c r="MFB92" s="660"/>
      <c r="MFC92" s="660"/>
      <c r="MFD92" s="660"/>
      <c r="MFE92" s="660"/>
      <c r="MFF92" s="660"/>
      <c r="MFG92" s="660"/>
      <c r="MFH92" s="660"/>
      <c r="MFI92" s="660"/>
      <c r="MFJ92" s="660"/>
      <c r="MFK92" s="660"/>
      <c r="MFL92" s="660"/>
      <c r="MFM92" s="660"/>
      <c r="MFN92" s="660"/>
      <c r="MFO92" s="660"/>
      <c r="MFP92" s="660"/>
      <c r="MFQ92" s="660"/>
      <c r="MFR92" s="660"/>
      <c r="MFS92" s="660"/>
      <c r="MFT92" s="660"/>
      <c r="MFU92" s="660"/>
      <c r="MFV92" s="660"/>
      <c r="MFW92" s="660"/>
      <c r="MFX92" s="660"/>
      <c r="MFY92" s="660"/>
      <c r="MFZ92" s="660"/>
      <c r="MGA92" s="660"/>
      <c r="MGB92" s="660"/>
      <c r="MGC92" s="660"/>
      <c r="MGD92" s="660"/>
      <c r="MGE92" s="660"/>
      <c r="MGF92" s="660"/>
      <c r="MGG92" s="660"/>
      <c r="MGH92" s="660"/>
      <c r="MGI92" s="660"/>
      <c r="MGJ92" s="660"/>
      <c r="MGK92" s="660"/>
      <c r="MGL92" s="660"/>
      <c r="MGM92" s="660"/>
      <c r="MGN92" s="660"/>
      <c r="MGO92" s="660"/>
      <c r="MGP92" s="660"/>
      <c r="MGQ92" s="660"/>
      <c r="MGR92" s="660"/>
      <c r="MGS92" s="660"/>
      <c r="MGT92" s="660"/>
      <c r="MGU92" s="660"/>
      <c r="MGV92" s="660"/>
      <c r="MGW92" s="660"/>
      <c r="MGX92" s="660"/>
      <c r="MGY92" s="660"/>
      <c r="MGZ92" s="660"/>
      <c r="MHA92" s="660"/>
      <c r="MHB92" s="660"/>
      <c r="MHC92" s="660"/>
      <c r="MHD92" s="660"/>
      <c r="MHE92" s="660"/>
      <c r="MHF92" s="660"/>
      <c r="MHG92" s="660"/>
      <c r="MHH92" s="660"/>
      <c r="MHI92" s="660"/>
      <c r="MHJ92" s="660"/>
      <c r="MHK92" s="660"/>
      <c r="MHL92" s="660"/>
      <c r="MHM92" s="660"/>
      <c r="MHN92" s="660"/>
      <c r="MHO92" s="660"/>
      <c r="MHP92" s="660"/>
      <c r="MHQ92" s="660"/>
      <c r="MHR92" s="660"/>
      <c r="MHS92" s="660"/>
      <c r="MHT92" s="660"/>
      <c r="MHU92" s="660"/>
      <c r="MHV92" s="660"/>
      <c r="MHW92" s="660"/>
      <c r="MHX92" s="660"/>
      <c r="MHY92" s="660"/>
      <c r="MHZ92" s="660"/>
      <c r="MIA92" s="660"/>
      <c r="MIB92" s="660"/>
      <c r="MIC92" s="660"/>
      <c r="MID92" s="660"/>
      <c r="MIE92" s="660"/>
      <c r="MIF92" s="660"/>
      <c r="MIG92" s="660"/>
      <c r="MIH92" s="660"/>
      <c r="MII92" s="660"/>
      <c r="MIJ92" s="660"/>
      <c r="MIK92" s="660"/>
      <c r="MIL92" s="660"/>
      <c r="MIM92" s="660"/>
      <c r="MIN92" s="660"/>
      <c r="MIO92" s="660"/>
      <c r="MIP92" s="660"/>
      <c r="MIQ92" s="660"/>
      <c r="MIR92" s="660"/>
      <c r="MIS92" s="660"/>
      <c r="MIT92" s="660"/>
      <c r="MIU92" s="660"/>
      <c r="MIV92" s="660"/>
      <c r="MIW92" s="660"/>
      <c r="MIX92" s="660"/>
      <c r="MIY92" s="660"/>
      <c r="MIZ92" s="660"/>
      <c r="MJA92" s="660"/>
      <c r="MJB92" s="660"/>
      <c r="MJC92" s="660"/>
      <c r="MJD92" s="660"/>
      <c r="MJE92" s="660"/>
      <c r="MJF92" s="660"/>
      <c r="MJG92" s="660"/>
      <c r="MJH92" s="660"/>
      <c r="MJI92" s="660"/>
      <c r="MJJ92" s="660"/>
      <c r="MJK92" s="660"/>
      <c r="MJL92" s="660"/>
      <c r="MJM92" s="660"/>
      <c r="MJN92" s="660"/>
      <c r="MJO92" s="660"/>
      <c r="MJP92" s="660"/>
      <c r="MJQ92" s="660"/>
      <c r="MJR92" s="660"/>
      <c r="MJS92" s="660"/>
      <c r="MJT92" s="660"/>
      <c r="MJU92" s="660"/>
      <c r="MJV92" s="660"/>
      <c r="MJW92" s="660"/>
      <c r="MJX92" s="660"/>
      <c r="MJY92" s="660"/>
      <c r="MJZ92" s="660"/>
      <c r="MKA92" s="660"/>
      <c r="MKB92" s="660"/>
      <c r="MKC92" s="660"/>
      <c r="MKD92" s="660"/>
      <c r="MKE92" s="660"/>
      <c r="MKF92" s="660"/>
      <c r="MKG92" s="660"/>
      <c r="MKH92" s="660"/>
      <c r="MKI92" s="660"/>
      <c r="MKJ92" s="660"/>
      <c r="MKK92" s="660"/>
      <c r="MKL92" s="660"/>
      <c r="MKM92" s="660"/>
      <c r="MKN92" s="660"/>
      <c r="MKO92" s="660"/>
      <c r="MKP92" s="660"/>
      <c r="MKQ92" s="660"/>
      <c r="MKR92" s="660"/>
      <c r="MKS92" s="660"/>
      <c r="MKT92" s="660"/>
      <c r="MKU92" s="660"/>
      <c r="MKV92" s="660"/>
      <c r="MKW92" s="660"/>
      <c r="MKX92" s="660"/>
      <c r="MKY92" s="660"/>
      <c r="MKZ92" s="660"/>
      <c r="MLA92" s="660"/>
      <c r="MLB92" s="660"/>
      <c r="MLC92" s="660"/>
      <c r="MLD92" s="660"/>
      <c r="MLE92" s="660"/>
      <c r="MLF92" s="660"/>
      <c r="MLG92" s="660"/>
      <c r="MLH92" s="660"/>
      <c r="MLI92" s="660"/>
      <c r="MLJ92" s="660"/>
      <c r="MLK92" s="660"/>
      <c r="MLL92" s="660"/>
      <c r="MLM92" s="660"/>
      <c r="MLN92" s="660"/>
      <c r="MLO92" s="660"/>
      <c r="MLP92" s="660"/>
      <c r="MLQ92" s="660"/>
      <c r="MLR92" s="660"/>
      <c r="MLS92" s="660"/>
      <c r="MLT92" s="660"/>
      <c r="MLU92" s="660"/>
      <c r="MLV92" s="660"/>
      <c r="MLW92" s="660"/>
      <c r="MLX92" s="660"/>
      <c r="MLY92" s="660"/>
      <c r="MLZ92" s="660"/>
      <c r="MMA92" s="660"/>
      <c r="MMB92" s="660"/>
      <c r="MMC92" s="660"/>
      <c r="MMD92" s="660"/>
      <c r="MME92" s="660"/>
      <c r="MMF92" s="660"/>
      <c r="MMG92" s="660"/>
      <c r="MMH92" s="660"/>
      <c r="MMI92" s="660"/>
      <c r="MMJ92" s="660"/>
      <c r="MMK92" s="660"/>
      <c r="MML92" s="660"/>
      <c r="MMM92" s="660"/>
      <c r="MMN92" s="660"/>
      <c r="MMO92" s="660"/>
      <c r="MMP92" s="660"/>
      <c r="MMQ92" s="660"/>
      <c r="MMR92" s="660"/>
      <c r="MMS92" s="660"/>
      <c r="MMT92" s="660"/>
      <c r="MMU92" s="660"/>
      <c r="MMV92" s="660"/>
      <c r="MMW92" s="660"/>
      <c r="MMX92" s="660"/>
      <c r="MMY92" s="660"/>
      <c r="MMZ92" s="660"/>
      <c r="MNA92" s="660"/>
      <c r="MNB92" s="660"/>
      <c r="MNC92" s="660"/>
      <c r="MND92" s="660"/>
      <c r="MNE92" s="660"/>
      <c r="MNF92" s="660"/>
      <c r="MNG92" s="660"/>
      <c r="MNH92" s="660"/>
      <c r="MNI92" s="660"/>
      <c r="MNJ92" s="660"/>
      <c r="MNK92" s="660"/>
      <c r="MNL92" s="660"/>
      <c r="MNM92" s="660"/>
      <c r="MNN92" s="660"/>
      <c r="MNO92" s="660"/>
      <c r="MNP92" s="660"/>
      <c r="MNQ92" s="660"/>
      <c r="MNR92" s="660"/>
      <c r="MNS92" s="660"/>
      <c r="MNT92" s="660"/>
      <c r="MNU92" s="660"/>
      <c r="MNV92" s="660"/>
      <c r="MNW92" s="660"/>
      <c r="MNX92" s="660"/>
      <c r="MNY92" s="660"/>
      <c r="MNZ92" s="660"/>
      <c r="MOA92" s="660"/>
      <c r="MOB92" s="660"/>
      <c r="MOC92" s="660"/>
      <c r="MOD92" s="660"/>
      <c r="MOE92" s="660"/>
      <c r="MOF92" s="660"/>
      <c r="MOG92" s="660"/>
      <c r="MOH92" s="660"/>
      <c r="MOI92" s="660"/>
      <c r="MOJ92" s="660"/>
      <c r="MOK92" s="660"/>
      <c r="MOL92" s="660"/>
      <c r="MOM92" s="660"/>
      <c r="MON92" s="660"/>
      <c r="MOO92" s="660"/>
      <c r="MOP92" s="660"/>
      <c r="MOQ92" s="660"/>
      <c r="MOR92" s="660"/>
      <c r="MOS92" s="660"/>
      <c r="MOT92" s="660"/>
      <c r="MOU92" s="660"/>
      <c r="MOV92" s="660"/>
      <c r="MOW92" s="660"/>
      <c r="MOX92" s="660"/>
      <c r="MOY92" s="660"/>
      <c r="MOZ92" s="660"/>
      <c r="MPA92" s="660"/>
      <c r="MPB92" s="660"/>
      <c r="MPC92" s="660"/>
      <c r="MPD92" s="660"/>
      <c r="MPE92" s="660"/>
      <c r="MPF92" s="660"/>
      <c r="MPG92" s="660"/>
      <c r="MPH92" s="660"/>
      <c r="MPI92" s="660"/>
      <c r="MPJ92" s="660"/>
      <c r="MPK92" s="660"/>
      <c r="MPL92" s="660"/>
      <c r="MPM92" s="660"/>
      <c r="MPN92" s="660"/>
      <c r="MPO92" s="660"/>
      <c r="MPP92" s="660"/>
      <c r="MPQ92" s="660"/>
      <c r="MPR92" s="660"/>
      <c r="MPS92" s="660"/>
      <c r="MPT92" s="660"/>
      <c r="MPU92" s="660"/>
      <c r="MPV92" s="660"/>
      <c r="MPW92" s="660"/>
      <c r="MPX92" s="660"/>
      <c r="MPY92" s="660"/>
      <c r="MPZ92" s="660"/>
      <c r="MQA92" s="660"/>
      <c r="MQB92" s="660"/>
      <c r="MQC92" s="660"/>
      <c r="MQD92" s="660"/>
      <c r="MQE92" s="660"/>
      <c r="MQF92" s="660"/>
      <c r="MQG92" s="660"/>
      <c r="MQH92" s="660"/>
      <c r="MQI92" s="660"/>
      <c r="MQJ92" s="660"/>
      <c r="MQK92" s="660"/>
      <c r="MQL92" s="660"/>
      <c r="MQM92" s="660"/>
      <c r="MQN92" s="660"/>
      <c r="MQO92" s="660"/>
      <c r="MQP92" s="660"/>
      <c r="MQQ92" s="660"/>
      <c r="MQR92" s="660"/>
      <c r="MQS92" s="660"/>
      <c r="MQT92" s="660"/>
      <c r="MQU92" s="660"/>
      <c r="MQV92" s="660"/>
      <c r="MQW92" s="660"/>
      <c r="MQX92" s="660"/>
      <c r="MQY92" s="660"/>
      <c r="MQZ92" s="660"/>
      <c r="MRA92" s="660"/>
      <c r="MRB92" s="660"/>
      <c r="MRC92" s="660"/>
      <c r="MRD92" s="660"/>
      <c r="MRE92" s="660"/>
      <c r="MRF92" s="660"/>
      <c r="MRG92" s="660"/>
      <c r="MRH92" s="660"/>
      <c r="MRI92" s="660"/>
      <c r="MRJ92" s="660"/>
      <c r="MRK92" s="660"/>
      <c r="MRL92" s="660"/>
      <c r="MRM92" s="660"/>
      <c r="MRN92" s="660"/>
      <c r="MRO92" s="660"/>
      <c r="MRP92" s="660"/>
      <c r="MRQ92" s="660"/>
      <c r="MRR92" s="660"/>
      <c r="MRS92" s="660"/>
      <c r="MRT92" s="660"/>
      <c r="MRU92" s="660"/>
      <c r="MRV92" s="660"/>
      <c r="MRW92" s="660"/>
      <c r="MRX92" s="660"/>
      <c r="MRY92" s="660"/>
      <c r="MRZ92" s="660"/>
      <c r="MSA92" s="660"/>
      <c r="MSB92" s="660"/>
      <c r="MSC92" s="660"/>
      <c r="MSD92" s="660"/>
      <c r="MSE92" s="660"/>
      <c r="MSF92" s="660"/>
      <c r="MSG92" s="660"/>
      <c r="MSH92" s="660"/>
      <c r="MSI92" s="660"/>
      <c r="MSJ92" s="660"/>
      <c r="MSK92" s="660"/>
      <c r="MSL92" s="660"/>
      <c r="MSM92" s="660"/>
      <c r="MSN92" s="660"/>
      <c r="MSO92" s="660"/>
      <c r="MSP92" s="660"/>
      <c r="MSQ92" s="660"/>
      <c r="MSR92" s="660"/>
      <c r="MSS92" s="660"/>
      <c r="MST92" s="660"/>
      <c r="MSU92" s="660"/>
      <c r="MSV92" s="660"/>
      <c r="MSW92" s="660"/>
      <c r="MSX92" s="660"/>
      <c r="MSY92" s="660"/>
      <c r="MSZ92" s="660"/>
      <c r="MTA92" s="660"/>
      <c r="MTB92" s="660"/>
      <c r="MTC92" s="660"/>
      <c r="MTD92" s="660"/>
      <c r="MTE92" s="660"/>
      <c r="MTF92" s="660"/>
      <c r="MTG92" s="660"/>
      <c r="MTH92" s="660"/>
      <c r="MTI92" s="660"/>
      <c r="MTJ92" s="660"/>
      <c r="MTK92" s="660"/>
      <c r="MTL92" s="660"/>
      <c r="MTM92" s="660"/>
      <c r="MTN92" s="660"/>
      <c r="MTO92" s="660"/>
      <c r="MTP92" s="660"/>
      <c r="MTQ92" s="660"/>
      <c r="MTR92" s="660"/>
      <c r="MTS92" s="660"/>
      <c r="MTT92" s="660"/>
      <c r="MTU92" s="660"/>
      <c r="MTV92" s="660"/>
      <c r="MTW92" s="660"/>
      <c r="MTX92" s="660"/>
      <c r="MTY92" s="660"/>
      <c r="MTZ92" s="660"/>
      <c r="MUA92" s="660"/>
      <c r="MUB92" s="660"/>
      <c r="MUC92" s="660"/>
      <c r="MUD92" s="660"/>
      <c r="MUE92" s="660"/>
      <c r="MUF92" s="660"/>
      <c r="MUG92" s="660"/>
      <c r="MUH92" s="660"/>
      <c r="MUI92" s="660"/>
      <c r="MUJ92" s="660"/>
      <c r="MUK92" s="660"/>
      <c r="MUL92" s="660"/>
      <c r="MUM92" s="660"/>
      <c r="MUN92" s="660"/>
      <c r="MUO92" s="660"/>
      <c r="MUP92" s="660"/>
      <c r="MUQ92" s="660"/>
      <c r="MUR92" s="660"/>
      <c r="MUS92" s="660"/>
      <c r="MUT92" s="660"/>
      <c r="MUU92" s="660"/>
      <c r="MUV92" s="660"/>
      <c r="MUW92" s="660"/>
      <c r="MUX92" s="660"/>
      <c r="MUY92" s="660"/>
      <c r="MUZ92" s="660"/>
      <c r="MVA92" s="660"/>
      <c r="MVB92" s="660"/>
      <c r="MVC92" s="660"/>
      <c r="MVD92" s="660"/>
      <c r="MVE92" s="660"/>
      <c r="MVF92" s="660"/>
      <c r="MVG92" s="660"/>
      <c r="MVH92" s="660"/>
      <c r="MVI92" s="660"/>
      <c r="MVJ92" s="660"/>
      <c r="MVK92" s="660"/>
      <c r="MVL92" s="660"/>
      <c r="MVM92" s="660"/>
      <c r="MVN92" s="660"/>
      <c r="MVO92" s="660"/>
      <c r="MVP92" s="660"/>
      <c r="MVQ92" s="660"/>
      <c r="MVR92" s="660"/>
      <c r="MVS92" s="660"/>
      <c r="MVT92" s="660"/>
      <c r="MVU92" s="660"/>
      <c r="MVV92" s="660"/>
      <c r="MVW92" s="660"/>
      <c r="MVX92" s="660"/>
      <c r="MVY92" s="660"/>
      <c r="MVZ92" s="660"/>
      <c r="MWA92" s="660"/>
      <c r="MWB92" s="660"/>
      <c r="MWC92" s="660"/>
      <c r="MWD92" s="660"/>
      <c r="MWE92" s="660"/>
      <c r="MWF92" s="660"/>
      <c r="MWG92" s="660"/>
      <c r="MWH92" s="660"/>
      <c r="MWI92" s="660"/>
      <c r="MWJ92" s="660"/>
      <c r="MWK92" s="660"/>
      <c r="MWL92" s="660"/>
      <c r="MWM92" s="660"/>
      <c r="MWN92" s="660"/>
      <c r="MWO92" s="660"/>
      <c r="MWP92" s="660"/>
      <c r="MWQ92" s="660"/>
      <c r="MWR92" s="660"/>
      <c r="MWS92" s="660"/>
      <c r="MWT92" s="660"/>
      <c r="MWU92" s="660"/>
      <c r="MWV92" s="660"/>
      <c r="MWW92" s="660"/>
      <c r="MWX92" s="660"/>
      <c r="MWY92" s="660"/>
      <c r="MWZ92" s="660"/>
      <c r="MXA92" s="660"/>
      <c r="MXB92" s="660"/>
      <c r="MXC92" s="660"/>
      <c r="MXD92" s="660"/>
      <c r="MXE92" s="660"/>
      <c r="MXF92" s="660"/>
      <c r="MXG92" s="660"/>
      <c r="MXH92" s="660"/>
      <c r="MXI92" s="660"/>
      <c r="MXJ92" s="660"/>
      <c r="MXK92" s="660"/>
      <c r="MXL92" s="660"/>
      <c r="MXM92" s="660"/>
      <c r="MXN92" s="660"/>
      <c r="MXO92" s="660"/>
      <c r="MXP92" s="660"/>
      <c r="MXQ92" s="660"/>
      <c r="MXR92" s="660"/>
      <c r="MXS92" s="660"/>
      <c r="MXT92" s="660"/>
      <c r="MXU92" s="660"/>
      <c r="MXV92" s="660"/>
      <c r="MXW92" s="660"/>
      <c r="MXX92" s="660"/>
      <c r="MXY92" s="660"/>
      <c r="MXZ92" s="660"/>
      <c r="MYA92" s="660"/>
      <c r="MYB92" s="660"/>
      <c r="MYC92" s="660"/>
      <c r="MYD92" s="660"/>
      <c r="MYE92" s="660"/>
      <c r="MYF92" s="660"/>
      <c r="MYG92" s="660"/>
      <c r="MYH92" s="660"/>
      <c r="MYI92" s="660"/>
      <c r="MYJ92" s="660"/>
      <c r="MYK92" s="660"/>
      <c r="MYL92" s="660"/>
      <c r="MYM92" s="660"/>
      <c r="MYN92" s="660"/>
      <c r="MYO92" s="660"/>
      <c r="MYP92" s="660"/>
      <c r="MYQ92" s="660"/>
      <c r="MYR92" s="660"/>
      <c r="MYS92" s="660"/>
      <c r="MYT92" s="660"/>
      <c r="MYU92" s="660"/>
      <c r="MYV92" s="660"/>
      <c r="MYW92" s="660"/>
      <c r="MYX92" s="660"/>
      <c r="MYY92" s="660"/>
      <c r="MYZ92" s="660"/>
      <c r="MZA92" s="660"/>
      <c r="MZB92" s="660"/>
      <c r="MZC92" s="660"/>
      <c r="MZD92" s="660"/>
      <c r="MZE92" s="660"/>
      <c r="MZF92" s="660"/>
      <c r="MZG92" s="660"/>
      <c r="MZH92" s="660"/>
      <c r="MZI92" s="660"/>
      <c r="MZJ92" s="660"/>
      <c r="MZK92" s="660"/>
      <c r="MZL92" s="660"/>
      <c r="MZM92" s="660"/>
      <c r="MZN92" s="660"/>
      <c r="MZO92" s="660"/>
      <c r="MZP92" s="660"/>
      <c r="MZQ92" s="660"/>
      <c r="MZR92" s="660"/>
      <c r="MZS92" s="660"/>
      <c r="MZT92" s="660"/>
      <c r="MZU92" s="660"/>
      <c r="MZV92" s="660"/>
      <c r="MZW92" s="660"/>
      <c r="MZX92" s="660"/>
      <c r="MZY92" s="660"/>
      <c r="MZZ92" s="660"/>
      <c r="NAA92" s="660"/>
      <c r="NAB92" s="660"/>
      <c r="NAC92" s="660"/>
      <c r="NAD92" s="660"/>
      <c r="NAE92" s="660"/>
      <c r="NAF92" s="660"/>
      <c r="NAG92" s="660"/>
      <c r="NAH92" s="660"/>
      <c r="NAI92" s="660"/>
      <c r="NAJ92" s="660"/>
      <c r="NAK92" s="660"/>
      <c r="NAL92" s="660"/>
      <c r="NAM92" s="660"/>
      <c r="NAN92" s="660"/>
      <c r="NAO92" s="660"/>
      <c r="NAP92" s="660"/>
      <c r="NAQ92" s="660"/>
      <c r="NAR92" s="660"/>
      <c r="NAS92" s="660"/>
      <c r="NAT92" s="660"/>
      <c r="NAU92" s="660"/>
      <c r="NAV92" s="660"/>
      <c r="NAW92" s="660"/>
      <c r="NAX92" s="660"/>
      <c r="NAY92" s="660"/>
      <c r="NAZ92" s="660"/>
      <c r="NBA92" s="660"/>
      <c r="NBB92" s="660"/>
      <c r="NBC92" s="660"/>
      <c r="NBD92" s="660"/>
      <c r="NBE92" s="660"/>
      <c r="NBF92" s="660"/>
      <c r="NBG92" s="660"/>
      <c r="NBH92" s="660"/>
      <c r="NBI92" s="660"/>
      <c r="NBJ92" s="660"/>
      <c r="NBK92" s="660"/>
      <c r="NBL92" s="660"/>
      <c r="NBM92" s="660"/>
      <c r="NBN92" s="660"/>
      <c r="NBO92" s="660"/>
      <c r="NBP92" s="660"/>
      <c r="NBQ92" s="660"/>
      <c r="NBR92" s="660"/>
      <c r="NBS92" s="660"/>
      <c r="NBT92" s="660"/>
      <c r="NBU92" s="660"/>
      <c r="NBV92" s="660"/>
      <c r="NBW92" s="660"/>
      <c r="NBX92" s="660"/>
      <c r="NBY92" s="660"/>
      <c r="NBZ92" s="660"/>
      <c r="NCA92" s="660"/>
      <c r="NCB92" s="660"/>
      <c r="NCC92" s="660"/>
      <c r="NCD92" s="660"/>
      <c r="NCE92" s="660"/>
      <c r="NCF92" s="660"/>
      <c r="NCG92" s="660"/>
      <c r="NCH92" s="660"/>
      <c r="NCI92" s="660"/>
      <c r="NCJ92" s="660"/>
      <c r="NCK92" s="660"/>
      <c r="NCL92" s="660"/>
      <c r="NCM92" s="660"/>
      <c r="NCN92" s="660"/>
      <c r="NCO92" s="660"/>
      <c r="NCP92" s="660"/>
      <c r="NCQ92" s="660"/>
      <c r="NCR92" s="660"/>
      <c r="NCS92" s="660"/>
      <c r="NCT92" s="660"/>
      <c r="NCU92" s="660"/>
      <c r="NCV92" s="660"/>
      <c r="NCW92" s="660"/>
      <c r="NCX92" s="660"/>
      <c r="NCY92" s="660"/>
      <c r="NCZ92" s="660"/>
      <c r="NDA92" s="660"/>
      <c r="NDB92" s="660"/>
      <c r="NDC92" s="660"/>
      <c r="NDD92" s="660"/>
      <c r="NDE92" s="660"/>
      <c r="NDF92" s="660"/>
      <c r="NDG92" s="660"/>
      <c r="NDH92" s="660"/>
      <c r="NDI92" s="660"/>
      <c r="NDJ92" s="660"/>
      <c r="NDK92" s="660"/>
      <c r="NDL92" s="660"/>
      <c r="NDM92" s="660"/>
      <c r="NDN92" s="660"/>
      <c r="NDO92" s="660"/>
      <c r="NDP92" s="660"/>
      <c r="NDQ92" s="660"/>
      <c r="NDR92" s="660"/>
      <c r="NDS92" s="660"/>
      <c r="NDT92" s="660"/>
      <c r="NDU92" s="660"/>
      <c r="NDV92" s="660"/>
      <c r="NDW92" s="660"/>
      <c r="NDX92" s="660"/>
      <c r="NDY92" s="660"/>
      <c r="NDZ92" s="660"/>
      <c r="NEA92" s="660"/>
      <c r="NEB92" s="660"/>
      <c r="NEC92" s="660"/>
      <c r="NED92" s="660"/>
      <c r="NEE92" s="660"/>
      <c r="NEF92" s="660"/>
      <c r="NEG92" s="660"/>
      <c r="NEH92" s="660"/>
      <c r="NEI92" s="660"/>
      <c r="NEJ92" s="660"/>
      <c r="NEK92" s="660"/>
      <c r="NEL92" s="660"/>
      <c r="NEM92" s="660"/>
      <c r="NEN92" s="660"/>
      <c r="NEO92" s="660"/>
      <c r="NEP92" s="660"/>
      <c r="NEQ92" s="660"/>
      <c r="NER92" s="660"/>
      <c r="NES92" s="660"/>
      <c r="NET92" s="660"/>
      <c r="NEU92" s="660"/>
      <c r="NEV92" s="660"/>
      <c r="NEW92" s="660"/>
      <c r="NEX92" s="660"/>
      <c r="NEY92" s="660"/>
      <c r="NEZ92" s="660"/>
      <c r="NFA92" s="660"/>
      <c r="NFB92" s="660"/>
      <c r="NFC92" s="660"/>
      <c r="NFD92" s="660"/>
      <c r="NFE92" s="660"/>
      <c r="NFF92" s="660"/>
      <c r="NFG92" s="660"/>
      <c r="NFH92" s="660"/>
      <c r="NFI92" s="660"/>
      <c r="NFJ92" s="660"/>
      <c r="NFK92" s="660"/>
      <c r="NFL92" s="660"/>
      <c r="NFM92" s="660"/>
      <c r="NFN92" s="660"/>
      <c r="NFO92" s="660"/>
      <c r="NFP92" s="660"/>
      <c r="NFQ92" s="660"/>
      <c r="NFR92" s="660"/>
      <c r="NFS92" s="660"/>
      <c r="NFT92" s="660"/>
      <c r="NFU92" s="660"/>
      <c r="NFV92" s="660"/>
      <c r="NFW92" s="660"/>
      <c r="NFX92" s="660"/>
      <c r="NFY92" s="660"/>
      <c r="NFZ92" s="660"/>
      <c r="NGA92" s="660"/>
      <c r="NGB92" s="660"/>
      <c r="NGC92" s="660"/>
      <c r="NGD92" s="660"/>
      <c r="NGE92" s="660"/>
      <c r="NGF92" s="660"/>
      <c r="NGG92" s="660"/>
      <c r="NGH92" s="660"/>
      <c r="NGI92" s="660"/>
      <c r="NGJ92" s="660"/>
      <c r="NGK92" s="660"/>
      <c r="NGL92" s="660"/>
      <c r="NGM92" s="660"/>
      <c r="NGN92" s="660"/>
      <c r="NGO92" s="660"/>
      <c r="NGP92" s="660"/>
      <c r="NGQ92" s="660"/>
      <c r="NGR92" s="660"/>
      <c r="NGS92" s="660"/>
      <c r="NGT92" s="660"/>
      <c r="NGU92" s="660"/>
      <c r="NGV92" s="660"/>
      <c r="NGW92" s="660"/>
      <c r="NGX92" s="660"/>
      <c r="NGY92" s="660"/>
      <c r="NGZ92" s="660"/>
      <c r="NHA92" s="660"/>
      <c r="NHB92" s="660"/>
      <c r="NHC92" s="660"/>
      <c r="NHD92" s="660"/>
      <c r="NHE92" s="660"/>
      <c r="NHF92" s="660"/>
      <c r="NHG92" s="660"/>
      <c r="NHH92" s="660"/>
      <c r="NHI92" s="660"/>
      <c r="NHJ92" s="660"/>
      <c r="NHK92" s="660"/>
      <c r="NHL92" s="660"/>
      <c r="NHM92" s="660"/>
      <c r="NHN92" s="660"/>
      <c r="NHO92" s="660"/>
      <c r="NHP92" s="660"/>
      <c r="NHQ92" s="660"/>
      <c r="NHR92" s="660"/>
      <c r="NHS92" s="660"/>
      <c r="NHT92" s="660"/>
      <c r="NHU92" s="660"/>
      <c r="NHV92" s="660"/>
      <c r="NHW92" s="660"/>
      <c r="NHX92" s="660"/>
      <c r="NHY92" s="660"/>
      <c r="NHZ92" s="660"/>
      <c r="NIA92" s="660"/>
      <c r="NIB92" s="660"/>
      <c r="NIC92" s="660"/>
      <c r="NID92" s="660"/>
      <c r="NIE92" s="660"/>
      <c r="NIF92" s="660"/>
      <c r="NIG92" s="660"/>
      <c r="NIH92" s="660"/>
      <c r="NII92" s="660"/>
      <c r="NIJ92" s="660"/>
      <c r="NIK92" s="660"/>
      <c r="NIL92" s="660"/>
      <c r="NIM92" s="660"/>
      <c r="NIN92" s="660"/>
      <c r="NIO92" s="660"/>
      <c r="NIP92" s="660"/>
      <c r="NIQ92" s="660"/>
      <c r="NIR92" s="660"/>
      <c r="NIS92" s="660"/>
      <c r="NIT92" s="660"/>
      <c r="NIU92" s="660"/>
      <c r="NIV92" s="660"/>
      <c r="NIW92" s="660"/>
      <c r="NIX92" s="660"/>
      <c r="NIY92" s="660"/>
      <c r="NIZ92" s="660"/>
      <c r="NJA92" s="660"/>
      <c r="NJB92" s="660"/>
      <c r="NJC92" s="660"/>
      <c r="NJD92" s="660"/>
      <c r="NJE92" s="660"/>
      <c r="NJF92" s="660"/>
      <c r="NJG92" s="660"/>
      <c r="NJH92" s="660"/>
      <c r="NJI92" s="660"/>
      <c r="NJJ92" s="660"/>
      <c r="NJK92" s="660"/>
      <c r="NJL92" s="660"/>
      <c r="NJM92" s="660"/>
      <c r="NJN92" s="660"/>
      <c r="NJO92" s="660"/>
      <c r="NJP92" s="660"/>
      <c r="NJQ92" s="660"/>
      <c r="NJR92" s="660"/>
      <c r="NJS92" s="660"/>
      <c r="NJT92" s="660"/>
      <c r="NJU92" s="660"/>
      <c r="NJV92" s="660"/>
      <c r="NJW92" s="660"/>
      <c r="NJX92" s="660"/>
      <c r="NJY92" s="660"/>
      <c r="NJZ92" s="660"/>
      <c r="NKA92" s="660"/>
      <c r="NKB92" s="660"/>
      <c r="NKC92" s="660"/>
      <c r="NKD92" s="660"/>
      <c r="NKE92" s="660"/>
      <c r="NKF92" s="660"/>
      <c r="NKG92" s="660"/>
      <c r="NKH92" s="660"/>
      <c r="NKI92" s="660"/>
      <c r="NKJ92" s="660"/>
      <c r="NKK92" s="660"/>
      <c r="NKL92" s="660"/>
      <c r="NKM92" s="660"/>
      <c r="NKN92" s="660"/>
      <c r="NKO92" s="660"/>
      <c r="NKP92" s="660"/>
      <c r="NKQ92" s="660"/>
      <c r="NKR92" s="660"/>
      <c r="NKS92" s="660"/>
      <c r="NKT92" s="660"/>
      <c r="NKU92" s="660"/>
      <c r="NKV92" s="660"/>
      <c r="NKW92" s="660"/>
      <c r="NKX92" s="660"/>
      <c r="NKY92" s="660"/>
      <c r="NKZ92" s="660"/>
      <c r="NLA92" s="660"/>
      <c r="NLB92" s="660"/>
      <c r="NLC92" s="660"/>
      <c r="NLD92" s="660"/>
      <c r="NLE92" s="660"/>
      <c r="NLF92" s="660"/>
      <c r="NLG92" s="660"/>
      <c r="NLH92" s="660"/>
      <c r="NLI92" s="660"/>
      <c r="NLJ92" s="660"/>
      <c r="NLK92" s="660"/>
      <c r="NLL92" s="660"/>
      <c r="NLM92" s="660"/>
      <c r="NLN92" s="660"/>
      <c r="NLO92" s="660"/>
      <c r="NLP92" s="660"/>
      <c r="NLQ92" s="660"/>
      <c r="NLR92" s="660"/>
      <c r="NLS92" s="660"/>
      <c r="NLT92" s="660"/>
      <c r="NLU92" s="660"/>
      <c r="NLV92" s="660"/>
      <c r="NLW92" s="660"/>
      <c r="NLX92" s="660"/>
      <c r="NLY92" s="660"/>
      <c r="NLZ92" s="660"/>
      <c r="NMA92" s="660"/>
      <c r="NMB92" s="660"/>
      <c r="NMC92" s="660"/>
      <c r="NMD92" s="660"/>
      <c r="NME92" s="660"/>
      <c r="NMF92" s="660"/>
      <c r="NMG92" s="660"/>
      <c r="NMH92" s="660"/>
      <c r="NMI92" s="660"/>
      <c r="NMJ92" s="660"/>
      <c r="NMK92" s="660"/>
      <c r="NML92" s="660"/>
      <c r="NMM92" s="660"/>
      <c r="NMN92" s="660"/>
      <c r="NMO92" s="660"/>
      <c r="NMP92" s="660"/>
      <c r="NMQ92" s="660"/>
      <c r="NMR92" s="660"/>
      <c r="NMS92" s="660"/>
      <c r="NMT92" s="660"/>
      <c r="NMU92" s="660"/>
      <c r="NMV92" s="660"/>
      <c r="NMW92" s="660"/>
      <c r="NMX92" s="660"/>
      <c r="NMY92" s="660"/>
      <c r="NMZ92" s="660"/>
      <c r="NNA92" s="660"/>
      <c r="NNB92" s="660"/>
      <c r="NNC92" s="660"/>
      <c r="NND92" s="660"/>
      <c r="NNE92" s="660"/>
      <c r="NNF92" s="660"/>
      <c r="NNG92" s="660"/>
      <c r="NNH92" s="660"/>
      <c r="NNI92" s="660"/>
      <c r="NNJ92" s="660"/>
      <c r="NNK92" s="660"/>
      <c r="NNL92" s="660"/>
      <c r="NNM92" s="660"/>
      <c r="NNN92" s="660"/>
      <c r="NNO92" s="660"/>
      <c r="NNP92" s="660"/>
      <c r="NNQ92" s="660"/>
      <c r="NNR92" s="660"/>
      <c r="NNS92" s="660"/>
      <c r="NNT92" s="660"/>
      <c r="NNU92" s="660"/>
      <c r="NNV92" s="660"/>
      <c r="NNW92" s="660"/>
      <c r="NNX92" s="660"/>
      <c r="NNY92" s="660"/>
      <c r="NNZ92" s="660"/>
      <c r="NOA92" s="660"/>
      <c r="NOB92" s="660"/>
      <c r="NOC92" s="660"/>
      <c r="NOD92" s="660"/>
      <c r="NOE92" s="660"/>
      <c r="NOF92" s="660"/>
      <c r="NOG92" s="660"/>
      <c r="NOH92" s="660"/>
      <c r="NOI92" s="660"/>
      <c r="NOJ92" s="660"/>
      <c r="NOK92" s="660"/>
      <c r="NOL92" s="660"/>
      <c r="NOM92" s="660"/>
      <c r="NON92" s="660"/>
      <c r="NOO92" s="660"/>
      <c r="NOP92" s="660"/>
      <c r="NOQ92" s="660"/>
      <c r="NOR92" s="660"/>
      <c r="NOS92" s="660"/>
      <c r="NOT92" s="660"/>
      <c r="NOU92" s="660"/>
      <c r="NOV92" s="660"/>
      <c r="NOW92" s="660"/>
      <c r="NOX92" s="660"/>
      <c r="NOY92" s="660"/>
      <c r="NOZ92" s="660"/>
      <c r="NPA92" s="660"/>
      <c r="NPB92" s="660"/>
      <c r="NPC92" s="660"/>
      <c r="NPD92" s="660"/>
      <c r="NPE92" s="660"/>
      <c r="NPF92" s="660"/>
      <c r="NPG92" s="660"/>
      <c r="NPH92" s="660"/>
      <c r="NPI92" s="660"/>
      <c r="NPJ92" s="660"/>
      <c r="NPK92" s="660"/>
      <c r="NPL92" s="660"/>
      <c r="NPM92" s="660"/>
      <c r="NPN92" s="660"/>
      <c r="NPO92" s="660"/>
      <c r="NPP92" s="660"/>
      <c r="NPQ92" s="660"/>
      <c r="NPR92" s="660"/>
      <c r="NPS92" s="660"/>
      <c r="NPT92" s="660"/>
      <c r="NPU92" s="660"/>
      <c r="NPV92" s="660"/>
      <c r="NPW92" s="660"/>
      <c r="NPX92" s="660"/>
      <c r="NPY92" s="660"/>
      <c r="NPZ92" s="660"/>
      <c r="NQA92" s="660"/>
      <c r="NQB92" s="660"/>
      <c r="NQC92" s="660"/>
      <c r="NQD92" s="660"/>
      <c r="NQE92" s="660"/>
      <c r="NQF92" s="660"/>
      <c r="NQG92" s="660"/>
      <c r="NQH92" s="660"/>
      <c r="NQI92" s="660"/>
      <c r="NQJ92" s="660"/>
      <c r="NQK92" s="660"/>
      <c r="NQL92" s="660"/>
      <c r="NQM92" s="660"/>
      <c r="NQN92" s="660"/>
      <c r="NQO92" s="660"/>
      <c r="NQP92" s="660"/>
      <c r="NQQ92" s="660"/>
      <c r="NQR92" s="660"/>
      <c r="NQS92" s="660"/>
      <c r="NQT92" s="660"/>
      <c r="NQU92" s="660"/>
      <c r="NQV92" s="660"/>
      <c r="NQW92" s="660"/>
      <c r="NQX92" s="660"/>
      <c r="NQY92" s="660"/>
      <c r="NQZ92" s="660"/>
      <c r="NRA92" s="660"/>
      <c r="NRB92" s="660"/>
      <c r="NRC92" s="660"/>
      <c r="NRD92" s="660"/>
      <c r="NRE92" s="660"/>
      <c r="NRF92" s="660"/>
      <c r="NRG92" s="660"/>
      <c r="NRH92" s="660"/>
      <c r="NRI92" s="660"/>
      <c r="NRJ92" s="660"/>
      <c r="NRK92" s="660"/>
      <c r="NRL92" s="660"/>
      <c r="NRM92" s="660"/>
      <c r="NRN92" s="660"/>
      <c r="NRO92" s="660"/>
      <c r="NRP92" s="660"/>
      <c r="NRQ92" s="660"/>
      <c r="NRR92" s="660"/>
      <c r="NRS92" s="660"/>
      <c r="NRT92" s="660"/>
      <c r="NRU92" s="660"/>
      <c r="NRV92" s="660"/>
      <c r="NRW92" s="660"/>
      <c r="NRX92" s="660"/>
      <c r="NRY92" s="660"/>
      <c r="NRZ92" s="660"/>
      <c r="NSA92" s="660"/>
      <c r="NSB92" s="660"/>
      <c r="NSC92" s="660"/>
      <c r="NSD92" s="660"/>
      <c r="NSE92" s="660"/>
      <c r="NSF92" s="660"/>
      <c r="NSG92" s="660"/>
      <c r="NSH92" s="660"/>
      <c r="NSI92" s="660"/>
      <c r="NSJ92" s="660"/>
      <c r="NSK92" s="660"/>
      <c r="NSL92" s="660"/>
      <c r="NSM92" s="660"/>
      <c r="NSN92" s="660"/>
      <c r="NSO92" s="660"/>
      <c r="NSP92" s="660"/>
      <c r="NSQ92" s="660"/>
      <c r="NSR92" s="660"/>
      <c r="NSS92" s="660"/>
      <c r="NST92" s="660"/>
      <c r="NSU92" s="660"/>
      <c r="NSV92" s="660"/>
      <c r="NSW92" s="660"/>
      <c r="NSX92" s="660"/>
      <c r="NSY92" s="660"/>
      <c r="NSZ92" s="660"/>
      <c r="NTA92" s="660"/>
      <c r="NTB92" s="660"/>
      <c r="NTC92" s="660"/>
      <c r="NTD92" s="660"/>
      <c r="NTE92" s="660"/>
      <c r="NTF92" s="660"/>
      <c r="NTG92" s="660"/>
      <c r="NTH92" s="660"/>
      <c r="NTI92" s="660"/>
      <c r="NTJ92" s="660"/>
      <c r="NTK92" s="660"/>
      <c r="NTL92" s="660"/>
      <c r="NTM92" s="660"/>
      <c r="NTN92" s="660"/>
      <c r="NTO92" s="660"/>
      <c r="NTP92" s="660"/>
      <c r="NTQ92" s="660"/>
      <c r="NTR92" s="660"/>
      <c r="NTS92" s="660"/>
      <c r="NTT92" s="660"/>
      <c r="NTU92" s="660"/>
      <c r="NTV92" s="660"/>
      <c r="NTW92" s="660"/>
      <c r="NTX92" s="660"/>
      <c r="NTY92" s="660"/>
      <c r="NTZ92" s="660"/>
      <c r="NUA92" s="660"/>
      <c r="NUB92" s="660"/>
      <c r="NUC92" s="660"/>
      <c r="NUD92" s="660"/>
      <c r="NUE92" s="660"/>
      <c r="NUF92" s="660"/>
      <c r="NUG92" s="660"/>
      <c r="NUH92" s="660"/>
      <c r="NUI92" s="660"/>
      <c r="NUJ92" s="660"/>
      <c r="NUK92" s="660"/>
      <c r="NUL92" s="660"/>
      <c r="NUM92" s="660"/>
      <c r="NUN92" s="660"/>
      <c r="NUO92" s="660"/>
      <c r="NUP92" s="660"/>
      <c r="NUQ92" s="660"/>
      <c r="NUR92" s="660"/>
      <c r="NUS92" s="660"/>
      <c r="NUT92" s="660"/>
      <c r="NUU92" s="660"/>
      <c r="NUV92" s="660"/>
      <c r="NUW92" s="660"/>
      <c r="NUX92" s="660"/>
      <c r="NUY92" s="660"/>
      <c r="NUZ92" s="660"/>
      <c r="NVA92" s="660"/>
      <c r="NVB92" s="660"/>
      <c r="NVC92" s="660"/>
      <c r="NVD92" s="660"/>
      <c r="NVE92" s="660"/>
      <c r="NVF92" s="660"/>
      <c r="NVG92" s="660"/>
      <c r="NVH92" s="660"/>
      <c r="NVI92" s="660"/>
      <c r="NVJ92" s="660"/>
      <c r="NVK92" s="660"/>
      <c r="NVL92" s="660"/>
      <c r="NVM92" s="660"/>
      <c r="NVN92" s="660"/>
      <c r="NVO92" s="660"/>
      <c r="NVP92" s="660"/>
      <c r="NVQ92" s="660"/>
      <c r="NVR92" s="660"/>
      <c r="NVS92" s="660"/>
      <c r="NVT92" s="660"/>
      <c r="NVU92" s="660"/>
      <c r="NVV92" s="660"/>
      <c r="NVW92" s="660"/>
      <c r="NVX92" s="660"/>
      <c r="NVY92" s="660"/>
      <c r="NVZ92" s="660"/>
      <c r="NWA92" s="660"/>
      <c r="NWB92" s="660"/>
      <c r="NWC92" s="660"/>
      <c r="NWD92" s="660"/>
      <c r="NWE92" s="660"/>
      <c r="NWF92" s="660"/>
      <c r="NWG92" s="660"/>
      <c r="NWH92" s="660"/>
      <c r="NWI92" s="660"/>
      <c r="NWJ92" s="660"/>
      <c r="NWK92" s="660"/>
      <c r="NWL92" s="660"/>
      <c r="NWM92" s="660"/>
      <c r="NWN92" s="660"/>
      <c r="NWO92" s="660"/>
      <c r="NWP92" s="660"/>
      <c r="NWQ92" s="660"/>
      <c r="NWR92" s="660"/>
      <c r="NWS92" s="660"/>
      <c r="NWT92" s="660"/>
      <c r="NWU92" s="660"/>
      <c r="NWV92" s="660"/>
      <c r="NWW92" s="660"/>
      <c r="NWX92" s="660"/>
      <c r="NWY92" s="660"/>
      <c r="NWZ92" s="660"/>
      <c r="NXA92" s="660"/>
      <c r="NXB92" s="660"/>
      <c r="NXC92" s="660"/>
      <c r="NXD92" s="660"/>
      <c r="NXE92" s="660"/>
      <c r="NXF92" s="660"/>
      <c r="NXG92" s="660"/>
      <c r="NXH92" s="660"/>
      <c r="NXI92" s="660"/>
      <c r="NXJ92" s="660"/>
      <c r="NXK92" s="660"/>
      <c r="NXL92" s="660"/>
      <c r="NXM92" s="660"/>
      <c r="NXN92" s="660"/>
      <c r="NXO92" s="660"/>
      <c r="NXP92" s="660"/>
      <c r="NXQ92" s="660"/>
      <c r="NXR92" s="660"/>
      <c r="NXS92" s="660"/>
      <c r="NXT92" s="660"/>
      <c r="NXU92" s="660"/>
      <c r="NXV92" s="660"/>
      <c r="NXW92" s="660"/>
      <c r="NXX92" s="660"/>
      <c r="NXY92" s="660"/>
      <c r="NXZ92" s="660"/>
      <c r="NYA92" s="660"/>
      <c r="NYB92" s="660"/>
      <c r="NYC92" s="660"/>
      <c r="NYD92" s="660"/>
      <c r="NYE92" s="660"/>
      <c r="NYF92" s="660"/>
      <c r="NYG92" s="660"/>
      <c r="NYH92" s="660"/>
      <c r="NYI92" s="660"/>
      <c r="NYJ92" s="660"/>
      <c r="NYK92" s="660"/>
      <c r="NYL92" s="660"/>
      <c r="NYM92" s="660"/>
      <c r="NYN92" s="660"/>
      <c r="NYO92" s="660"/>
      <c r="NYP92" s="660"/>
      <c r="NYQ92" s="660"/>
      <c r="NYR92" s="660"/>
      <c r="NYS92" s="660"/>
      <c r="NYT92" s="660"/>
      <c r="NYU92" s="660"/>
      <c r="NYV92" s="660"/>
      <c r="NYW92" s="660"/>
      <c r="NYX92" s="660"/>
      <c r="NYY92" s="660"/>
      <c r="NYZ92" s="660"/>
      <c r="NZA92" s="660"/>
      <c r="NZB92" s="660"/>
      <c r="NZC92" s="660"/>
      <c r="NZD92" s="660"/>
      <c r="NZE92" s="660"/>
      <c r="NZF92" s="660"/>
      <c r="NZG92" s="660"/>
      <c r="NZH92" s="660"/>
      <c r="NZI92" s="660"/>
      <c r="NZJ92" s="660"/>
      <c r="NZK92" s="660"/>
      <c r="NZL92" s="660"/>
      <c r="NZM92" s="660"/>
      <c r="NZN92" s="660"/>
      <c r="NZO92" s="660"/>
      <c r="NZP92" s="660"/>
      <c r="NZQ92" s="660"/>
      <c r="NZR92" s="660"/>
      <c r="NZS92" s="660"/>
      <c r="NZT92" s="660"/>
      <c r="NZU92" s="660"/>
      <c r="NZV92" s="660"/>
      <c r="NZW92" s="660"/>
      <c r="NZX92" s="660"/>
      <c r="NZY92" s="660"/>
      <c r="NZZ92" s="660"/>
      <c r="OAA92" s="660"/>
      <c r="OAB92" s="660"/>
      <c r="OAC92" s="660"/>
      <c r="OAD92" s="660"/>
      <c r="OAE92" s="660"/>
      <c r="OAF92" s="660"/>
      <c r="OAG92" s="660"/>
      <c r="OAH92" s="660"/>
      <c r="OAI92" s="660"/>
      <c r="OAJ92" s="660"/>
      <c r="OAK92" s="660"/>
      <c r="OAL92" s="660"/>
      <c r="OAM92" s="660"/>
      <c r="OAN92" s="660"/>
      <c r="OAO92" s="660"/>
      <c r="OAP92" s="660"/>
      <c r="OAQ92" s="660"/>
      <c r="OAR92" s="660"/>
      <c r="OAS92" s="660"/>
      <c r="OAT92" s="660"/>
      <c r="OAU92" s="660"/>
      <c r="OAV92" s="660"/>
      <c r="OAW92" s="660"/>
      <c r="OAX92" s="660"/>
      <c r="OAY92" s="660"/>
      <c r="OAZ92" s="660"/>
      <c r="OBA92" s="660"/>
      <c r="OBB92" s="660"/>
      <c r="OBC92" s="660"/>
      <c r="OBD92" s="660"/>
      <c r="OBE92" s="660"/>
      <c r="OBF92" s="660"/>
      <c r="OBG92" s="660"/>
      <c r="OBH92" s="660"/>
      <c r="OBI92" s="660"/>
      <c r="OBJ92" s="660"/>
      <c r="OBK92" s="660"/>
      <c r="OBL92" s="660"/>
      <c r="OBM92" s="660"/>
      <c r="OBN92" s="660"/>
      <c r="OBO92" s="660"/>
      <c r="OBP92" s="660"/>
      <c r="OBQ92" s="660"/>
      <c r="OBR92" s="660"/>
      <c r="OBS92" s="660"/>
      <c r="OBT92" s="660"/>
      <c r="OBU92" s="660"/>
      <c r="OBV92" s="660"/>
      <c r="OBW92" s="660"/>
      <c r="OBX92" s="660"/>
      <c r="OBY92" s="660"/>
      <c r="OBZ92" s="660"/>
      <c r="OCA92" s="660"/>
      <c r="OCB92" s="660"/>
      <c r="OCC92" s="660"/>
      <c r="OCD92" s="660"/>
      <c r="OCE92" s="660"/>
      <c r="OCF92" s="660"/>
      <c r="OCG92" s="660"/>
      <c r="OCH92" s="660"/>
      <c r="OCI92" s="660"/>
      <c r="OCJ92" s="660"/>
      <c r="OCK92" s="660"/>
      <c r="OCL92" s="660"/>
      <c r="OCM92" s="660"/>
      <c r="OCN92" s="660"/>
      <c r="OCO92" s="660"/>
      <c r="OCP92" s="660"/>
      <c r="OCQ92" s="660"/>
      <c r="OCR92" s="660"/>
      <c r="OCS92" s="660"/>
      <c r="OCT92" s="660"/>
      <c r="OCU92" s="660"/>
      <c r="OCV92" s="660"/>
      <c r="OCW92" s="660"/>
      <c r="OCX92" s="660"/>
      <c r="OCY92" s="660"/>
      <c r="OCZ92" s="660"/>
      <c r="ODA92" s="660"/>
      <c r="ODB92" s="660"/>
      <c r="ODC92" s="660"/>
      <c r="ODD92" s="660"/>
      <c r="ODE92" s="660"/>
      <c r="ODF92" s="660"/>
      <c r="ODG92" s="660"/>
      <c r="ODH92" s="660"/>
      <c r="ODI92" s="660"/>
      <c r="ODJ92" s="660"/>
      <c r="ODK92" s="660"/>
      <c r="ODL92" s="660"/>
      <c r="ODM92" s="660"/>
      <c r="ODN92" s="660"/>
      <c r="ODO92" s="660"/>
      <c r="ODP92" s="660"/>
      <c r="ODQ92" s="660"/>
      <c r="ODR92" s="660"/>
      <c r="ODS92" s="660"/>
      <c r="ODT92" s="660"/>
      <c r="ODU92" s="660"/>
      <c r="ODV92" s="660"/>
      <c r="ODW92" s="660"/>
      <c r="ODX92" s="660"/>
      <c r="ODY92" s="660"/>
      <c r="ODZ92" s="660"/>
      <c r="OEA92" s="660"/>
      <c r="OEB92" s="660"/>
      <c r="OEC92" s="660"/>
      <c r="OED92" s="660"/>
      <c r="OEE92" s="660"/>
      <c r="OEF92" s="660"/>
      <c r="OEG92" s="660"/>
      <c r="OEH92" s="660"/>
      <c r="OEI92" s="660"/>
      <c r="OEJ92" s="660"/>
      <c r="OEK92" s="660"/>
      <c r="OEL92" s="660"/>
      <c r="OEM92" s="660"/>
      <c r="OEN92" s="660"/>
      <c r="OEO92" s="660"/>
      <c r="OEP92" s="660"/>
      <c r="OEQ92" s="660"/>
      <c r="OER92" s="660"/>
      <c r="OES92" s="660"/>
      <c r="OET92" s="660"/>
      <c r="OEU92" s="660"/>
      <c r="OEV92" s="660"/>
      <c r="OEW92" s="660"/>
      <c r="OEX92" s="660"/>
      <c r="OEY92" s="660"/>
      <c r="OEZ92" s="660"/>
      <c r="OFA92" s="660"/>
      <c r="OFB92" s="660"/>
      <c r="OFC92" s="660"/>
      <c r="OFD92" s="660"/>
      <c r="OFE92" s="660"/>
      <c r="OFF92" s="660"/>
      <c r="OFG92" s="660"/>
      <c r="OFH92" s="660"/>
      <c r="OFI92" s="660"/>
      <c r="OFJ92" s="660"/>
      <c r="OFK92" s="660"/>
      <c r="OFL92" s="660"/>
      <c r="OFM92" s="660"/>
      <c r="OFN92" s="660"/>
      <c r="OFO92" s="660"/>
      <c r="OFP92" s="660"/>
      <c r="OFQ92" s="660"/>
      <c r="OFR92" s="660"/>
      <c r="OFS92" s="660"/>
      <c r="OFT92" s="660"/>
      <c r="OFU92" s="660"/>
      <c r="OFV92" s="660"/>
      <c r="OFW92" s="660"/>
      <c r="OFX92" s="660"/>
      <c r="OFY92" s="660"/>
      <c r="OFZ92" s="660"/>
      <c r="OGA92" s="660"/>
      <c r="OGB92" s="660"/>
      <c r="OGC92" s="660"/>
      <c r="OGD92" s="660"/>
      <c r="OGE92" s="660"/>
      <c r="OGF92" s="660"/>
      <c r="OGG92" s="660"/>
      <c r="OGH92" s="660"/>
      <c r="OGI92" s="660"/>
      <c r="OGJ92" s="660"/>
      <c r="OGK92" s="660"/>
      <c r="OGL92" s="660"/>
      <c r="OGM92" s="660"/>
      <c r="OGN92" s="660"/>
      <c r="OGO92" s="660"/>
      <c r="OGP92" s="660"/>
      <c r="OGQ92" s="660"/>
      <c r="OGR92" s="660"/>
      <c r="OGS92" s="660"/>
      <c r="OGT92" s="660"/>
      <c r="OGU92" s="660"/>
      <c r="OGV92" s="660"/>
      <c r="OGW92" s="660"/>
      <c r="OGX92" s="660"/>
      <c r="OGY92" s="660"/>
      <c r="OGZ92" s="660"/>
      <c r="OHA92" s="660"/>
      <c r="OHB92" s="660"/>
      <c r="OHC92" s="660"/>
      <c r="OHD92" s="660"/>
      <c r="OHE92" s="660"/>
      <c r="OHF92" s="660"/>
      <c r="OHG92" s="660"/>
      <c r="OHH92" s="660"/>
      <c r="OHI92" s="660"/>
      <c r="OHJ92" s="660"/>
      <c r="OHK92" s="660"/>
      <c r="OHL92" s="660"/>
      <c r="OHM92" s="660"/>
      <c r="OHN92" s="660"/>
      <c r="OHO92" s="660"/>
      <c r="OHP92" s="660"/>
      <c r="OHQ92" s="660"/>
      <c r="OHR92" s="660"/>
      <c r="OHS92" s="660"/>
      <c r="OHT92" s="660"/>
      <c r="OHU92" s="660"/>
      <c r="OHV92" s="660"/>
      <c r="OHW92" s="660"/>
      <c r="OHX92" s="660"/>
      <c r="OHY92" s="660"/>
      <c r="OHZ92" s="660"/>
      <c r="OIA92" s="660"/>
      <c r="OIB92" s="660"/>
      <c r="OIC92" s="660"/>
      <c r="OID92" s="660"/>
      <c r="OIE92" s="660"/>
      <c r="OIF92" s="660"/>
      <c r="OIG92" s="660"/>
      <c r="OIH92" s="660"/>
      <c r="OII92" s="660"/>
      <c r="OIJ92" s="660"/>
      <c r="OIK92" s="660"/>
      <c r="OIL92" s="660"/>
      <c r="OIM92" s="660"/>
      <c r="OIN92" s="660"/>
      <c r="OIO92" s="660"/>
      <c r="OIP92" s="660"/>
      <c r="OIQ92" s="660"/>
      <c r="OIR92" s="660"/>
      <c r="OIS92" s="660"/>
      <c r="OIT92" s="660"/>
      <c r="OIU92" s="660"/>
      <c r="OIV92" s="660"/>
      <c r="OIW92" s="660"/>
      <c r="OIX92" s="660"/>
      <c r="OIY92" s="660"/>
      <c r="OIZ92" s="660"/>
      <c r="OJA92" s="660"/>
      <c r="OJB92" s="660"/>
      <c r="OJC92" s="660"/>
      <c r="OJD92" s="660"/>
      <c r="OJE92" s="660"/>
      <c r="OJF92" s="660"/>
      <c r="OJG92" s="660"/>
      <c r="OJH92" s="660"/>
      <c r="OJI92" s="660"/>
      <c r="OJJ92" s="660"/>
      <c r="OJK92" s="660"/>
      <c r="OJL92" s="660"/>
      <c r="OJM92" s="660"/>
      <c r="OJN92" s="660"/>
      <c r="OJO92" s="660"/>
      <c r="OJP92" s="660"/>
      <c r="OJQ92" s="660"/>
      <c r="OJR92" s="660"/>
      <c r="OJS92" s="660"/>
      <c r="OJT92" s="660"/>
      <c r="OJU92" s="660"/>
      <c r="OJV92" s="660"/>
      <c r="OJW92" s="660"/>
      <c r="OJX92" s="660"/>
      <c r="OJY92" s="660"/>
      <c r="OJZ92" s="660"/>
      <c r="OKA92" s="660"/>
      <c r="OKB92" s="660"/>
      <c r="OKC92" s="660"/>
      <c r="OKD92" s="660"/>
      <c r="OKE92" s="660"/>
      <c r="OKF92" s="660"/>
      <c r="OKG92" s="660"/>
      <c r="OKH92" s="660"/>
      <c r="OKI92" s="660"/>
      <c r="OKJ92" s="660"/>
      <c r="OKK92" s="660"/>
      <c r="OKL92" s="660"/>
      <c r="OKM92" s="660"/>
      <c r="OKN92" s="660"/>
      <c r="OKO92" s="660"/>
      <c r="OKP92" s="660"/>
      <c r="OKQ92" s="660"/>
      <c r="OKR92" s="660"/>
      <c r="OKS92" s="660"/>
      <c r="OKT92" s="660"/>
      <c r="OKU92" s="660"/>
      <c r="OKV92" s="660"/>
      <c r="OKW92" s="660"/>
      <c r="OKX92" s="660"/>
      <c r="OKY92" s="660"/>
      <c r="OKZ92" s="660"/>
      <c r="OLA92" s="660"/>
      <c r="OLB92" s="660"/>
      <c r="OLC92" s="660"/>
      <c r="OLD92" s="660"/>
      <c r="OLE92" s="660"/>
      <c r="OLF92" s="660"/>
      <c r="OLG92" s="660"/>
      <c r="OLH92" s="660"/>
      <c r="OLI92" s="660"/>
      <c r="OLJ92" s="660"/>
      <c r="OLK92" s="660"/>
      <c r="OLL92" s="660"/>
      <c r="OLM92" s="660"/>
      <c r="OLN92" s="660"/>
      <c r="OLO92" s="660"/>
      <c r="OLP92" s="660"/>
      <c r="OLQ92" s="660"/>
      <c r="OLR92" s="660"/>
      <c r="OLS92" s="660"/>
      <c r="OLT92" s="660"/>
      <c r="OLU92" s="660"/>
      <c r="OLV92" s="660"/>
      <c r="OLW92" s="660"/>
      <c r="OLX92" s="660"/>
      <c r="OLY92" s="660"/>
      <c r="OLZ92" s="660"/>
      <c r="OMA92" s="660"/>
      <c r="OMB92" s="660"/>
      <c r="OMC92" s="660"/>
      <c r="OMD92" s="660"/>
      <c r="OME92" s="660"/>
      <c r="OMF92" s="660"/>
      <c r="OMG92" s="660"/>
      <c r="OMH92" s="660"/>
      <c r="OMI92" s="660"/>
      <c r="OMJ92" s="660"/>
      <c r="OMK92" s="660"/>
      <c r="OML92" s="660"/>
      <c r="OMM92" s="660"/>
      <c r="OMN92" s="660"/>
      <c r="OMO92" s="660"/>
      <c r="OMP92" s="660"/>
      <c r="OMQ92" s="660"/>
      <c r="OMR92" s="660"/>
      <c r="OMS92" s="660"/>
      <c r="OMT92" s="660"/>
      <c r="OMU92" s="660"/>
      <c r="OMV92" s="660"/>
      <c r="OMW92" s="660"/>
      <c r="OMX92" s="660"/>
      <c r="OMY92" s="660"/>
      <c r="OMZ92" s="660"/>
      <c r="ONA92" s="660"/>
      <c r="ONB92" s="660"/>
      <c r="ONC92" s="660"/>
      <c r="OND92" s="660"/>
      <c r="ONE92" s="660"/>
      <c r="ONF92" s="660"/>
      <c r="ONG92" s="660"/>
      <c r="ONH92" s="660"/>
      <c r="ONI92" s="660"/>
      <c r="ONJ92" s="660"/>
      <c r="ONK92" s="660"/>
      <c r="ONL92" s="660"/>
      <c r="ONM92" s="660"/>
      <c r="ONN92" s="660"/>
      <c r="ONO92" s="660"/>
      <c r="ONP92" s="660"/>
      <c r="ONQ92" s="660"/>
      <c r="ONR92" s="660"/>
      <c r="ONS92" s="660"/>
      <c r="ONT92" s="660"/>
      <c r="ONU92" s="660"/>
      <c r="ONV92" s="660"/>
      <c r="ONW92" s="660"/>
      <c r="ONX92" s="660"/>
      <c r="ONY92" s="660"/>
      <c r="ONZ92" s="660"/>
      <c r="OOA92" s="660"/>
      <c r="OOB92" s="660"/>
      <c r="OOC92" s="660"/>
      <c r="OOD92" s="660"/>
      <c r="OOE92" s="660"/>
      <c r="OOF92" s="660"/>
      <c r="OOG92" s="660"/>
      <c r="OOH92" s="660"/>
      <c r="OOI92" s="660"/>
      <c r="OOJ92" s="660"/>
      <c r="OOK92" s="660"/>
      <c r="OOL92" s="660"/>
      <c r="OOM92" s="660"/>
      <c r="OON92" s="660"/>
      <c r="OOO92" s="660"/>
      <c r="OOP92" s="660"/>
      <c r="OOQ92" s="660"/>
      <c r="OOR92" s="660"/>
      <c r="OOS92" s="660"/>
      <c r="OOT92" s="660"/>
      <c r="OOU92" s="660"/>
      <c r="OOV92" s="660"/>
      <c r="OOW92" s="660"/>
      <c r="OOX92" s="660"/>
      <c r="OOY92" s="660"/>
      <c r="OOZ92" s="660"/>
      <c r="OPA92" s="660"/>
      <c r="OPB92" s="660"/>
      <c r="OPC92" s="660"/>
      <c r="OPD92" s="660"/>
      <c r="OPE92" s="660"/>
      <c r="OPF92" s="660"/>
      <c r="OPG92" s="660"/>
      <c r="OPH92" s="660"/>
      <c r="OPI92" s="660"/>
      <c r="OPJ92" s="660"/>
      <c r="OPK92" s="660"/>
      <c r="OPL92" s="660"/>
      <c r="OPM92" s="660"/>
      <c r="OPN92" s="660"/>
      <c r="OPO92" s="660"/>
      <c r="OPP92" s="660"/>
      <c r="OPQ92" s="660"/>
      <c r="OPR92" s="660"/>
      <c r="OPS92" s="660"/>
      <c r="OPT92" s="660"/>
      <c r="OPU92" s="660"/>
      <c r="OPV92" s="660"/>
      <c r="OPW92" s="660"/>
      <c r="OPX92" s="660"/>
      <c r="OPY92" s="660"/>
      <c r="OPZ92" s="660"/>
      <c r="OQA92" s="660"/>
      <c r="OQB92" s="660"/>
      <c r="OQC92" s="660"/>
      <c r="OQD92" s="660"/>
      <c r="OQE92" s="660"/>
      <c r="OQF92" s="660"/>
      <c r="OQG92" s="660"/>
      <c r="OQH92" s="660"/>
      <c r="OQI92" s="660"/>
      <c r="OQJ92" s="660"/>
      <c r="OQK92" s="660"/>
      <c r="OQL92" s="660"/>
      <c r="OQM92" s="660"/>
      <c r="OQN92" s="660"/>
      <c r="OQO92" s="660"/>
      <c r="OQP92" s="660"/>
      <c r="OQQ92" s="660"/>
      <c r="OQR92" s="660"/>
      <c r="OQS92" s="660"/>
      <c r="OQT92" s="660"/>
      <c r="OQU92" s="660"/>
      <c r="OQV92" s="660"/>
      <c r="OQW92" s="660"/>
      <c r="OQX92" s="660"/>
      <c r="OQY92" s="660"/>
      <c r="OQZ92" s="660"/>
      <c r="ORA92" s="660"/>
      <c r="ORB92" s="660"/>
      <c r="ORC92" s="660"/>
      <c r="ORD92" s="660"/>
      <c r="ORE92" s="660"/>
      <c r="ORF92" s="660"/>
      <c r="ORG92" s="660"/>
      <c r="ORH92" s="660"/>
      <c r="ORI92" s="660"/>
      <c r="ORJ92" s="660"/>
      <c r="ORK92" s="660"/>
      <c r="ORL92" s="660"/>
      <c r="ORM92" s="660"/>
      <c r="ORN92" s="660"/>
      <c r="ORO92" s="660"/>
      <c r="ORP92" s="660"/>
      <c r="ORQ92" s="660"/>
      <c r="ORR92" s="660"/>
      <c r="ORS92" s="660"/>
      <c r="ORT92" s="660"/>
      <c r="ORU92" s="660"/>
      <c r="ORV92" s="660"/>
      <c r="ORW92" s="660"/>
      <c r="ORX92" s="660"/>
      <c r="ORY92" s="660"/>
      <c r="ORZ92" s="660"/>
      <c r="OSA92" s="660"/>
      <c r="OSB92" s="660"/>
      <c r="OSC92" s="660"/>
      <c r="OSD92" s="660"/>
      <c r="OSE92" s="660"/>
      <c r="OSF92" s="660"/>
      <c r="OSG92" s="660"/>
      <c r="OSH92" s="660"/>
      <c r="OSI92" s="660"/>
      <c r="OSJ92" s="660"/>
      <c r="OSK92" s="660"/>
      <c r="OSL92" s="660"/>
      <c r="OSM92" s="660"/>
      <c r="OSN92" s="660"/>
      <c r="OSO92" s="660"/>
      <c r="OSP92" s="660"/>
      <c r="OSQ92" s="660"/>
      <c r="OSR92" s="660"/>
      <c r="OSS92" s="660"/>
      <c r="OST92" s="660"/>
      <c r="OSU92" s="660"/>
      <c r="OSV92" s="660"/>
      <c r="OSW92" s="660"/>
      <c r="OSX92" s="660"/>
      <c r="OSY92" s="660"/>
      <c r="OSZ92" s="660"/>
      <c r="OTA92" s="660"/>
      <c r="OTB92" s="660"/>
      <c r="OTC92" s="660"/>
      <c r="OTD92" s="660"/>
      <c r="OTE92" s="660"/>
      <c r="OTF92" s="660"/>
      <c r="OTG92" s="660"/>
      <c r="OTH92" s="660"/>
      <c r="OTI92" s="660"/>
      <c r="OTJ92" s="660"/>
      <c r="OTK92" s="660"/>
      <c r="OTL92" s="660"/>
      <c r="OTM92" s="660"/>
      <c r="OTN92" s="660"/>
      <c r="OTO92" s="660"/>
      <c r="OTP92" s="660"/>
      <c r="OTQ92" s="660"/>
      <c r="OTR92" s="660"/>
      <c r="OTS92" s="660"/>
      <c r="OTT92" s="660"/>
      <c r="OTU92" s="660"/>
      <c r="OTV92" s="660"/>
      <c r="OTW92" s="660"/>
      <c r="OTX92" s="660"/>
      <c r="OTY92" s="660"/>
      <c r="OTZ92" s="660"/>
      <c r="OUA92" s="660"/>
      <c r="OUB92" s="660"/>
      <c r="OUC92" s="660"/>
      <c r="OUD92" s="660"/>
      <c r="OUE92" s="660"/>
      <c r="OUF92" s="660"/>
      <c r="OUG92" s="660"/>
      <c r="OUH92" s="660"/>
      <c r="OUI92" s="660"/>
      <c r="OUJ92" s="660"/>
      <c r="OUK92" s="660"/>
      <c r="OUL92" s="660"/>
      <c r="OUM92" s="660"/>
      <c r="OUN92" s="660"/>
      <c r="OUO92" s="660"/>
      <c r="OUP92" s="660"/>
      <c r="OUQ92" s="660"/>
      <c r="OUR92" s="660"/>
      <c r="OUS92" s="660"/>
      <c r="OUT92" s="660"/>
      <c r="OUU92" s="660"/>
      <c r="OUV92" s="660"/>
      <c r="OUW92" s="660"/>
      <c r="OUX92" s="660"/>
      <c r="OUY92" s="660"/>
      <c r="OUZ92" s="660"/>
      <c r="OVA92" s="660"/>
      <c r="OVB92" s="660"/>
      <c r="OVC92" s="660"/>
      <c r="OVD92" s="660"/>
      <c r="OVE92" s="660"/>
      <c r="OVF92" s="660"/>
      <c r="OVG92" s="660"/>
      <c r="OVH92" s="660"/>
      <c r="OVI92" s="660"/>
      <c r="OVJ92" s="660"/>
      <c r="OVK92" s="660"/>
      <c r="OVL92" s="660"/>
      <c r="OVM92" s="660"/>
      <c r="OVN92" s="660"/>
      <c r="OVO92" s="660"/>
      <c r="OVP92" s="660"/>
      <c r="OVQ92" s="660"/>
      <c r="OVR92" s="660"/>
      <c r="OVS92" s="660"/>
      <c r="OVT92" s="660"/>
      <c r="OVU92" s="660"/>
      <c r="OVV92" s="660"/>
      <c r="OVW92" s="660"/>
      <c r="OVX92" s="660"/>
      <c r="OVY92" s="660"/>
      <c r="OVZ92" s="660"/>
      <c r="OWA92" s="660"/>
      <c r="OWB92" s="660"/>
      <c r="OWC92" s="660"/>
      <c r="OWD92" s="660"/>
      <c r="OWE92" s="660"/>
      <c r="OWF92" s="660"/>
      <c r="OWG92" s="660"/>
      <c r="OWH92" s="660"/>
      <c r="OWI92" s="660"/>
      <c r="OWJ92" s="660"/>
      <c r="OWK92" s="660"/>
      <c r="OWL92" s="660"/>
      <c r="OWM92" s="660"/>
      <c r="OWN92" s="660"/>
      <c r="OWO92" s="660"/>
      <c r="OWP92" s="660"/>
      <c r="OWQ92" s="660"/>
      <c r="OWR92" s="660"/>
      <c r="OWS92" s="660"/>
      <c r="OWT92" s="660"/>
      <c r="OWU92" s="660"/>
      <c r="OWV92" s="660"/>
      <c r="OWW92" s="660"/>
      <c r="OWX92" s="660"/>
      <c r="OWY92" s="660"/>
      <c r="OWZ92" s="660"/>
      <c r="OXA92" s="660"/>
      <c r="OXB92" s="660"/>
      <c r="OXC92" s="660"/>
      <c r="OXD92" s="660"/>
      <c r="OXE92" s="660"/>
      <c r="OXF92" s="660"/>
      <c r="OXG92" s="660"/>
      <c r="OXH92" s="660"/>
      <c r="OXI92" s="660"/>
      <c r="OXJ92" s="660"/>
      <c r="OXK92" s="660"/>
      <c r="OXL92" s="660"/>
      <c r="OXM92" s="660"/>
      <c r="OXN92" s="660"/>
      <c r="OXO92" s="660"/>
      <c r="OXP92" s="660"/>
      <c r="OXQ92" s="660"/>
      <c r="OXR92" s="660"/>
      <c r="OXS92" s="660"/>
      <c r="OXT92" s="660"/>
      <c r="OXU92" s="660"/>
      <c r="OXV92" s="660"/>
      <c r="OXW92" s="660"/>
      <c r="OXX92" s="660"/>
      <c r="OXY92" s="660"/>
      <c r="OXZ92" s="660"/>
      <c r="OYA92" s="660"/>
      <c r="OYB92" s="660"/>
      <c r="OYC92" s="660"/>
      <c r="OYD92" s="660"/>
      <c r="OYE92" s="660"/>
      <c r="OYF92" s="660"/>
      <c r="OYG92" s="660"/>
      <c r="OYH92" s="660"/>
      <c r="OYI92" s="660"/>
      <c r="OYJ92" s="660"/>
      <c r="OYK92" s="660"/>
      <c r="OYL92" s="660"/>
      <c r="OYM92" s="660"/>
      <c r="OYN92" s="660"/>
      <c r="OYO92" s="660"/>
      <c r="OYP92" s="660"/>
      <c r="OYQ92" s="660"/>
      <c r="OYR92" s="660"/>
      <c r="OYS92" s="660"/>
      <c r="OYT92" s="660"/>
      <c r="OYU92" s="660"/>
      <c r="OYV92" s="660"/>
      <c r="OYW92" s="660"/>
      <c r="OYX92" s="660"/>
      <c r="OYY92" s="660"/>
      <c r="OYZ92" s="660"/>
      <c r="OZA92" s="660"/>
      <c r="OZB92" s="660"/>
      <c r="OZC92" s="660"/>
      <c r="OZD92" s="660"/>
      <c r="OZE92" s="660"/>
      <c r="OZF92" s="660"/>
      <c r="OZG92" s="660"/>
      <c r="OZH92" s="660"/>
      <c r="OZI92" s="660"/>
      <c r="OZJ92" s="660"/>
      <c r="OZK92" s="660"/>
      <c r="OZL92" s="660"/>
      <c r="OZM92" s="660"/>
      <c r="OZN92" s="660"/>
      <c r="OZO92" s="660"/>
      <c r="OZP92" s="660"/>
      <c r="OZQ92" s="660"/>
      <c r="OZR92" s="660"/>
      <c r="OZS92" s="660"/>
      <c r="OZT92" s="660"/>
      <c r="OZU92" s="660"/>
      <c r="OZV92" s="660"/>
      <c r="OZW92" s="660"/>
      <c r="OZX92" s="660"/>
      <c r="OZY92" s="660"/>
      <c r="OZZ92" s="660"/>
      <c r="PAA92" s="660"/>
      <c r="PAB92" s="660"/>
      <c r="PAC92" s="660"/>
      <c r="PAD92" s="660"/>
      <c r="PAE92" s="660"/>
      <c r="PAF92" s="660"/>
      <c r="PAG92" s="660"/>
      <c r="PAH92" s="660"/>
      <c r="PAI92" s="660"/>
      <c r="PAJ92" s="660"/>
      <c r="PAK92" s="660"/>
      <c r="PAL92" s="660"/>
      <c r="PAM92" s="660"/>
      <c r="PAN92" s="660"/>
      <c r="PAO92" s="660"/>
      <c r="PAP92" s="660"/>
      <c r="PAQ92" s="660"/>
      <c r="PAR92" s="660"/>
      <c r="PAS92" s="660"/>
      <c r="PAT92" s="660"/>
      <c r="PAU92" s="660"/>
      <c r="PAV92" s="660"/>
      <c r="PAW92" s="660"/>
      <c r="PAX92" s="660"/>
      <c r="PAY92" s="660"/>
      <c r="PAZ92" s="660"/>
      <c r="PBA92" s="660"/>
      <c r="PBB92" s="660"/>
      <c r="PBC92" s="660"/>
      <c r="PBD92" s="660"/>
      <c r="PBE92" s="660"/>
      <c r="PBF92" s="660"/>
      <c r="PBG92" s="660"/>
      <c r="PBH92" s="660"/>
      <c r="PBI92" s="660"/>
      <c r="PBJ92" s="660"/>
      <c r="PBK92" s="660"/>
      <c r="PBL92" s="660"/>
      <c r="PBM92" s="660"/>
      <c r="PBN92" s="660"/>
      <c r="PBO92" s="660"/>
      <c r="PBP92" s="660"/>
      <c r="PBQ92" s="660"/>
      <c r="PBR92" s="660"/>
      <c r="PBS92" s="660"/>
      <c r="PBT92" s="660"/>
      <c r="PBU92" s="660"/>
      <c r="PBV92" s="660"/>
      <c r="PBW92" s="660"/>
      <c r="PBX92" s="660"/>
      <c r="PBY92" s="660"/>
      <c r="PBZ92" s="660"/>
      <c r="PCA92" s="660"/>
      <c r="PCB92" s="660"/>
      <c r="PCC92" s="660"/>
      <c r="PCD92" s="660"/>
      <c r="PCE92" s="660"/>
      <c r="PCF92" s="660"/>
      <c r="PCG92" s="660"/>
      <c r="PCH92" s="660"/>
      <c r="PCI92" s="660"/>
      <c r="PCJ92" s="660"/>
      <c r="PCK92" s="660"/>
      <c r="PCL92" s="660"/>
      <c r="PCM92" s="660"/>
      <c r="PCN92" s="660"/>
      <c r="PCO92" s="660"/>
      <c r="PCP92" s="660"/>
      <c r="PCQ92" s="660"/>
      <c r="PCR92" s="660"/>
      <c r="PCS92" s="660"/>
      <c r="PCT92" s="660"/>
      <c r="PCU92" s="660"/>
      <c r="PCV92" s="660"/>
      <c r="PCW92" s="660"/>
      <c r="PCX92" s="660"/>
      <c r="PCY92" s="660"/>
      <c r="PCZ92" s="660"/>
      <c r="PDA92" s="660"/>
      <c r="PDB92" s="660"/>
      <c r="PDC92" s="660"/>
      <c r="PDD92" s="660"/>
      <c r="PDE92" s="660"/>
      <c r="PDF92" s="660"/>
      <c r="PDG92" s="660"/>
      <c r="PDH92" s="660"/>
      <c r="PDI92" s="660"/>
      <c r="PDJ92" s="660"/>
      <c r="PDK92" s="660"/>
      <c r="PDL92" s="660"/>
      <c r="PDM92" s="660"/>
      <c r="PDN92" s="660"/>
      <c r="PDO92" s="660"/>
      <c r="PDP92" s="660"/>
      <c r="PDQ92" s="660"/>
      <c r="PDR92" s="660"/>
      <c r="PDS92" s="660"/>
      <c r="PDT92" s="660"/>
      <c r="PDU92" s="660"/>
      <c r="PDV92" s="660"/>
      <c r="PDW92" s="660"/>
      <c r="PDX92" s="660"/>
      <c r="PDY92" s="660"/>
      <c r="PDZ92" s="660"/>
      <c r="PEA92" s="660"/>
      <c r="PEB92" s="660"/>
      <c r="PEC92" s="660"/>
      <c r="PED92" s="660"/>
      <c r="PEE92" s="660"/>
      <c r="PEF92" s="660"/>
      <c r="PEG92" s="660"/>
      <c r="PEH92" s="660"/>
      <c r="PEI92" s="660"/>
      <c r="PEJ92" s="660"/>
      <c r="PEK92" s="660"/>
      <c r="PEL92" s="660"/>
      <c r="PEM92" s="660"/>
      <c r="PEN92" s="660"/>
      <c r="PEO92" s="660"/>
      <c r="PEP92" s="660"/>
      <c r="PEQ92" s="660"/>
      <c r="PER92" s="660"/>
      <c r="PES92" s="660"/>
      <c r="PET92" s="660"/>
      <c r="PEU92" s="660"/>
      <c r="PEV92" s="660"/>
      <c r="PEW92" s="660"/>
      <c r="PEX92" s="660"/>
      <c r="PEY92" s="660"/>
      <c r="PEZ92" s="660"/>
      <c r="PFA92" s="660"/>
      <c r="PFB92" s="660"/>
      <c r="PFC92" s="660"/>
      <c r="PFD92" s="660"/>
      <c r="PFE92" s="660"/>
      <c r="PFF92" s="660"/>
      <c r="PFG92" s="660"/>
      <c r="PFH92" s="660"/>
      <c r="PFI92" s="660"/>
      <c r="PFJ92" s="660"/>
      <c r="PFK92" s="660"/>
      <c r="PFL92" s="660"/>
      <c r="PFM92" s="660"/>
      <c r="PFN92" s="660"/>
      <c r="PFO92" s="660"/>
      <c r="PFP92" s="660"/>
      <c r="PFQ92" s="660"/>
      <c r="PFR92" s="660"/>
      <c r="PFS92" s="660"/>
      <c r="PFT92" s="660"/>
      <c r="PFU92" s="660"/>
      <c r="PFV92" s="660"/>
      <c r="PFW92" s="660"/>
      <c r="PFX92" s="660"/>
      <c r="PFY92" s="660"/>
      <c r="PFZ92" s="660"/>
      <c r="PGA92" s="660"/>
      <c r="PGB92" s="660"/>
      <c r="PGC92" s="660"/>
      <c r="PGD92" s="660"/>
      <c r="PGE92" s="660"/>
      <c r="PGF92" s="660"/>
      <c r="PGG92" s="660"/>
      <c r="PGH92" s="660"/>
      <c r="PGI92" s="660"/>
      <c r="PGJ92" s="660"/>
      <c r="PGK92" s="660"/>
      <c r="PGL92" s="660"/>
      <c r="PGM92" s="660"/>
      <c r="PGN92" s="660"/>
      <c r="PGO92" s="660"/>
      <c r="PGP92" s="660"/>
      <c r="PGQ92" s="660"/>
      <c r="PGR92" s="660"/>
      <c r="PGS92" s="660"/>
      <c r="PGT92" s="660"/>
      <c r="PGU92" s="660"/>
      <c r="PGV92" s="660"/>
      <c r="PGW92" s="660"/>
      <c r="PGX92" s="660"/>
      <c r="PGY92" s="660"/>
      <c r="PGZ92" s="660"/>
      <c r="PHA92" s="660"/>
      <c r="PHB92" s="660"/>
      <c r="PHC92" s="660"/>
      <c r="PHD92" s="660"/>
      <c r="PHE92" s="660"/>
      <c r="PHF92" s="660"/>
      <c r="PHG92" s="660"/>
      <c r="PHH92" s="660"/>
      <c r="PHI92" s="660"/>
      <c r="PHJ92" s="660"/>
      <c r="PHK92" s="660"/>
      <c r="PHL92" s="660"/>
      <c r="PHM92" s="660"/>
      <c r="PHN92" s="660"/>
      <c r="PHO92" s="660"/>
      <c r="PHP92" s="660"/>
      <c r="PHQ92" s="660"/>
      <c r="PHR92" s="660"/>
      <c r="PHS92" s="660"/>
      <c r="PHT92" s="660"/>
      <c r="PHU92" s="660"/>
      <c r="PHV92" s="660"/>
      <c r="PHW92" s="660"/>
      <c r="PHX92" s="660"/>
      <c r="PHY92" s="660"/>
      <c r="PHZ92" s="660"/>
      <c r="PIA92" s="660"/>
      <c r="PIB92" s="660"/>
      <c r="PIC92" s="660"/>
      <c r="PID92" s="660"/>
      <c r="PIE92" s="660"/>
      <c r="PIF92" s="660"/>
      <c r="PIG92" s="660"/>
      <c r="PIH92" s="660"/>
      <c r="PII92" s="660"/>
      <c r="PIJ92" s="660"/>
      <c r="PIK92" s="660"/>
      <c r="PIL92" s="660"/>
      <c r="PIM92" s="660"/>
      <c r="PIN92" s="660"/>
      <c r="PIO92" s="660"/>
      <c r="PIP92" s="660"/>
      <c r="PIQ92" s="660"/>
      <c r="PIR92" s="660"/>
      <c r="PIS92" s="660"/>
      <c r="PIT92" s="660"/>
      <c r="PIU92" s="660"/>
      <c r="PIV92" s="660"/>
      <c r="PIW92" s="660"/>
      <c r="PIX92" s="660"/>
      <c r="PIY92" s="660"/>
      <c r="PIZ92" s="660"/>
      <c r="PJA92" s="660"/>
      <c r="PJB92" s="660"/>
      <c r="PJC92" s="660"/>
      <c r="PJD92" s="660"/>
      <c r="PJE92" s="660"/>
      <c r="PJF92" s="660"/>
      <c r="PJG92" s="660"/>
      <c r="PJH92" s="660"/>
      <c r="PJI92" s="660"/>
      <c r="PJJ92" s="660"/>
      <c r="PJK92" s="660"/>
      <c r="PJL92" s="660"/>
      <c r="PJM92" s="660"/>
      <c r="PJN92" s="660"/>
      <c r="PJO92" s="660"/>
      <c r="PJP92" s="660"/>
      <c r="PJQ92" s="660"/>
      <c r="PJR92" s="660"/>
      <c r="PJS92" s="660"/>
      <c r="PJT92" s="660"/>
      <c r="PJU92" s="660"/>
      <c r="PJV92" s="660"/>
      <c r="PJW92" s="660"/>
      <c r="PJX92" s="660"/>
      <c r="PJY92" s="660"/>
      <c r="PJZ92" s="660"/>
      <c r="PKA92" s="660"/>
      <c r="PKB92" s="660"/>
      <c r="PKC92" s="660"/>
      <c r="PKD92" s="660"/>
      <c r="PKE92" s="660"/>
      <c r="PKF92" s="660"/>
      <c r="PKG92" s="660"/>
      <c r="PKH92" s="660"/>
      <c r="PKI92" s="660"/>
      <c r="PKJ92" s="660"/>
      <c r="PKK92" s="660"/>
      <c r="PKL92" s="660"/>
      <c r="PKM92" s="660"/>
      <c r="PKN92" s="660"/>
      <c r="PKO92" s="660"/>
      <c r="PKP92" s="660"/>
      <c r="PKQ92" s="660"/>
      <c r="PKR92" s="660"/>
      <c r="PKS92" s="660"/>
      <c r="PKT92" s="660"/>
      <c r="PKU92" s="660"/>
      <c r="PKV92" s="660"/>
      <c r="PKW92" s="660"/>
      <c r="PKX92" s="660"/>
      <c r="PKY92" s="660"/>
      <c r="PKZ92" s="660"/>
      <c r="PLA92" s="660"/>
      <c r="PLB92" s="660"/>
      <c r="PLC92" s="660"/>
      <c r="PLD92" s="660"/>
      <c r="PLE92" s="660"/>
      <c r="PLF92" s="660"/>
      <c r="PLG92" s="660"/>
      <c r="PLH92" s="660"/>
      <c r="PLI92" s="660"/>
      <c r="PLJ92" s="660"/>
      <c r="PLK92" s="660"/>
      <c r="PLL92" s="660"/>
      <c r="PLM92" s="660"/>
      <c r="PLN92" s="660"/>
      <c r="PLO92" s="660"/>
      <c r="PLP92" s="660"/>
      <c r="PLQ92" s="660"/>
      <c r="PLR92" s="660"/>
      <c r="PLS92" s="660"/>
      <c r="PLT92" s="660"/>
      <c r="PLU92" s="660"/>
      <c r="PLV92" s="660"/>
      <c r="PLW92" s="660"/>
      <c r="PLX92" s="660"/>
      <c r="PLY92" s="660"/>
      <c r="PLZ92" s="660"/>
      <c r="PMA92" s="660"/>
      <c r="PMB92" s="660"/>
      <c r="PMC92" s="660"/>
      <c r="PMD92" s="660"/>
      <c r="PME92" s="660"/>
      <c r="PMF92" s="660"/>
      <c r="PMG92" s="660"/>
      <c r="PMH92" s="660"/>
      <c r="PMI92" s="660"/>
      <c r="PMJ92" s="660"/>
      <c r="PMK92" s="660"/>
      <c r="PML92" s="660"/>
      <c r="PMM92" s="660"/>
      <c r="PMN92" s="660"/>
      <c r="PMO92" s="660"/>
      <c r="PMP92" s="660"/>
      <c r="PMQ92" s="660"/>
      <c r="PMR92" s="660"/>
      <c r="PMS92" s="660"/>
      <c r="PMT92" s="660"/>
      <c r="PMU92" s="660"/>
      <c r="PMV92" s="660"/>
      <c r="PMW92" s="660"/>
      <c r="PMX92" s="660"/>
      <c r="PMY92" s="660"/>
      <c r="PMZ92" s="660"/>
      <c r="PNA92" s="660"/>
      <c r="PNB92" s="660"/>
      <c r="PNC92" s="660"/>
      <c r="PND92" s="660"/>
      <c r="PNE92" s="660"/>
      <c r="PNF92" s="660"/>
      <c r="PNG92" s="660"/>
      <c r="PNH92" s="660"/>
      <c r="PNI92" s="660"/>
      <c r="PNJ92" s="660"/>
      <c r="PNK92" s="660"/>
      <c r="PNL92" s="660"/>
      <c r="PNM92" s="660"/>
      <c r="PNN92" s="660"/>
      <c r="PNO92" s="660"/>
      <c r="PNP92" s="660"/>
      <c r="PNQ92" s="660"/>
      <c r="PNR92" s="660"/>
      <c r="PNS92" s="660"/>
      <c r="PNT92" s="660"/>
      <c r="PNU92" s="660"/>
      <c r="PNV92" s="660"/>
      <c r="PNW92" s="660"/>
      <c r="PNX92" s="660"/>
      <c r="PNY92" s="660"/>
      <c r="PNZ92" s="660"/>
      <c r="POA92" s="660"/>
      <c r="POB92" s="660"/>
      <c r="POC92" s="660"/>
      <c r="POD92" s="660"/>
      <c r="POE92" s="660"/>
      <c r="POF92" s="660"/>
      <c r="POG92" s="660"/>
      <c r="POH92" s="660"/>
      <c r="POI92" s="660"/>
      <c r="POJ92" s="660"/>
      <c r="POK92" s="660"/>
      <c r="POL92" s="660"/>
      <c r="POM92" s="660"/>
      <c r="PON92" s="660"/>
      <c r="POO92" s="660"/>
      <c r="POP92" s="660"/>
      <c r="POQ92" s="660"/>
      <c r="POR92" s="660"/>
      <c r="POS92" s="660"/>
      <c r="POT92" s="660"/>
      <c r="POU92" s="660"/>
      <c r="POV92" s="660"/>
      <c r="POW92" s="660"/>
      <c r="POX92" s="660"/>
      <c r="POY92" s="660"/>
      <c r="POZ92" s="660"/>
      <c r="PPA92" s="660"/>
      <c r="PPB92" s="660"/>
      <c r="PPC92" s="660"/>
      <c r="PPD92" s="660"/>
      <c r="PPE92" s="660"/>
      <c r="PPF92" s="660"/>
      <c r="PPG92" s="660"/>
      <c r="PPH92" s="660"/>
      <c r="PPI92" s="660"/>
      <c r="PPJ92" s="660"/>
      <c r="PPK92" s="660"/>
      <c r="PPL92" s="660"/>
      <c r="PPM92" s="660"/>
      <c r="PPN92" s="660"/>
      <c r="PPO92" s="660"/>
      <c r="PPP92" s="660"/>
      <c r="PPQ92" s="660"/>
      <c r="PPR92" s="660"/>
      <c r="PPS92" s="660"/>
      <c r="PPT92" s="660"/>
      <c r="PPU92" s="660"/>
      <c r="PPV92" s="660"/>
      <c r="PPW92" s="660"/>
      <c r="PPX92" s="660"/>
      <c r="PPY92" s="660"/>
      <c r="PPZ92" s="660"/>
      <c r="PQA92" s="660"/>
      <c r="PQB92" s="660"/>
      <c r="PQC92" s="660"/>
      <c r="PQD92" s="660"/>
      <c r="PQE92" s="660"/>
      <c r="PQF92" s="660"/>
      <c r="PQG92" s="660"/>
      <c r="PQH92" s="660"/>
      <c r="PQI92" s="660"/>
      <c r="PQJ92" s="660"/>
      <c r="PQK92" s="660"/>
      <c r="PQL92" s="660"/>
      <c r="PQM92" s="660"/>
      <c r="PQN92" s="660"/>
      <c r="PQO92" s="660"/>
      <c r="PQP92" s="660"/>
      <c r="PQQ92" s="660"/>
      <c r="PQR92" s="660"/>
      <c r="PQS92" s="660"/>
      <c r="PQT92" s="660"/>
      <c r="PQU92" s="660"/>
      <c r="PQV92" s="660"/>
      <c r="PQW92" s="660"/>
      <c r="PQX92" s="660"/>
      <c r="PQY92" s="660"/>
      <c r="PQZ92" s="660"/>
      <c r="PRA92" s="660"/>
      <c r="PRB92" s="660"/>
      <c r="PRC92" s="660"/>
      <c r="PRD92" s="660"/>
      <c r="PRE92" s="660"/>
      <c r="PRF92" s="660"/>
      <c r="PRG92" s="660"/>
      <c r="PRH92" s="660"/>
      <c r="PRI92" s="660"/>
      <c r="PRJ92" s="660"/>
      <c r="PRK92" s="660"/>
      <c r="PRL92" s="660"/>
      <c r="PRM92" s="660"/>
      <c r="PRN92" s="660"/>
      <c r="PRO92" s="660"/>
      <c r="PRP92" s="660"/>
      <c r="PRQ92" s="660"/>
      <c r="PRR92" s="660"/>
      <c r="PRS92" s="660"/>
      <c r="PRT92" s="660"/>
      <c r="PRU92" s="660"/>
      <c r="PRV92" s="660"/>
      <c r="PRW92" s="660"/>
      <c r="PRX92" s="660"/>
      <c r="PRY92" s="660"/>
      <c r="PRZ92" s="660"/>
      <c r="PSA92" s="660"/>
      <c r="PSB92" s="660"/>
      <c r="PSC92" s="660"/>
      <c r="PSD92" s="660"/>
      <c r="PSE92" s="660"/>
      <c r="PSF92" s="660"/>
      <c r="PSG92" s="660"/>
      <c r="PSH92" s="660"/>
      <c r="PSI92" s="660"/>
      <c r="PSJ92" s="660"/>
      <c r="PSK92" s="660"/>
      <c r="PSL92" s="660"/>
      <c r="PSM92" s="660"/>
      <c r="PSN92" s="660"/>
      <c r="PSO92" s="660"/>
      <c r="PSP92" s="660"/>
      <c r="PSQ92" s="660"/>
      <c r="PSR92" s="660"/>
      <c r="PSS92" s="660"/>
      <c r="PST92" s="660"/>
      <c r="PSU92" s="660"/>
      <c r="PSV92" s="660"/>
      <c r="PSW92" s="660"/>
      <c r="PSX92" s="660"/>
      <c r="PSY92" s="660"/>
      <c r="PSZ92" s="660"/>
      <c r="PTA92" s="660"/>
      <c r="PTB92" s="660"/>
      <c r="PTC92" s="660"/>
      <c r="PTD92" s="660"/>
      <c r="PTE92" s="660"/>
      <c r="PTF92" s="660"/>
      <c r="PTG92" s="660"/>
      <c r="PTH92" s="660"/>
      <c r="PTI92" s="660"/>
      <c r="PTJ92" s="660"/>
      <c r="PTK92" s="660"/>
      <c r="PTL92" s="660"/>
      <c r="PTM92" s="660"/>
      <c r="PTN92" s="660"/>
      <c r="PTO92" s="660"/>
      <c r="PTP92" s="660"/>
      <c r="PTQ92" s="660"/>
      <c r="PTR92" s="660"/>
      <c r="PTS92" s="660"/>
      <c r="PTT92" s="660"/>
      <c r="PTU92" s="660"/>
      <c r="PTV92" s="660"/>
      <c r="PTW92" s="660"/>
      <c r="PTX92" s="660"/>
      <c r="PTY92" s="660"/>
      <c r="PTZ92" s="660"/>
      <c r="PUA92" s="660"/>
      <c r="PUB92" s="660"/>
      <c r="PUC92" s="660"/>
      <c r="PUD92" s="660"/>
      <c r="PUE92" s="660"/>
      <c r="PUF92" s="660"/>
      <c r="PUG92" s="660"/>
      <c r="PUH92" s="660"/>
      <c r="PUI92" s="660"/>
      <c r="PUJ92" s="660"/>
      <c r="PUK92" s="660"/>
      <c r="PUL92" s="660"/>
      <c r="PUM92" s="660"/>
      <c r="PUN92" s="660"/>
      <c r="PUO92" s="660"/>
      <c r="PUP92" s="660"/>
      <c r="PUQ92" s="660"/>
      <c r="PUR92" s="660"/>
      <c r="PUS92" s="660"/>
      <c r="PUT92" s="660"/>
      <c r="PUU92" s="660"/>
      <c r="PUV92" s="660"/>
      <c r="PUW92" s="660"/>
      <c r="PUX92" s="660"/>
      <c r="PUY92" s="660"/>
      <c r="PUZ92" s="660"/>
      <c r="PVA92" s="660"/>
      <c r="PVB92" s="660"/>
      <c r="PVC92" s="660"/>
      <c r="PVD92" s="660"/>
      <c r="PVE92" s="660"/>
      <c r="PVF92" s="660"/>
      <c r="PVG92" s="660"/>
      <c r="PVH92" s="660"/>
      <c r="PVI92" s="660"/>
      <c r="PVJ92" s="660"/>
      <c r="PVK92" s="660"/>
      <c r="PVL92" s="660"/>
      <c r="PVM92" s="660"/>
      <c r="PVN92" s="660"/>
      <c r="PVO92" s="660"/>
      <c r="PVP92" s="660"/>
      <c r="PVQ92" s="660"/>
      <c r="PVR92" s="660"/>
      <c r="PVS92" s="660"/>
      <c r="PVT92" s="660"/>
      <c r="PVU92" s="660"/>
      <c r="PVV92" s="660"/>
      <c r="PVW92" s="660"/>
      <c r="PVX92" s="660"/>
      <c r="PVY92" s="660"/>
      <c r="PVZ92" s="660"/>
      <c r="PWA92" s="660"/>
      <c r="PWB92" s="660"/>
      <c r="PWC92" s="660"/>
      <c r="PWD92" s="660"/>
      <c r="PWE92" s="660"/>
      <c r="PWF92" s="660"/>
      <c r="PWG92" s="660"/>
      <c r="PWH92" s="660"/>
      <c r="PWI92" s="660"/>
      <c r="PWJ92" s="660"/>
      <c r="PWK92" s="660"/>
      <c r="PWL92" s="660"/>
      <c r="PWM92" s="660"/>
      <c r="PWN92" s="660"/>
      <c r="PWO92" s="660"/>
      <c r="PWP92" s="660"/>
      <c r="PWQ92" s="660"/>
      <c r="PWR92" s="660"/>
      <c r="PWS92" s="660"/>
      <c r="PWT92" s="660"/>
      <c r="PWU92" s="660"/>
      <c r="PWV92" s="660"/>
      <c r="PWW92" s="660"/>
      <c r="PWX92" s="660"/>
      <c r="PWY92" s="660"/>
      <c r="PWZ92" s="660"/>
      <c r="PXA92" s="660"/>
      <c r="PXB92" s="660"/>
      <c r="PXC92" s="660"/>
      <c r="PXD92" s="660"/>
      <c r="PXE92" s="660"/>
      <c r="PXF92" s="660"/>
      <c r="PXG92" s="660"/>
      <c r="PXH92" s="660"/>
      <c r="PXI92" s="660"/>
      <c r="PXJ92" s="660"/>
      <c r="PXK92" s="660"/>
      <c r="PXL92" s="660"/>
      <c r="PXM92" s="660"/>
      <c r="PXN92" s="660"/>
      <c r="PXO92" s="660"/>
      <c r="PXP92" s="660"/>
      <c r="PXQ92" s="660"/>
      <c r="PXR92" s="660"/>
      <c r="PXS92" s="660"/>
      <c r="PXT92" s="660"/>
      <c r="PXU92" s="660"/>
      <c r="PXV92" s="660"/>
      <c r="PXW92" s="660"/>
      <c r="PXX92" s="660"/>
      <c r="PXY92" s="660"/>
      <c r="PXZ92" s="660"/>
      <c r="PYA92" s="660"/>
      <c r="PYB92" s="660"/>
      <c r="PYC92" s="660"/>
      <c r="PYD92" s="660"/>
      <c r="PYE92" s="660"/>
      <c r="PYF92" s="660"/>
      <c r="PYG92" s="660"/>
      <c r="PYH92" s="660"/>
      <c r="PYI92" s="660"/>
      <c r="PYJ92" s="660"/>
      <c r="PYK92" s="660"/>
      <c r="PYL92" s="660"/>
      <c r="PYM92" s="660"/>
      <c r="PYN92" s="660"/>
      <c r="PYO92" s="660"/>
      <c r="PYP92" s="660"/>
      <c r="PYQ92" s="660"/>
      <c r="PYR92" s="660"/>
      <c r="PYS92" s="660"/>
      <c r="PYT92" s="660"/>
      <c r="PYU92" s="660"/>
      <c r="PYV92" s="660"/>
      <c r="PYW92" s="660"/>
      <c r="PYX92" s="660"/>
      <c r="PYY92" s="660"/>
      <c r="PYZ92" s="660"/>
      <c r="PZA92" s="660"/>
      <c r="PZB92" s="660"/>
      <c r="PZC92" s="660"/>
      <c r="PZD92" s="660"/>
      <c r="PZE92" s="660"/>
      <c r="PZF92" s="660"/>
      <c r="PZG92" s="660"/>
      <c r="PZH92" s="660"/>
      <c r="PZI92" s="660"/>
      <c r="PZJ92" s="660"/>
      <c r="PZK92" s="660"/>
      <c r="PZL92" s="660"/>
      <c r="PZM92" s="660"/>
      <c r="PZN92" s="660"/>
      <c r="PZO92" s="660"/>
      <c r="PZP92" s="660"/>
      <c r="PZQ92" s="660"/>
      <c r="PZR92" s="660"/>
      <c r="PZS92" s="660"/>
      <c r="PZT92" s="660"/>
      <c r="PZU92" s="660"/>
      <c r="PZV92" s="660"/>
      <c r="PZW92" s="660"/>
      <c r="PZX92" s="660"/>
      <c r="PZY92" s="660"/>
      <c r="PZZ92" s="660"/>
      <c r="QAA92" s="660"/>
      <c r="QAB92" s="660"/>
      <c r="QAC92" s="660"/>
      <c r="QAD92" s="660"/>
      <c r="QAE92" s="660"/>
      <c r="QAF92" s="660"/>
      <c r="QAG92" s="660"/>
      <c r="QAH92" s="660"/>
      <c r="QAI92" s="660"/>
      <c r="QAJ92" s="660"/>
      <c r="QAK92" s="660"/>
      <c r="QAL92" s="660"/>
      <c r="QAM92" s="660"/>
      <c r="QAN92" s="660"/>
      <c r="QAO92" s="660"/>
      <c r="QAP92" s="660"/>
      <c r="QAQ92" s="660"/>
      <c r="QAR92" s="660"/>
      <c r="QAS92" s="660"/>
      <c r="QAT92" s="660"/>
      <c r="QAU92" s="660"/>
      <c r="QAV92" s="660"/>
      <c r="QAW92" s="660"/>
      <c r="QAX92" s="660"/>
      <c r="QAY92" s="660"/>
      <c r="QAZ92" s="660"/>
      <c r="QBA92" s="660"/>
      <c r="QBB92" s="660"/>
      <c r="QBC92" s="660"/>
      <c r="QBD92" s="660"/>
      <c r="QBE92" s="660"/>
      <c r="QBF92" s="660"/>
      <c r="QBG92" s="660"/>
      <c r="QBH92" s="660"/>
      <c r="QBI92" s="660"/>
      <c r="QBJ92" s="660"/>
      <c r="QBK92" s="660"/>
      <c r="QBL92" s="660"/>
      <c r="QBM92" s="660"/>
      <c r="QBN92" s="660"/>
      <c r="QBO92" s="660"/>
      <c r="QBP92" s="660"/>
      <c r="QBQ92" s="660"/>
      <c r="QBR92" s="660"/>
      <c r="QBS92" s="660"/>
      <c r="QBT92" s="660"/>
      <c r="QBU92" s="660"/>
      <c r="QBV92" s="660"/>
      <c r="QBW92" s="660"/>
      <c r="QBX92" s="660"/>
      <c r="QBY92" s="660"/>
      <c r="QBZ92" s="660"/>
      <c r="QCA92" s="660"/>
      <c r="QCB92" s="660"/>
      <c r="QCC92" s="660"/>
      <c r="QCD92" s="660"/>
      <c r="QCE92" s="660"/>
      <c r="QCF92" s="660"/>
      <c r="QCG92" s="660"/>
      <c r="QCH92" s="660"/>
      <c r="QCI92" s="660"/>
      <c r="QCJ92" s="660"/>
      <c r="QCK92" s="660"/>
      <c r="QCL92" s="660"/>
      <c r="QCM92" s="660"/>
      <c r="QCN92" s="660"/>
      <c r="QCO92" s="660"/>
      <c r="QCP92" s="660"/>
      <c r="QCQ92" s="660"/>
      <c r="QCR92" s="660"/>
      <c r="QCS92" s="660"/>
      <c r="QCT92" s="660"/>
      <c r="QCU92" s="660"/>
      <c r="QCV92" s="660"/>
      <c r="QCW92" s="660"/>
      <c r="QCX92" s="660"/>
      <c r="QCY92" s="660"/>
      <c r="QCZ92" s="660"/>
      <c r="QDA92" s="660"/>
      <c r="QDB92" s="660"/>
      <c r="QDC92" s="660"/>
      <c r="QDD92" s="660"/>
      <c r="QDE92" s="660"/>
      <c r="QDF92" s="660"/>
      <c r="QDG92" s="660"/>
      <c r="QDH92" s="660"/>
      <c r="QDI92" s="660"/>
      <c r="QDJ92" s="660"/>
      <c r="QDK92" s="660"/>
      <c r="QDL92" s="660"/>
      <c r="QDM92" s="660"/>
      <c r="QDN92" s="660"/>
      <c r="QDO92" s="660"/>
      <c r="QDP92" s="660"/>
      <c r="QDQ92" s="660"/>
      <c r="QDR92" s="660"/>
      <c r="QDS92" s="660"/>
      <c r="QDT92" s="660"/>
      <c r="QDU92" s="660"/>
      <c r="QDV92" s="660"/>
      <c r="QDW92" s="660"/>
      <c r="QDX92" s="660"/>
      <c r="QDY92" s="660"/>
      <c r="QDZ92" s="660"/>
      <c r="QEA92" s="660"/>
      <c r="QEB92" s="660"/>
      <c r="QEC92" s="660"/>
      <c r="QED92" s="660"/>
      <c r="QEE92" s="660"/>
      <c r="QEF92" s="660"/>
      <c r="QEG92" s="660"/>
      <c r="QEH92" s="660"/>
      <c r="QEI92" s="660"/>
      <c r="QEJ92" s="660"/>
      <c r="QEK92" s="660"/>
      <c r="QEL92" s="660"/>
      <c r="QEM92" s="660"/>
      <c r="QEN92" s="660"/>
      <c r="QEO92" s="660"/>
      <c r="QEP92" s="660"/>
      <c r="QEQ92" s="660"/>
      <c r="QER92" s="660"/>
      <c r="QES92" s="660"/>
      <c r="QET92" s="660"/>
      <c r="QEU92" s="660"/>
      <c r="QEV92" s="660"/>
      <c r="QEW92" s="660"/>
      <c r="QEX92" s="660"/>
      <c r="QEY92" s="660"/>
      <c r="QEZ92" s="660"/>
      <c r="QFA92" s="660"/>
      <c r="QFB92" s="660"/>
      <c r="QFC92" s="660"/>
      <c r="QFD92" s="660"/>
      <c r="QFE92" s="660"/>
      <c r="QFF92" s="660"/>
      <c r="QFG92" s="660"/>
      <c r="QFH92" s="660"/>
      <c r="QFI92" s="660"/>
      <c r="QFJ92" s="660"/>
      <c r="QFK92" s="660"/>
      <c r="QFL92" s="660"/>
      <c r="QFM92" s="660"/>
      <c r="QFN92" s="660"/>
      <c r="QFO92" s="660"/>
      <c r="QFP92" s="660"/>
      <c r="QFQ92" s="660"/>
      <c r="QFR92" s="660"/>
      <c r="QFS92" s="660"/>
      <c r="QFT92" s="660"/>
      <c r="QFU92" s="660"/>
      <c r="QFV92" s="660"/>
      <c r="QFW92" s="660"/>
      <c r="QFX92" s="660"/>
      <c r="QFY92" s="660"/>
      <c r="QFZ92" s="660"/>
      <c r="QGA92" s="660"/>
      <c r="QGB92" s="660"/>
      <c r="QGC92" s="660"/>
      <c r="QGD92" s="660"/>
      <c r="QGE92" s="660"/>
      <c r="QGF92" s="660"/>
      <c r="QGG92" s="660"/>
      <c r="QGH92" s="660"/>
      <c r="QGI92" s="660"/>
      <c r="QGJ92" s="660"/>
      <c r="QGK92" s="660"/>
      <c r="QGL92" s="660"/>
      <c r="QGM92" s="660"/>
      <c r="QGN92" s="660"/>
      <c r="QGO92" s="660"/>
      <c r="QGP92" s="660"/>
      <c r="QGQ92" s="660"/>
      <c r="QGR92" s="660"/>
      <c r="QGS92" s="660"/>
      <c r="QGT92" s="660"/>
      <c r="QGU92" s="660"/>
      <c r="QGV92" s="660"/>
      <c r="QGW92" s="660"/>
      <c r="QGX92" s="660"/>
      <c r="QGY92" s="660"/>
      <c r="QGZ92" s="660"/>
      <c r="QHA92" s="660"/>
      <c r="QHB92" s="660"/>
      <c r="QHC92" s="660"/>
      <c r="QHD92" s="660"/>
      <c r="QHE92" s="660"/>
      <c r="QHF92" s="660"/>
      <c r="QHG92" s="660"/>
      <c r="QHH92" s="660"/>
      <c r="QHI92" s="660"/>
      <c r="QHJ92" s="660"/>
      <c r="QHK92" s="660"/>
      <c r="QHL92" s="660"/>
      <c r="QHM92" s="660"/>
      <c r="QHN92" s="660"/>
      <c r="QHO92" s="660"/>
      <c r="QHP92" s="660"/>
      <c r="QHQ92" s="660"/>
      <c r="QHR92" s="660"/>
      <c r="QHS92" s="660"/>
      <c r="QHT92" s="660"/>
      <c r="QHU92" s="660"/>
      <c r="QHV92" s="660"/>
      <c r="QHW92" s="660"/>
      <c r="QHX92" s="660"/>
      <c r="QHY92" s="660"/>
      <c r="QHZ92" s="660"/>
      <c r="QIA92" s="660"/>
      <c r="QIB92" s="660"/>
      <c r="QIC92" s="660"/>
      <c r="QID92" s="660"/>
      <c r="QIE92" s="660"/>
      <c r="QIF92" s="660"/>
      <c r="QIG92" s="660"/>
      <c r="QIH92" s="660"/>
      <c r="QII92" s="660"/>
      <c r="QIJ92" s="660"/>
      <c r="QIK92" s="660"/>
      <c r="QIL92" s="660"/>
      <c r="QIM92" s="660"/>
      <c r="QIN92" s="660"/>
      <c r="QIO92" s="660"/>
      <c r="QIP92" s="660"/>
      <c r="QIQ92" s="660"/>
      <c r="QIR92" s="660"/>
      <c r="QIS92" s="660"/>
      <c r="QIT92" s="660"/>
      <c r="QIU92" s="660"/>
      <c r="QIV92" s="660"/>
      <c r="QIW92" s="660"/>
      <c r="QIX92" s="660"/>
      <c r="QIY92" s="660"/>
      <c r="QIZ92" s="660"/>
      <c r="QJA92" s="660"/>
      <c r="QJB92" s="660"/>
      <c r="QJC92" s="660"/>
      <c r="QJD92" s="660"/>
      <c r="QJE92" s="660"/>
      <c r="QJF92" s="660"/>
      <c r="QJG92" s="660"/>
      <c r="QJH92" s="660"/>
      <c r="QJI92" s="660"/>
      <c r="QJJ92" s="660"/>
      <c r="QJK92" s="660"/>
      <c r="QJL92" s="660"/>
      <c r="QJM92" s="660"/>
      <c r="QJN92" s="660"/>
      <c r="QJO92" s="660"/>
      <c r="QJP92" s="660"/>
      <c r="QJQ92" s="660"/>
      <c r="QJR92" s="660"/>
      <c r="QJS92" s="660"/>
      <c r="QJT92" s="660"/>
      <c r="QJU92" s="660"/>
      <c r="QJV92" s="660"/>
      <c r="QJW92" s="660"/>
      <c r="QJX92" s="660"/>
      <c r="QJY92" s="660"/>
      <c r="QJZ92" s="660"/>
      <c r="QKA92" s="660"/>
      <c r="QKB92" s="660"/>
      <c r="QKC92" s="660"/>
      <c r="QKD92" s="660"/>
      <c r="QKE92" s="660"/>
      <c r="QKF92" s="660"/>
      <c r="QKG92" s="660"/>
      <c r="QKH92" s="660"/>
      <c r="QKI92" s="660"/>
      <c r="QKJ92" s="660"/>
      <c r="QKK92" s="660"/>
      <c r="QKL92" s="660"/>
      <c r="QKM92" s="660"/>
      <c r="QKN92" s="660"/>
      <c r="QKO92" s="660"/>
      <c r="QKP92" s="660"/>
      <c r="QKQ92" s="660"/>
      <c r="QKR92" s="660"/>
      <c r="QKS92" s="660"/>
      <c r="QKT92" s="660"/>
      <c r="QKU92" s="660"/>
      <c r="QKV92" s="660"/>
      <c r="QKW92" s="660"/>
      <c r="QKX92" s="660"/>
      <c r="QKY92" s="660"/>
      <c r="QKZ92" s="660"/>
      <c r="QLA92" s="660"/>
      <c r="QLB92" s="660"/>
      <c r="QLC92" s="660"/>
      <c r="QLD92" s="660"/>
      <c r="QLE92" s="660"/>
      <c r="QLF92" s="660"/>
      <c r="QLG92" s="660"/>
      <c r="QLH92" s="660"/>
      <c r="QLI92" s="660"/>
      <c r="QLJ92" s="660"/>
      <c r="QLK92" s="660"/>
      <c r="QLL92" s="660"/>
      <c r="QLM92" s="660"/>
      <c r="QLN92" s="660"/>
      <c r="QLO92" s="660"/>
      <c r="QLP92" s="660"/>
      <c r="QLQ92" s="660"/>
      <c r="QLR92" s="660"/>
      <c r="QLS92" s="660"/>
      <c r="QLT92" s="660"/>
      <c r="QLU92" s="660"/>
      <c r="QLV92" s="660"/>
      <c r="QLW92" s="660"/>
      <c r="QLX92" s="660"/>
      <c r="QLY92" s="660"/>
      <c r="QLZ92" s="660"/>
      <c r="QMA92" s="660"/>
      <c r="QMB92" s="660"/>
      <c r="QMC92" s="660"/>
      <c r="QMD92" s="660"/>
      <c r="QME92" s="660"/>
      <c r="QMF92" s="660"/>
      <c r="QMG92" s="660"/>
      <c r="QMH92" s="660"/>
      <c r="QMI92" s="660"/>
      <c r="QMJ92" s="660"/>
      <c r="QMK92" s="660"/>
      <c r="QML92" s="660"/>
      <c r="QMM92" s="660"/>
      <c r="QMN92" s="660"/>
      <c r="QMO92" s="660"/>
      <c r="QMP92" s="660"/>
      <c r="QMQ92" s="660"/>
      <c r="QMR92" s="660"/>
      <c r="QMS92" s="660"/>
      <c r="QMT92" s="660"/>
      <c r="QMU92" s="660"/>
      <c r="QMV92" s="660"/>
      <c r="QMW92" s="660"/>
      <c r="QMX92" s="660"/>
      <c r="QMY92" s="660"/>
      <c r="QMZ92" s="660"/>
      <c r="QNA92" s="660"/>
      <c r="QNB92" s="660"/>
      <c r="QNC92" s="660"/>
      <c r="QND92" s="660"/>
      <c r="QNE92" s="660"/>
      <c r="QNF92" s="660"/>
      <c r="QNG92" s="660"/>
      <c r="QNH92" s="660"/>
      <c r="QNI92" s="660"/>
      <c r="QNJ92" s="660"/>
      <c r="QNK92" s="660"/>
      <c r="QNL92" s="660"/>
      <c r="QNM92" s="660"/>
      <c r="QNN92" s="660"/>
      <c r="QNO92" s="660"/>
      <c r="QNP92" s="660"/>
      <c r="QNQ92" s="660"/>
      <c r="QNR92" s="660"/>
      <c r="QNS92" s="660"/>
      <c r="QNT92" s="660"/>
      <c r="QNU92" s="660"/>
      <c r="QNV92" s="660"/>
      <c r="QNW92" s="660"/>
      <c r="QNX92" s="660"/>
      <c r="QNY92" s="660"/>
      <c r="QNZ92" s="660"/>
      <c r="QOA92" s="660"/>
      <c r="QOB92" s="660"/>
      <c r="QOC92" s="660"/>
      <c r="QOD92" s="660"/>
      <c r="QOE92" s="660"/>
      <c r="QOF92" s="660"/>
      <c r="QOG92" s="660"/>
      <c r="QOH92" s="660"/>
      <c r="QOI92" s="660"/>
      <c r="QOJ92" s="660"/>
      <c r="QOK92" s="660"/>
      <c r="QOL92" s="660"/>
      <c r="QOM92" s="660"/>
      <c r="QON92" s="660"/>
      <c r="QOO92" s="660"/>
      <c r="QOP92" s="660"/>
      <c r="QOQ92" s="660"/>
      <c r="QOR92" s="660"/>
      <c r="QOS92" s="660"/>
      <c r="QOT92" s="660"/>
      <c r="QOU92" s="660"/>
      <c r="QOV92" s="660"/>
      <c r="QOW92" s="660"/>
      <c r="QOX92" s="660"/>
      <c r="QOY92" s="660"/>
      <c r="QOZ92" s="660"/>
      <c r="QPA92" s="660"/>
      <c r="QPB92" s="660"/>
      <c r="QPC92" s="660"/>
      <c r="QPD92" s="660"/>
      <c r="QPE92" s="660"/>
      <c r="QPF92" s="660"/>
      <c r="QPG92" s="660"/>
      <c r="QPH92" s="660"/>
      <c r="QPI92" s="660"/>
      <c r="QPJ92" s="660"/>
      <c r="QPK92" s="660"/>
      <c r="QPL92" s="660"/>
      <c r="QPM92" s="660"/>
      <c r="QPN92" s="660"/>
      <c r="QPO92" s="660"/>
      <c r="QPP92" s="660"/>
      <c r="QPQ92" s="660"/>
      <c r="QPR92" s="660"/>
      <c r="QPS92" s="660"/>
      <c r="QPT92" s="660"/>
      <c r="QPU92" s="660"/>
      <c r="QPV92" s="660"/>
      <c r="QPW92" s="660"/>
      <c r="QPX92" s="660"/>
      <c r="QPY92" s="660"/>
      <c r="QPZ92" s="660"/>
      <c r="QQA92" s="660"/>
      <c r="QQB92" s="660"/>
      <c r="QQC92" s="660"/>
      <c r="QQD92" s="660"/>
      <c r="QQE92" s="660"/>
      <c r="QQF92" s="660"/>
      <c r="QQG92" s="660"/>
      <c r="QQH92" s="660"/>
      <c r="QQI92" s="660"/>
      <c r="QQJ92" s="660"/>
      <c r="QQK92" s="660"/>
      <c r="QQL92" s="660"/>
      <c r="QQM92" s="660"/>
      <c r="QQN92" s="660"/>
      <c r="QQO92" s="660"/>
      <c r="QQP92" s="660"/>
      <c r="QQQ92" s="660"/>
      <c r="QQR92" s="660"/>
      <c r="QQS92" s="660"/>
      <c r="QQT92" s="660"/>
      <c r="QQU92" s="660"/>
      <c r="QQV92" s="660"/>
      <c r="QQW92" s="660"/>
      <c r="QQX92" s="660"/>
      <c r="QQY92" s="660"/>
      <c r="QQZ92" s="660"/>
      <c r="QRA92" s="660"/>
      <c r="QRB92" s="660"/>
      <c r="QRC92" s="660"/>
      <c r="QRD92" s="660"/>
      <c r="QRE92" s="660"/>
      <c r="QRF92" s="660"/>
      <c r="QRG92" s="660"/>
      <c r="QRH92" s="660"/>
      <c r="QRI92" s="660"/>
      <c r="QRJ92" s="660"/>
      <c r="QRK92" s="660"/>
      <c r="QRL92" s="660"/>
      <c r="QRM92" s="660"/>
      <c r="QRN92" s="660"/>
      <c r="QRO92" s="660"/>
      <c r="QRP92" s="660"/>
      <c r="QRQ92" s="660"/>
      <c r="QRR92" s="660"/>
      <c r="QRS92" s="660"/>
      <c r="QRT92" s="660"/>
      <c r="QRU92" s="660"/>
      <c r="QRV92" s="660"/>
      <c r="QRW92" s="660"/>
      <c r="QRX92" s="660"/>
      <c r="QRY92" s="660"/>
      <c r="QRZ92" s="660"/>
      <c r="QSA92" s="660"/>
      <c r="QSB92" s="660"/>
      <c r="QSC92" s="660"/>
      <c r="QSD92" s="660"/>
      <c r="QSE92" s="660"/>
      <c r="QSF92" s="660"/>
      <c r="QSG92" s="660"/>
      <c r="QSH92" s="660"/>
      <c r="QSI92" s="660"/>
      <c r="QSJ92" s="660"/>
      <c r="QSK92" s="660"/>
      <c r="QSL92" s="660"/>
      <c r="QSM92" s="660"/>
      <c r="QSN92" s="660"/>
      <c r="QSO92" s="660"/>
      <c r="QSP92" s="660"/>
      <c r="QSQ92" s="660"/>
      <c r="QSR92" s="660"/>
      <c r="QSS92" s="660"/>
      <c r="QST92" s="660"/>
      <c r="QSU92" s="660"/>
      <c r="QSV92" s="660"/>
      <c r="QSW92" s="660"/>
      <c r="QSX92" s="660"/>
      <c r="QSY92" s="660"/>
      <c r="QSZ92" s="660"/>
      <c r="QTA92" s="660"/>
      <c r="QTB92" s="660"/>
      <c r="QTC92" s="660"/>
      <c r="QTD92" s="660"/>
      <c r="QTE92" s="660"/>
      <c r="QTF92" s="660"/>
      <c r="QTG92" s="660"/>
      <c r="QTH92" s="660"/>
      <c r="QTI92" s="660"/>
      <c r="QTJ92" s="660"/>
      <c r="QTK92" s="660"/>
      <c r="QTL92" s="660"/>
      <c r="QTM92" s="660"/>
      <c r="QTN92" s="660"/>
      <c r="QTO92" s="660"/>
      <c r="QTP92" s="660"/>
      <c r="QTQ92" s="660"/>
      <c r="QTR92" s="660"/>
      <c r="QTS92" s="660"/>
      <c r="QTT92" s="660"/>
      <c r="QTU92" s="660"/>
      <c r="QTV92" s="660"/>
      <c r="QTW92" s="660"/>
      <c r="QTX92" s="660"/>
      <c r="QTY92" s="660"/>
      <c r="QTZ92" s="660"/>
      <c r="QUA92" s="660"/>
      <c r="QUB92" s="660"/>
      <c r="QUC92" s="660"/>
      <c r="QUD92" s="660"/>
      <c r="QUE92" s="660"/>
      <c r="QUF92" s="660"/>
      <c r="QUG92" s="660"/>
      <c r="QUH92" s="660"/>
      <c r="QUI92" s="660"/>
      <c r="QUJ92" s="660"/>
      <c r="QUK92" s="660"/>
      <c r="QUL92" s="660"/>
      <c r="QUM92" s="660"/>
      <c r="QUN92" s="660"/>
      <c r="QUO92" s="660"/>
      <c r="QUP92" s="660"/>
      <c r="QUQ92" s="660"/>
      <c r="QUR92" s="660"/>
      <c r="QUS92" s="660"/>
      <c r="QUT92" s="660"/>
      <c r="QUU92" s="660"/>
      <c r="QUV92" s="660"/>
      <c r="QUW92" s="660"/>
      <c r="QUX92" s="660"/>
      <c r="QUY92" s="660"/>
      <c r="QUZ92" s="660"/>
      <c r="QVA92" s="660"/>
      <c r="QVB92" s="660"/>
      <c r="QVC92" s="660"/>
      <c r="QVD92" s="660"/>
      <c r="QVE92" s="660"/>
      <c r="QVF92" s="660"/>
      <c r="QVG92" s="660"/>
      <c r="QVH92" s="660"/>
      <c r="QVI92" s="660"/>
      <c r="QVJ92" s="660"/>
      <c r="QVK92" s="660"/>
      <c r="QVL92" s="660"/>
      <c r="QVM92" s="660"/>
      <c r="QVN92" s="660"/>
      <c r="QVO92" s="660"/>
      <c r="QVP92" s="660"/>
      <c r="QVQ92" s="660"/>
      <c r="QVR92" s="660"/>
      <c r="QVS92" s="660"/>
      <c r="QVT92" s="660"/>
      <c r="QVU92" s="660"/>
      <c r="QVV92" s="660"/>
      <c r="QVW92" s="660"/>
      <c r="QVX92" s="660"/>
      <c r="QVY92" s="660"/>
      <c r="QVZ92" s="660"/>
      <c r="QWA92" s="660"/>
      <c r="QWB92" s="660"/>
      <c r="QWC92" s="660"/>
      <c r="QWD92" s="660"/>
      <c r="QWE92" s="660"/>
      <c r="QWF92" s="660"/>
      <c r="QWG92" s="660"/>
      <c r="QWH92" s="660"/>
      <c r="QWI92" s="660"/>
      <c r="QWJ92" s="660"/>
      <c r="QWK92" s="660"/>
      <c r="QWL92" s="660"/>
      <c r="QWM92" s="660"/>
      <c r="QWN92" s="660"/>
      <c r="QWO92" s="660"/>
      <c r="QWP92" s="660"/>
      <c r="QWQ92" s="660"/>
      <c r="QWR92" s="660"/>
      <c r="QWS92" s="660"/>
      <c r="QWT92" s="660"/>
      <c r="QWU92" s="660"/>
      <c r="QWV92" s="660"/>
      <c r="QWW92" s="660"/>
      <c r="QWX92" s="660"/>
      <c r="QWY92" s="660"/>
      <c r="QWZ92" s="660"/>
      <c r="QXA92" s="660"/>
      <c r="QXB92" s="660"/>
      <c r="QXC92" s="660"/>
      <c r="QXD92" s="660"/>
      <c r="QXE92" s="660"/>
      <c r="QXF92" s="660"/>
      <c r="QXG92" s="660"/>
      <c r="QXH92" s="660"/>
      <c r="QXI92" s="660"/>
      <c r="QXJ92" s="660"/>
      <c r="QXK92" s="660"/>
      <c r="QXL92" s="660"/>
      <c r="QXM92" s="660"/>
      <c r="QXN92" s="660"/>
      <c r="QXO92" s="660"/>
      <c r="QXP92" s="660"/>
      <c r="QXQ92" s="660"/>
      <c r="QXR92" s="660"/>
      <c r="QXS92" s="660"/>
      <c r="QXT92" s="660"/>
      <c r="QXU92" s="660"/>
      <c r="QXV92" s="660"/>
      <c r="QXW92" s="660"/>
      <c r="QXX92" s="660"/>
      <c r="QXY92" s="660"/>
      <c r="QXZ92" s="660"/>
      <c r="QYA92" s="660"/>
      <c r="QYB92" s="660"/>
      <c r="QYC92" s="660"/>
      <c r="QYD92" s="660"/>
      <c r="QYE92" s="660"/>
      <c r="QYF92" s="660"/>
      <c r="QYG92" s="660"/>
      <c r="QYH92" s="660"/>
      <c r="QYI92" s="660"/>
      <c r="QYJ92" s="660"/>
      <c r="QYK92" s="660"/>
      <c r="QYL92" s="660"/>
      <c r="QYM92" s="660"/>
      <c r="QYN92" s="660"/>
      <c r="QYO92" s="660"/>
      <c r="QYP92" s="660"/>
      <c r="QYQ92" s="660"/>
      <c r="QYR92" s="660"/>
      <c r="QYS92" s="660"/>
      <c r="QYT92" s="660"/>
      <c r="QYU92" s="660"/>
      <c r="QYV92" s="660"/>
      <c r="QYW92" s="660"/>
      <c r="QYX92" s="660"/>
      <c r="QYY92" s="660"/>
      <c r="QYZ92" s="660"/>
      <c r="QZA92" s="660"/>
      <c r="QZB92" s="660"/>
      <c r="QZC92" s="660"/>
      <c r="QZD92" s="660"/>
      <c r="QZE92" s="660"/>
      <c r="QZF92" s="660"/>
      <c r="QZG92" s="660"/>
      <c r="QZH92" s="660"/>
      <c r="QZI92" s="660"/>
      <c r="QZJ92" s="660"/>
      <c r="QZK92" s="660"/>
      <c r="QZL92" s="660"/>
      <c r="QZM92" s="660"/>
      <c r="QZN92" s="660"/>
      <c r="QZO92" s="660"/>
      <c r="QZP92" s="660"/>
      <c r="QZQ92" s="660"/>
      <c r="QZR92" s="660"/>
      <c r="QZS92" s="660"/>
      <c r="QZT92" s="660"/>
      <c r="QZU92" s="660"/>
      <c r="QZV92" s="660"/>
      <c r="QZW92" s="660"/>
      <c r="QZX92" s="660"/>
      <c r="QZY92" s="660"/>
      <c r="QZZ92" s="660"/>
      <c r="RAA92" s="660"/>
      <c r="RAB92" s="660"/>
      <c r="RAC92" s="660"/>
      <c r="RAD92" s="660"/>
      <c r="RAE92" s="660"/>
      <c r="RAF92" s="660"/>
      <c r="RAG92" s="660"/>
      <c r="RAH92" s="660"/>
      <c r="RAI92" s="660"/>
      <c r="RAJ92" s="660"/>
      <c r="RAK92" s="660"/>
      <c r="RAL92" s="660"/>
      <c r="RAM92" s="660"/>
      <c r="RAN92" s="660"/>
      <c r="RAO92" s="660"/>
      <c r="RAP92" s="660"/>
      <c r="RAQ92" s="660"/>
      <c r="RAR92" s="660"/>
      <c r="RAS92" s="660"/>
      <c r="RAT92" s="660"/>
      <c r="RAU92" s="660"/>
      <c r="RAV92" s="660"/>
      <c r="RAW92" s="660"/>
      <c r="RAX92" s="660"/>
      <c r="RAY92" s="660"/>
      <c r="RAZ92" s="660"/>
      <c r="RBA92" s="660"/>
      <c r="RBB92" s="660"/>
      <c r="RBC92" s="660"/>
      <c r="RBD92" s="660"/>
      <c r="RBE92" s="660"/>
      <c r="RBF92" s="660"/>
      <c r="RBG92" s="660"/>
      <c r="RBH92" s="660"/>
      <c r="RBI92" s="660"/>
      <c r="RBJ92" s="660"/>
      <c r="RBK92" s="660"/>
      <c r="RBL92" s="660"/>
      <c r="RBM92" s="660"/>
      <c r="RBN92" s="660"/>
      <c r="RBO92" s="660"/>
      <c r="RBP92" s="660"/>
      <c r="RBQ92" s="660"/>
      <c r="RBR92" s="660"/>
      <c r="RBS92" s="660"/>
      <c r="RBT92" s="660"/>
      <c r="RBU92" s="660"/>
      <c r="RBV92" s="660"/>
      <c r="RBW92" s="660"/>
      <c r="RBX92" s="660"/>
      <c r="RBY92" s="660"/>
      <c r="RBZ92" s="660"/>
      <c r="RCA92" s="660"/>
      <c r="RCB92" s="660"/>
      <c r="RCC92" s="660"/>
      <c r="RCD92" s="660"/>
      <c r="RCE92" s="660"/>
      <c r="RCF92" s="660"/>
      <c r="RCG92" s="660"/>
      <c r="RCH92" s="660"/>
      <c r="RCI92" s="660"/>
      <c r="RCJ92" s="660"/>
      <c r="RCK92" s="660"/>
      <c r="RCL92" s="660"/>
      <c r="RCM92" s="660"/>
      <c r="RCN92" s="660"/>
      <c r="RCO92" s="660"/>
      <c r="RCP92" s="660"/>
      <c r="RCQ92" s="660"/>
      <c r="RCR92" s="660"/>
      <c r="RCS92" s="660"/>
      <c r="RCT92" s="660"/>
      <c r="RCU92" s="660"/>
      <c r="RCV92" s="660"/>
      <c r="RCW92" s="660"/>
      <c r="RCX92" s="660"/>
      <c r="RCY92" s="660"/>
      <c r="RCZ92" s="660"/>
      <c r="RDA92" s="660"/>
      <c r="RDB92" s="660"/>
      <c r="RDC92" s="660"/>
      <c r="RDD92" s="660"/>
      <c r="RDE92" s="660"/>
      <c r="RDF92" s="660"/>
      <c r="RDG92" s="660"/>
      <c r="RDH92" s="660"/>
      <c r="RDI92" s="660"/>
      <c r="RDJ92" s="660"/>
      <c r="RDK92" s="660"/>
      <c r="RDL92" s="660"/>
      <c r="RDM92" s="660"/>
      <c r="RDN92" s="660"/>
      <c r="RDO92" s="660"/>
      <c r="RDP92" s="660"/>
      <c r="RDQ92" s="660"/>
      <c r="RDR92" s="660"/>
      <c r="RDS92" s="660"/>
      <c r="RDT92" s="660"/>
      <c r="RDU92" s="660"/>
      <c r="RDV92" s="660"/>
      <c r="RDW92" s="660"/>
      <c r="RDX92" s="660"/>
      <c r="RDY92" s="660"/>
      <c r="RDZ92" s="660"/>
      <c r="REA92" s="660"/>
      <c r="REB92" s="660"/>
      <c r="REC92" s="660"/>
      <c r="RED92" s="660"/>
      <c r="REE92" s="660"/>
      <c r="REF92" s="660"/>
      <c r="REG92" s="660"/>
      <c r="REH92" s="660"/>
      <c r="REI92" s="660"/>
      <c r="REJ92" s="660"/>
      <c r="REK92" s="660"/>
      <c r="REL92" s="660"/>
      <c r="REM92" s="660"/>
      <c r="REN92" s="660"/>
      <c r="REO92" s="660"/>
      <c r="REP92" s="660"/>
      <c r="REQ92" s="660"/>
      <c r="RER92" s="660"/>
      <c r="RES92" s="660"/>
      <c r="RET92" s="660"/>
      <c r="REU92" s="660"/>
      <c r="REV92" s="660"/>
      <c r="REW92" s="660"/>
      <c r="REX92" s="660"/>
      <c r="REY92" s="660"/>
      <c r="REZ92" s="660"/>
      <c r="RFA92" s="660"/>
      <c r="RFB92" s="660"/>
      <c r="RFC92" s="660"/>
      <c r="RFD92" s="660"/>
      <c r="RFE92" s="660"/>
      <c r="RFF92" s="660"/>
      <c r="RFG92" s="660"/>
      <c r="RFH92" s="660"/>
      <c r="RFI92" s="660"/>
      <c r="RFJ92" s="660"/>
      <c r="RFK92" s="660"/>
      <c r="RFL92" s="660"/>
      <c r="RFM92" s="660"/>
      <c r="RFN92" s="660"/>
      <c r="RFO92" s="660"/>
      <c r="RFP92" s="660"/>
      <c r="RFQ92" s="660"/>
      <c r="RFR92" s="660"/>
      <c r="RFS92" s="660"/>
      <c r="RFT92" s="660"/>
      <c r="RFU92" s="660"/>
      <c r="RFV92" s="660"/>
      <c r="RFW92" s="660"/>
      <c r="RFX92" s="660"/>
      <c r="RFY92" s="660"/>
      <c r="RFZ92" s="660"/>
      <c r="RGA92" s="660"/>
      <c r="RGB92" s="660"/>
      <c r="RGC92" s="660"/>
      <c r="RGD92" s="660"/>
      <c r="RGE92" s="660"/>
      <c r="RGF92" s="660"/>
      <c r="RGG92" s="660"/>
      <c r="RGH92" s="660"/>
      <c r="RGI92" s="660"/>
      <c r="RGJ92" s="660"/>
      <c r="RGK92" s="660"/>
      <c r="RGL92" s="660"/>
      <c r="RGM92" s="660"/>
      <c r="RGN92" s="660"/>
      <c r="RGO92" s="660"/>
      <c r="RGP92" s="660"/>
      <c r="RGQ92" s="660"/>
      <c r="RGR92" s="660"/>
      <c r="RGS92" s="660"/>
      <c r="RGT92" s="660"/>
      <c r="RGU92" s="660"/>
      <c r="RGV92" s="660"/>
      <c r="RGW92" s="660"/>
      <c r="RGX92" s="660"/>
      <c r="RGY92" s="660"/>
      <c r="RGZ92" s="660"/>
      <c r="RHA92" s="660"/>
      <c r="RHB92" s="660"/>
      <c r="RHC92" s="660"/>
      <c r="RHD92" s="660"/>
      <c r="RHE92" s="660"/>
      <c r="RHF92" s="660"/>
      <c r="RHG92" s="660"/>
      <c r="RHH92" s="660"/>
      <c r="RHI92" s="660"/>
      <c r="RHJ92" s="660"/>
      <c r="RHK92" s="660"/>
      <c r="RHL92" s="660"/>
      <c r="RHM92" s="660"/>
      <c r="RHN92" s="660"/>
      <c r="RHO92" s="660"/>
      <c r="RHP92" s="660"/>
      <c r="RHQ92" s="660"/>
      <c r="RHR92" s="660"/>
      <c r="RHS92" s="660"/>
      <c r="RHT92" s="660"/>
      <c r="RHU92" s="660"/>
      <c r="RHV92" s="660"/>
      <c r="RHW92" s="660"/>
      <c r="RHX92" s="660"/>
      <c r="RHY92" s="660"/>
      <c r="RHZ92" s="660"/>
      <c r="RIA92" s="660"/>
      <c r="RIB92" s="660"/>
      <c r="RIC92" s="660"/>
      <c r="RID92" s="660"/>
      <c r="RIE92" s="660"/>
      <c r="RIF92" s="660"/>
      <c r="RIG92" s="660"/>
      <c r="RIH92" s="660"/>
      <c r="RII92" s="660"/>
      <c r="RIJ92" s="660"/>
      <c r="RIK92" s="660"/>
      <c r="RIL92" s="660"/>
      <c r="RIM92" s="660"/>
      <c r="RIN92" s="660"/>
      <c r="RIO92" s="660"/>
      <c r="RIP92" s="660"/>
      <c r="RIQ92" s="660"/>
      <c r="RIR92" s="660"/>
      <c r="RIS92" s="660"/>
      <c r="RIT92" s="660"/>
      <c r="RIU92" s="660"/>
      <c r="RIV92" s="660"/>
      <c r="RIW92" s="660"/>
      <c r="RIX92" s="660"/>
      <c r="RIY92" s="660"/>
      <c r="RIZ92" s="660"/>
      <c r="RJA92" s="660"/>
      <c r="RJB92" s="660"/>
      <c r="RJC92" s="660"/>
      <c r="RJD92" s="660"/>
      <c r="RJE92" s="660"/>
      <c r="RJF92" s="660"/>
      <c r="RJG92" s="660"/>
      <c r="RJH92" s="660"/>
      <c r="RJI92" s="660"/>
      <c r="RJJ92" s="660"/>
      <c r="RJK92" s="660"/>
      <c r="RJL92" s="660"/>
      <c r="RJM92" s="660"/>
      <c r="RJN92" s="660"/>
      <c r="RJO92" s="660"/>
      <c r="RJP92" s="660"/>
      <c r="RJQ92" s="660"/>
      <c r="RJR92" s="660"/>
      <c r="RJS92" s="660"/>
      <c r="RJT92" s="660"/>
      <c r="RJU92" s="660"/>
      <c r="RJV92" s="660"/>
      <c r="RJW92" s="660"/>
      <c r="RJX92" s="660"/>
      <c r="RJY92" s="660"/>
      <c r="RJZ92" s="660"/>
      <c r="RKA92" s="660"/>
      <c r="RKB92" s="660"/>
      <c r="RKC92" s="660"/>
      <c r="RKD92" s="660"/>
      <c r="RKE92" s="660"/>
      <c r="RKF92" s="660"/>
      <c r="RKG92" s="660"/>
      <c r="RKH92" s="660"/>
      <c r="RKI92" s="660"/>
      <c r="RKJ92" s="660"/>
      <c r="RKK92" s="660"/>
      <c r="RKL92" s="660"/>
      <c r="RKM92" s="660"/>
      <c r="RKN92" s="660"/>
      <c r="RKO92" s="660"/>
      <c r="RKP92" s="660"/>
      <c r="RKQ92" s="660"/>
      <c r="RKR92" s="660"/>
      <c r="RKS92" s="660"/>
      <c r="RKT92" s="660"/>
      <c r="RKU92" s="660"/>
      <c r="RKV92" s="660"/>
      <c r="RKW92" s="660"/>
      <c r="RKX92" s="660"/>
      <c r="RKY92" s="660"/>
      <c r="RKZ92" s="660"/>
      <c r="RLA92" s="660"/>
      <c r="RLB92" s="660"/>
      <c r="RLC92" s="660"/>
      <c r="RLD92" s="660"/>
      <c r="RLE92" s="660"/>
      <c r="RLF92" s="660"/>
      <c r="RLG92" s="660"/>
      <c r="RLH92" s="660"/>
      <c r="RLI92" s="660"/>
      <c r="RLJ92" s="660"/>
      <c r="RLK92" s="660"/>
      <c r="RLL92" s="660"/>
      <c r="RLM92" s="660"/>
      <c r="RLN92" s="660"/>
      <c r="RLO92" s="660"/>
      <c r="RLP92" s="660"/>
      <c r="RLQ92" s="660"/>
      <c r="RLR92" s="660"/>
      <c r="RLS92" s="660"/>
      <c r="RLT92" s="660"/>
      <c r="RLU92" s="660"/>
      <c r="RLV92" s="660"/>
      <c r="RLW92" s="660"/>
      <c r="RLX92" s="660"/>
      <c r="RLY92" s="660"/>
      <c r="RLZ92" s="660"/>
      <c r="RMA92" s="660"/>
      <c r="RMB92" s="660"/>
      <c r="RMC92" s="660"/>
      <c r="RMD92" s="660"/>
      <c r="RME92" s="660"/>
      <c r="RMF92" s="660"/>
      <c r="RMG92" s="660"/>
      <c r="RMH92" s="660"/>
      <c r="RMI92" s="660"/>
      <c r="RMJ92" s="660"/>
      <c r="RMK92" s="660"/>
      <c r="RML92" s="660"/>
      <c r="RMM92" s="660"/>
      <c r="RMN92" s="660"/>
      <c r="RMO92" s="660"/>
      <c r="RMP92" s="660"/>
      <c r="RMQ92" s="660"/>
      <c r="RMR92" s="660"/>
      <c r="RMS92" s="660"/>
      <c r="RMT92" s="660"/>
      <c r="RMU92" s="660"/>
      <c r="RMV92" s="660"/>
      <c r="RMW92" s="660"/>
      <c r="RMX92" s="660"/>
      <c r="RMY92" s="660"/>
      <c r="RMZ92" s="660"/>
      <c r="RNA92" s="660"/>
      <c r="RNB92" s="660"/>
      <c r="RNC92" s="660"/>
      <c r="RND92" s="660"/>
      <c r="RNE92" s="660"/>
      <c r="RNF92" s="660"/>
      <c r="RNG92" s="660"/>
      <c r="RNH92" s="660"/>
      <c r="RNI92" s="660"/>
      <c r="RNJ92" s="660"/>
      <c r="RNK92" s="660"/>
      <c r="RNL92" s="660"/>
      <c r="RNM92" s="660"/>
      <c r="RNN92" s="660"/>
      <c r="RNO92" s="660"/>
      <c r="RNP92" s="660"/>
      <c r="RNQ92" s="660"/>
      <c r="RNR92" s="660"/>
      <c r="RNS92" s="660"/>
      <c r="RNT92" s="660"/>
      <c r="RNU92" s="660"/>
      <c r="RNV92" s="660"/>
      <c r="RNW92" s="660"/>
      <c r="RNX92" s="660"/>
      <c r="RNY92" s="660"/>
      <c r="RNZ92" s="660"/>
      <c r="ROA92" s="660"/>
      <c r="ROB92" s="660"/>
      <c r="ROC92" s="660"/>
      <c r="ROD92" s="660"/>
      <c r="ROE92" s="660"/>
      <c r="ROF92" s="660"/>
      <c r="ROG92" s="660"/>
      <c r="ROH92" s="660"/>
      <c r="ROI92" s="660"/>
      <c r="ROJ92" s="660"/>
      <c r="ROK92" s="660"/>
      <c r="ROL92" s="660"/>
      <c r="ROM92" s="660"/>
      <c r="RON92" s="660"/>
      <c r="ROO92" s="660"/>
      <c r="ROP92" s="660"/>
      <c r="ROQ92" s="660"/>
      <c r="ROR92" s="660"/>
      <c r="ROS92" s="660"/>
      <c r="ROT92" s="660"/>
      <c r="ROU92" s="660"/>
      <c r="ROV92" s="660"/>
      <c r="ROW92" s="660"/>
      <c r="ROX92" s="660"/>
      <c r="ROY92" s="660"/>
      <c r="ROZ92" s="660"/>
      <c r="RPA92" s="660"/>
      <c r="RPB92" s="660"/>
      <c r="RPC92" s="660"/>
      <c r="RPD92" s="660"/>
      <c r="RPE92" s="660"/>
      <c r="RPF92" s="660"/>
      <c r="RPG92" s="660"/>
      <c r="RPH92" s="660"/>
      <c r="RPI92" s="660"/>
      <c r="RPJ92" s="660"/>
      <c r="RPK92" s="660"/>
      <c r="RPL92" s="660"/>
      <c r="RPM92" s="660"/>
      <c r="RPN92" s="660"/>
      <c r="RPO92" s="660"/>
      <c r="RPP92" s="660"/>
      <c r="RPQ92" s="660"/>
      <c r="RPR92" s="660"/>
      <c r="RPS92" s="660"/>
      <c r="RPT92" s="660"/>
      <c r="RPU92" s="660"/>
      <c r="RPV92" s="660"/>
      <c r="RPW92" s="660"/>
      <c r="RPX92" s="660"/>
      <c r="RPY92" s="660"/>
      <c r="RPZ92" s="660"/>
      <c r="RQA92" s="660"/>
      <c r="RQB92" s="660"/>
      <c r="RQC92" s="660"/>
      <c r="RQD92" s="660"/>
      <c r="RQE92" s="660"/>
      <c r="RQF92" s="660"/>
      <c r="RQG92" s="660"/>
      <c r="RQH92" s="660"/>
      <c r="RQI92" s="660"/>
      <c r="RQJ92" s="660"/>
      <c r="RQK92" s="660"/>
      <c r="RQL92" s="660"/>
      <c r="RQM92" s="660"/>
      <c r="RQN92" s="660"/>
      <c r="RQO92" s="660"/>
      <c r="RQP92" s="660"/>
      <c r="RQQ92" s="660"/>
      <c r="RQR92" s="660"/>
      <c r="RQS92" s="660"/>
      <c r="RQT92" s="660"/>
      <c r="RQU92" s="660"/>
      <c r="RQV92" s="660"/>
      <c r="RQW92" s="660"/>
      <c r="RQX92" s="660"/>
      <c r="RQY92" s="660"/>
      <c r="RQZ92" s="660"/>
      <c r="RRA92" s="660"/>
      <c r="RRB92" s="660"/>
      <c r="RRC92" s="660"/>
      <c r="RRD92" s="660"/>
      <c r="RRE92" s="660"/>
      <c r="RRF92" s="660"/>
      <c r="RRG92" s="660"/>
      <c r="RRH92" s="660"/>
      <c r="RRI92" s="660"/>
      <c r="RRJ92" s="660"/>
      <c r="RRK92" s="660"/>
      <c r="RRL92" s="660"/>
      <c r="RRM92" s="660"/>
      <c r="RRN92" s="660"/>
      <c r="RRO92" s="660"/>
      <c r="RRP92" s="660"/>
      <c r="RRQ92" s="660"/>
      <c r="RRR92" s="660"/>
      <c r="RRS92" s="660"/>
      <c r="RRT92" s="660"/>
      <c r="RRU92" s="660"/>
      <c r="RRV92" s="660"/>
      <c r="RRW92" s="660"/>
      <c r="RRX92" s="660"/>
      <c r="RRY92" s="660"/>
      <c r="RRZ92" s="660"/>
      <c r="RSA92" s="660"/>
      <c r="RSB92" s="660"/>
      <c r="RSC92" s="660"/>
      <c r="RSD92" s="660"/>
      <c r="RSE92" s="660"/>
      <c r="RSF92" s="660"/>
      <c r="RSG92" s="660"/>
      <c r="RSH92" s="660"/>
      <c r="RSI92" s="660"/>
      <c r="RSJ92" s="660"/>
      <c r="RSK92" s="660"/>
      <c r="RSL92" s="660"/>
      <c r="RSM92" s="660"/>
      <c r="RSN92" s="660"/>
      <c r="RSO92" s="660"/>
      <c r="RSP92" s="660"/>
      <c r="RSQ92" s="660"/>
      <c r="RSR92" s="660"/>
      <c r="RSS92" s="660"/>
      <c r="RST92" s="660"/>
      <c r="RSU92" s="660"/>
      <c r="RSV92" s="660"/>
      <c r="RSW92" s="660"/>
      <c r="RSX92" s="660"/>
      <c r="RSY92" s="660"/>
      <c r="RSZ92" s="660"/>
      <c r="RTA92" s="660"/>
      <c r="RTB92" s="660"/>
      <c r="RTC92" s="660"/>
      <c r="RTD92" s="660"/>
      <c r="RTE92" s="660"/>
      <c r="RTF92" s="660"/>
      <c r="RTG92" s="660"/>
      <c r="RTH92" s="660"/>
      <c r="RTI92" s="660"/>
      <c r="RTJ92" s="660"/>
      <c r="RTK92" s="660"/>
      <c r="RTL92" s="660"/>
      <c r="RTM92" s="660"/>
      <c r="RTN92" s="660"/>
      <c r="RTO92" s="660"/>
      <c r="RTP92" s="660"/>
      <c r="RTQ92" s="660"/>
      <c r="RTR92" s="660"/>
      <c r="RTS92" s="660"/>
      <c r="RTT92" s="660"/>
      <c r="RTU92" s="660"/>
      <c r="RTV92" s="660"/>
      <c r="RTW92" s="660"/>
      <c r="RTX92" s="660"/>
      <c r="RTY92" s="660"/>
      <c r="RTZ92" s="660"/>
      <c r="RUA92" s="660"/>
      <c r="RUB92" s="660"/>
      <c r="RUC92" s="660"/>
      <c r="RUD92" s="660"/>
      <c r="RUE92" s="660"/>
      <c r="RUF92" s="660"/>
      <c r="RUG92" s="660"/>
      <c r="RUH92" s="660"/>
      <c r="RUI92" s="660"/>
      <c r="RUJ92" s="660"/>
      <c r="RUK92" s="660"/>
      <c r="RUL92" s="660"/>
      <c r="RUM92" s="660"/>
      <c r="RUN92" s="660"/>
      <c r="RUO92" s="660"/>
      <c r="RUP92" s="660"/>
      <c r="RUQ92" s="660"/>
      <c r="RUR92" s="660"/>
      <c r="RUS92" s="660"/>
      <c r="RUT92" s="660"/>
      <c r="RUU92" s="660"/>
      <c r="RUV92" s="660"/>
      <c r="RUW92" s="660"/>
      <c r="RUX92" s="660"/>
      <c r="RUY92" s="660"/>
      <c r="RUZ92" s="660"/>
      <c r="RVA92" s="660"/>
      <c r="RVB92" s="660"/>
      <c r="RVC92" s="660"/>
      <c r="RVD92" s="660"/>
      <c r="RVE92" s="660"/>
      <c r="RVF92" s="660"/>
      <c r="RVG92" s="660"/>
      <c r="RVH92" s="660"/>
      <c r="RVI92" s="660"/>
      <c r="RVJ92" s="660"/>
      <c r="RVK92" s="660"/>
      <c r="RVL92" s="660"/>
      <c r="RVM92" s="660"/>
      <c r="RVN92" s="660"/>
      <c r="RVO92" s="660"/>
      <c r="RVP92" s="660"/>
      <c r="RVQ92" s="660"/>
      <c r="RVR92" s="660"/>
      <c r="RVS92" s="660"/>
      <c r="RVT92" s="660"/>
      <c r="RVU92" s="660"/>
      <c r="RVV92" s="660"/>
      <c r="RVW92" s="660"/>
      <c r="RVX92" s="660"/>
      <c r="RVY92" s="660"/>
      <c r="RVZ92" s="660"/>
      <c r="RWA92" s="660"/>
      <c r="RWB92" s="660"/>
      <c r="RWC92" s="660"/>
      <c r="RWD92" s="660"/>
      <c r="RWE92" s="660"/>
      <c r="RWF92" s="660"/>
      <c r="RWG92" s="660"/>
      <c r="RWH92" s="660"/>
      <c r="RWI92" s="660"/>
      <c r="RWJ92" s="660"/>
      <c r="RWK92" s="660"/>
      <c r="RWL92" s="660"/>
      <c r="RWM92" s="660"/>
      <c r="RWN92" s="660"/>
      <c r="RWO92" s="660"/>
      <c r="RWP92" s="660"/>
      <c r="RWQ92" s="660"/>
      <c r="RWR92" s="660"/>
      <c r="RWS92" s="660"/>
      <c r="RWT92" s="660"/>
      <c r="RWU92" s="660"/>
      <c r="RWV92" s="660"/>
      <c r="RWW92" s="660"/>
      <c r="RWX92" s="660"/>
      <c r="RWY92" s="660"/>
      <c r="RWZ92" s="660"/>
      <c r="RXA92" s="660"/>
      <c r="RXB92" s="660"/>
      <c r="RXC92" s="660"/>
      <c r="RXD92" s="660"/>
      <c r="RXE92" s="660"/>
      <c r="RXF92" s="660"/>
      <c r="RXG92" s="660"/>
      <c r="RXH92" s="660"/>
      <c r="RXI92" s="660"/>
      <c r="RXJ92" s="660"/>
      <c r="RXK92" s="660"/>
      <c r="RXL92" s="660"/>
      <c r="RXM92" s="660"/>
      <c r="RXN92" s="660"/>
      <c r="RXO92" s="660"/>
      <c r="RXP92" s="660"/>
      <c r="RXQ92" s="660"/>
      <c r="RXR92" s="660"/>
      <c r="RXS92" s="660"/>
      <c r="RXT92" s="660"/>
      <c r="RXU92" s="660"/>
      <c r="RXV92" s="660"/>
      <c r="RXW92" s="660"/>
      <c r="RXX92" s="660"/>
      <c r="RXY92" s="660"/>
      <c r="RXZ92" s="660"/>
      <c r="RYA92" s="660"/>
      <c r="RYB92" s="660"/>
      <c r="RYC92" s="660"/>
      <c r="RYD92" s="660"/>
      <c r="RYE92" s="660"/>
      <c r="RYF92" s="660"/>
      <c r="RYG92" s="660"/>
      <c r="RYH92" s="660"/>
      <c r="RYI92" s="660"/>
      <c r="RYJ92" s="660"/>
      <c r="RYK92" s="660"/>
      <c r="RYL92" s="660"/>
      <c r="RYM92" s="660"/>
      <c r="RYN92" s="660"/>
      <c r="RYO92" s="660"/>
      <c r="RYP92" s="660"/>
      <c r="RYQ92" s="660"/>
      <c r="RYR92" s="660"/>
      <c r="RYS92" s="660"/>
      <c r="RYT92" s="660"/>
      <c r="RYU92" s="660"/>
      <c r="RYV92" s="660"/>
      <c r="RYW92" s="660"/>
      <c r="RYX92" s="660"/>
      <c r="RYY92" s="660"/>
      <c r="RYZ92" s="660"/>
      <c r="RZA92" s="660"/>
      <c r="RZB92" s="660"/>
      <c r="RZC92" s="660"/>
      <c r="RZD92" s="660"/>
      <c r="RZE92" s="660"/>
      <c r="RZF92" s="660"/>
      <c r="RZG92" s="660"/>
      <c r="RZH92" s="660"/>
      <c r="RZI92" s="660"/>
      <c r="RZJ92" s="660"/>
      <c r="RZK92" s="660"/>
      <c r="RZL92" s="660"/>
      <c r="RZM92" s="660"/>
      <c r="RZN92" s="660"/>
      <c r="RZO92" s="660"/>
      <c r="RZP92" s="660"/>
      <c r="RZQ92" s="660"/>
      <c r="RZR92" s="660"/>
      <c r="RZS92" s="660"/>
      <c r="RZT92" s="660"/>
      <c r="RZU92" s="660"/>
      <c r="RZV92" s="660"/>
      <c r="RZW92" s="660"/>
      <c r="RZX92" s="660"/>
      <c r="RZY92" s="660"/>
      <c r="RZZ92" s="660"/>
      <c r="SAA92" s="660"/>
      <c r="SAB92" s="660"/>
      <c r="SAC92" s="660"/>
      <c r="SAD92" s="660"/>
      <c r="SAE92" s="660"/>
      <c r="SAF92" s="660"/>
      <c r="SAG92" s="660"/>
      <c r="SAH92" s="660"/>
      <c r="SAI92" s="660"/>
      <c r="SAJ92" s="660"/>
      <c r="SAK92" s="660"/>
      <c r="SAL92" s="660"/>
      <c r="SAM92" s="660"/>
      <c r="SAN92" s="660"/>
      <c r="SAO92" s="660"/>
      <c r="SAP92" s="660"/>
      <c r="SAQ92" s="660"/>
      <c r="SAR92" s="660"/>
      <c r="SAS92" s="660"/>
      <c r="SAT92" s="660"/>
      <c r="SAU92" s="660"/>
      <c r="SAV92" s="660"/>
      <c r="SAW92" s="660"/>
      <c r="SAX92" s="660"/>
      <c r="SAY92" s="660"/>
      <c r="SAZ92" s="660"/>
      <c r="SBA92" s="660"/>
      <c r="SBB92" s="660"/>
      <c r="SBC92" s="660"/>
      <c r="SBD92" s="660"/>
      <c r="SBE92" s="660"/>
      <c r="SBF92" s="660"/>
      <c r="SBG92" s="660"/>
      <c r="SBH92" s="660"/>
      <c r="SBI92" s="660"/>
      <c r="SBJ92" s="660"/>
      <c r="SBK92" s="660"/>
      <c r="SBL92" s="660"/>
      <c r="SBM92" s="660"/>
      <c r="SBN92" s="660"/>
      <c r="SBO92" s="660"/>
      <c r="SBP92" s="660"/>
      <c r="SBQ92" s="660"/>
      <c r="SBR92" s="660"/>
      <c r="SBS92" s="660"/>
      <c r="SBT92" s="660"/>
      <c r="SBU92" s="660"/>
      <c r="SBV92" s="660"/>
      <c r="SBW92" s="660"/>
      <c r="SBX92" s="660"/>
      <c r="SBY92" s="660"/>
      <c r="SBZ92" s="660"/>
      <c r="SCA92" s="660"/>
      <c r="SCB92" s="660"/>
      <c r="SCC92" s="660"/>
      <c r="SCD92" s="660"/>
      <c r="SCE92" s="660"/>
      <c r="SCF92" s="660"/>
      <c r="SCG92" s="660"/>
      <c r="SCH92" s="660"/>
      <c r="SCI92" s="660"/>
      <c r="SCJ92" s="660"/>
      <c r="SCK92" s="660"/>
      <c r="SCL92" s="660"/>
      <c r="SCM92" s="660"/>
      <c r="SCN92" s="660"/>
      <c r="SCO92" s="660"/>
      <c r="SCP92" s="660"/>
      <c r="SCQ92" s="660"/>
      <c r="SCR92" s="660"/>
      <c r="SCS92" s="660"/>
      <c r="SCT92" s="660"/>
      <c r="SCU92" s="660"/>
      <c r="SCV92" s="660"/>
      <c r="SCW92" s="660"/>
      <c r="SCX92" s="660"/>
      <c r="SCY92" s="660"/>
      <c r="SCZ92" s="660"/>
      <c r="SDA92" s="660"/>
      <c r="SDB92" s="660"/>
      <c r="SDC92" s="660"/>
      <c r="SDD92" s="660"/>
      <c r="SDE92" s="660"/>
      <c r="SDF92" s="660"/>
      <c r="SDG92" s="660"/>
      <c r="SDH92" s="660"/>
      <c r="SDI92" s="660"/>
      <c r="SDJ92" s="660"/>
      <c r="SDK92" s="660"/>
      <c r="SDL92" s="660"/>
      <c r="SDM92" s="660"/>
      <c r="SDN92" s="660"/>
      <c r="SDO92" s="660"/>
      <c r="SDP92" s="660"/>
      <c r="SDQ92" s="660"/>
      <c r="SDR92" s="660"/>
      <c r="SDS92" s="660"/>
      <c r="SDT92" s="660"/>
      <c r="SDU92" s="660"/>
      <c r="SDV92" s="660"/>
      <c r="SDW92" s="660"/>
      <c r="SDX92" s="660"/>
      <c r="SDY92" s="660"/>
      <c r="SDZ92" s="660"/>
      <c r="SEA92" s="660"/>
      <c r="SEB92" s="660"/>
      <c r="SEC92" s="660"/>
      <c r="SED92" s="660"/>
      <c r="SEE92" s="660"/>
      <c r="SEF92" s="660"/>
      <c r="SEG92" s="660"/>
      <c r="SEH92" s="660"/>
      <c r="SEI92" s="660"/>
      <c r="SEJ92" s="660"/>
      <c r="SEK92" s="660"/>
      <c r="SEL92" s="660"/>
      <c r="SEM92" s="660"/>
      <c r="SEN92" s="660"/>
      <c r="SEO92" s="660"/>
      <c r="SEP92" s="660"/>
      <c r="SEQ92" s="660"/>
      <c r="SER92" s="660"/>
      <c r="SES92" s="660"/>
      <c r="SET92" s="660"/>
      <c r="SEU92" s="660"/>
      <c r="SEV92" s="660"/>
      <c r="SEW92" s="660"/>
      <c r="SEX92" s="660"/>
      <c r="SEY92" s="660"/>
      <c r="SEZ92" s="660"/>
      <c r="SFA92" s="660"/>
      <c r="SFB92" s="660"/>
      <c r="SFC92" s="660"/>
      <c r="SFD92" s="660"/>
      <c r="SFE92" s="660"/>
      <c r="SFF92" s="660"/>
      <c r="SFG92" s="660"/>
      <c r="SFH92" s="660"/>
      <c r="SFI92" s="660"/>
      <c r="SFJ92" s="660"/>
      <c r="SFK92" s="660"/>
      <c r="SFL92" s="660"/>
      <c r="SFM92" s="660"/>
      <c r="SFN92" s="660"/>
      <c r="SFO92" s="660"/>
      <c r="SFP92" s="660"/>
      <c r="SFQ92" s="660"/>
      <c r="SFR92" s="660"/>
      <c r="SFS92" s="660"/>
      <c r="SFT92" s="660"/>
      <c r="SFU92" s="660"/>
      <c r="SFV92" s="660"/>
      <c r="SFW92" s="660"/>
      <c r="SFX92" s="660"/>
      <c r="SFY92" s="660"/>
      <c r="SFZ92" s="660"/>
      <c r="SGA92" s="660"/>
      <c r="SGB92" s="660"/>
      <c r="SGC92" s="660"/>
      <c r="SGD92" s="660"/>
      <c r="SGE92" s="660"/>
      <c r="SGF92" s="660"/>
      <c r="SGG92" s="660"/>
      <c r="SGH92" s="660"/>
      <c r="SGI92" s="660"/>
      <c r="SGJ92" s="660"/>
      <c r="SGK92" s="660"/>
      <c r="SGL92" s="660"/>
      <c r="SGM92" s="660"/>
      <c r="SGN92" s="660"/>
      <c r="SGO92" s="660"/>
      <c r="SGP92" s="660"/>
      <c r="SGQ92" s="660"/>
      <c r="SGR92" s="660"/>
      <c r="SGS92" s="660"/>
      <c r="SGT92" s="660"/>
      <c r="SGU92" s="660"/>
      <c r="SGV92" s="660"/>
      <c r="SGW92" s="660"/>
      <c r="SGX92" s="660"/>
      <c r="SGY92" s="660"/>
      <c r="SGZ92" s="660"/>
      <c r="SHA92" s="660"/>
      <c r="SHB92" s="660"/>
      <c r="SHC92" s="660"/>
      <c r="SHD92" s="660"/>
      <c r="SHE92" s="660"/>
      <c r="SHF92" s="660"/>
      <c r="SHG92" s="660"/>
      <c r="SHH92" s="660"/>
      <c r="SHI92" s="660"/>
      <c r="SHJ92" s="660"/>
      <c r="SHK92" s="660"/>
      <c r="SHL92" s="660"/>
      <c r="SHM92" s="660"/>
      <c r="SHN92" s="660"/>
      <c r="SHO92" s="660"/>
      <c r="SHP92" s="660"/>
      <c r="SHQ92" s="660"/>
      <c r="SHR92" s="660"/>
      <c r="SHS92" s="660"/>
      <c r="SHT92" s="660"/>
      <c r="SHU92" s="660"/>
      <c r="SHV92" s="660"/>
      <c r="SHW92" s="660"/>
      <c r="SHX92" s="660"/>
      <c r="SHY92" s="660"/>
      <c r="SHZ92" s="660"/>
      <c r="SIA92" s="660"/>
      <c r="SIB92" s="660"/>
      <c r="SIC92" s="660"/>
      <c r="SID92" s="660"/>
      <c r="SIE92" s="660"/>
      <c r="SIF92" s="660"/>
      <c r="SIG92" s="660"/>
      <c r="SIH92" s="660"/>
      <c r="SII92" s="660"/>
      <c r="SIJ92" s="660"/>
      <c r="SIK92" s="660"/>
      <c r="SIL92" s="660"/>
      <c r="SIM92" s="660"/>
      <c r="SIN92" s="660"/>
      <c r="SIO92" s="660"/>
      <c r="SIP92" s="660"/>
      <c r="SIQ92" s="660"/>
      <c r="SIR92" s="660"/>
      <c r="SIS92" s="660"/>
      <c r="SIT92" s="660"/>
      <c r="SIU92" s="660"/>
      <c r="SIV92" s="660"/>
      <c r="SIW92" s="660"/>
      <c r="SIX92" s="660"/>
      <c r="SIY92" s="660"/>
      <c r="SIZ92" s="660"/>
      <c r="SJA92" s="660"/>
      <c r="SJB92" s="660"/>
      <c r="SJC92" s="660"/>
      <c r="SJD92" s="660"/>
      <c r="SJE92" s="660"/>
      <c r="SJF92" s="660"/>
      <c r="SJG92" s="660"/>
      <c r="SJH92" s="660"/>
      <c r="SJI92" s="660"/>
      <c r="SJJ92" s="660"/>
      <c r="SJK92" s="660"/>
      <c r="SJL92" s="660"/>
      <c r="SJM92" s="660"/>
      <c r="SJN92" s="660"/>
      <c r="SJO92" s="660"/>
      <c r="SJP92" s="660"/>
      <c r="SJQ92" s="660"/>
      <c r="SJR92" s="660"/>
      <c r="SJS92" s="660"/>
      <c r="SJT92" s="660"/>
      <c r="SJU92" s="660"/>
      <c r="SJV92" s="660"/>
      <c r="SJW92" s="660"/>
      <c r="SJX92" s="660"/>
      <c r="SJY92" s="660"/>
      <c r="SJZ92" s="660"/>
      <c r="SKA92" s="660"/>
      <c r="SKB92" s="660"/>
      <c r="SKC92" s="660"/>
      <c r="SKD92" s="660"/>
      <c r="SKE92" s="660"/>
      <c r="SKF92" s="660"/>
      <c r="SKG92" s="660"/>
      <c r="SKH92" s="660"/>
      <c r="SKI92" s="660"/>
      <c r="SKJ92" s="660"/>
      <c r="SKK92" s="660"/>
      <c r="SKL92" s="660"/>
      <c r="SKM92" s="660"/>
      <c r="SKN92" s="660"/>
      <c r="SKO92" s="660"/>
      <c r="SKP92" s="660"/>
      <c r="SKQ92" s="660"/>
      <c r="SKR92" s="660"/>
      <c r="SKS92" s="660"/>
      <c r="SKT92" s="660"/>
      <c r="SKU92" s="660"/>
      <c r="SKV92" s="660"/>
      <c r="SKW92" s="660"/>
      <c r="SKX92" s="660"/>
      <c r="SKY92" s="660"/>
      <c r="SKZ92" s="660"/>
      <c r="SLA92" s="660"/>
      <c r="SLB92" s="660"/>
      <c r="SLC92" s="660"/>
      <c r="SLD92" s="660"/>
      <c r="SLE92" s="660"/>
      <c r="SLF92" s="660"/>
      <c r="SLG92" s="660"/>
      <c r="SLH92" s="660"/>
      <c r="SLI92" s="660"/>
      <c r="SLJ92" s="660"/>
      <c r="SLK92" s="660"/>
      <c r="SLL92" s="660"/>
      <c r="SLM92" s="660"/>
      <c r="SLN92" s="660"/>
      <c r="SLO92" s="660"/>
      <c r="SLP92" s="660"/>
      <c r="SLQ92" s="660"/>
      <c r="SLR92" s="660"/>
      <c r="SLS92" s="660"/>
      <c r="SLT92" s="660"/>
      <c r="SLU92" s="660"/>
      <c r="SLV92" s="660"/>
      <c r="SLW92" s="660"/>
      <c r="SLX92" s="660"/>
      <c r="SLY92" s="660"/>
      <c r="SLZ92" s="660"/>
      <c r="SMA92" s="660"/>
      <c r="SMB92" s="660"/>
      <c r="SMC92" s="660"/>
      <c r="SMD92" s="660"/>
      <c r="SME92" s="660"/>
      <c r="SMF92" s="660"/>
      <c r="SMG92" s="660"/>
      <c r="SMH92" s="660"/>
      <c r="SMI92" s="660"/>
      <c r="SMJ92" s="660"/>
      <c r="SMK92" s="660"/>
      <c r="SML92" s="660"/>
      <c r="SMM92" s="660"/>
      <c r="SMN92" s="660"/>
      <c r="SMO92" s="660"/>
      <c r="SMP92" s="660"/>
      <c r="SMQ92" s="660"/>
      <c r="SMR92" s="660"/>
      <c r="SMS92" s="660"/>
      <c r="SMT92" s="660"/>
      <c r="SMU92" s="660"/>
      <c r="SMV92" s="660"/>
      <c r="SMW92" s="660"/>
      <c r="SMX92" s="660"/>
      <c r="SMY92" s="660"/>
      <c r="SMZ92" s="660"/>
      <c r="SNA92" s="660"/>
      <c r="SNB92" s="660"/>
      <c r="SNC92" s="660"/>
      <c r="SND92" s="660"/>
      <c r="SNE92" s="660"/>
      <c r="SNF92" s="660"/>
      <c r="SNG92" s="660"/>
      <c r="SNH92" s="660"/>
      <c r="SNI92" s="660"/>
      <c r="SNJ92" s="660"/>
      <c r="SNK92" s="660"/>
      <c r="SNL92" s="660"/>
      <c r="SNM92" s="660"/>
      <c r="SNN92" s="660"/>
      <c r="SNO92" s="660"/>
      <c r="SNP92" s="660"/>
      <c r="SNQ92" s="660"/>
      <c r="SNR92" s="660"/>
      <c r="SNS92" s="660"/>
      <c r="SNT92" s="660"/>
      <c r="SNU92" s="660"/>
      <c r="SNV92" s="660"/>
      <c r="SNW92" s="660"/>
      <c r="SNX92" s="660"/>
      <c r="SNY92" s="660"/>
      <c r="SNZ92" s="660"/>
      <c r="SOA92" s="660"/>
      <c r="SOB92" s="660"/>
      <c r="SOC92" s="660"/>
      <c r="SOD92" s="660"/>
      <c r="SOE92" s="660"/>
      <c r="SOF92" s="660"/>
      <c r="SOG92" s="660"/>
      <c r="SOH92" s="660"/>
      <c r="SOI92" s="660"/>
      <c r="SOJ92" s="660"/>
      <c r="SOK92" s="660"/>
      <c r="SOL92" s="660"/>
      <c r="SOM92" s="660"/>
      <c r="SON92" s="660"/>
      <c r="SOO92" s="660"/>
      <c r="SOP92" s="660"/>
      <c r="SOQ92" s="660"/>
      <c r="SOR92" s="660"/>
      <c r="SOS92" s="660"/>
      <c r="SOT92" s="660"/>
      <c r="SOU92" s="660"/>
      <c r="SOV92" s="660"/>
      <c r="SOW92" s="660"/>
      <c r="SOX92" s="660"/>
      <c r="SOY92" s="660"/>
      <c r="SOZ92" s="660"/>
      <c r="SPA92" s="660"/>
      <c r="SPB92" s="660"/>
      <c r="SPC92" s="660"/>
      <c r="SPD92" s="660"/>
      <c r="SPE92" s="660"/>
      <c r="SPF92" s="660"/>
      <c r="SPG92" s="660"/>
      <c r="SPH92" s="660"/>
      <c r="SPI92" s="660"/>
      <c r="SPJ92" s="660"/>
      <c r="SPK92" s="660"/>
      <c r="SPL92" s="660"/>
      <c r="SPM92" s="660"/>
      <c r="SPN92" s="660"/>
      <c r="SPO92" s="660"/>
      <c r="SPP92" s="660"/>
      <c r="SPQ92" s="660"/>
      <c r="SPR92" s="660"/>
      <c r="SPS92" s="660"/>
      <c r="SPT92" s="660"/>
      <c r="SPU92" s="660"/>
      <c r="SPV92" s="660"/>
      <c r="SPW92" s="660"/>
      <c r="SPX92" s="660"/>
      <c r="SPY92" s="660"/>
      <c r="SPZ92" s="660"/>
      <c r="SQA92" s="660"/>
      <c r="SQB92" s="660"/>
      <c r="SQC92" s="660"/>
      <c r="SQD92" s="660"/>
      <c r="SQE92" s="660"/>
      <c r="SQF92" s="660"/>
      <c r="SQG92" s="660"/>
      <c r="SQH92" s="660"/>
      <c r="SQI92" s="660"/>
      <c r="SQJ92" s="660"/>
      <c r="SQK92" s="660"/>
      <c r="SQL92" s="660"/>
      <c r="SQM92" s="660"/>
      <c r="SQN92" s="660"/>
      <c r="SQO92" s="660"/>
      <c r="SQP92" s="660"/>
      <c r="SQQ92" s="660"/>
      <c r="SQR92" s="660"/>
      <c r="SQS92" s="660"/>
      <c r="SQT92" s="660"/>
      <c r="SQU92" s="660"/>
      <c r="SQV92" s="660"/>
      <c r="SQW92" s="660"/>
      <c r="SQX92" s="660"/>
      <c r="SQY92" s="660"/>
      <c r="SQZ92" s="660"/>
      <c r="SRA92" s="660"/>
      <c r="SRB92" s="660"/>
      <c r="SRC92" s="660"/>
      <c r="SRD92" s="660"/>
      <c r="SRE92" s="660"/>
      <c r="SRF92" s="660"/>
      <c r="SRG92" s="660"/>
      <c r="SRH92" s="660"/>
      <c r="SRI92" s="660"/>
      <c r="SRJ92" s="660"/>
      <c r="SRK92" s="660"/>
      <c r="SRL92" s="660"/>
      <c r="SRM92" s="660"/>
      <c r="SRN92" s="660"/>
      <c r="SRO92" s="660"/>
      <c r="SRP92" s="660"/>
      <c r="SRQ92" s="660"/>
      <c r="SRR92" s="660"/>
      <c r="SRS92" s="660"/>
      <c r="SRT92" s="660"/>
      <c r="SRU92" s="660"/>
      <c r="SRV92" s="660"/>
      <c r="SRW92" s="660"/>
      <c r="SRX92" s="660"/>
      <c r="SRY92" s="660"/>
      <c r="SRZ92" s="660"/>
      <c r="SSA92" s="660"/>
      <c r="SSB92" s="660"/>
      <c r="SSC92" s="660"/>
      <c r="SSD92" s="660"/>
      <c r="SSE92" s="660"/>
      <c r="SSF92" s="660"/>
      <c r="SSG92" s="660"/>
      <c r="SSH92" s="660"/>
      <c r="SSI92" s="660"/>
      <c r="SSJ92" s="660"/>
      <c r="SSK92" s="660"/>
      <c r="SSL92" s="660"/>
      <c r="SSM92" s="660"/>
      <c r="SSN92" s="660"/>
      <c r="SSO92" s="660"/>
      <c r="SSP92" s="660"/>
      <c r="SSQ92" s="660"/>
      <c r="SSR92" s="660"/>
      <c r="SSS92" s="660"/>
      <c r="SST92" s="660"/>
      <c r="SSU92" s="660"/>
      <c r="SSV92" s="660"/>
      <c r="SSW92" s="660"/>
      <c r="SSX92" s="660"/>
      <c r="SSY92" s="660"/>
      <c r="SSZ92" s="660"/>
      <c r="STA92" s="660"/>
      <c r="STB92" s="660"/>
      <c r="STC92" s="660"/>
      <c r="STD92" s="660"/>
      <c r="STE92" s="660"/>
      <c r="STF92" s="660"/>
      <c r="STG92" s="660"/>
      <c r="STH92" s="660"/>
      <c r="STI92" s="660"/>
      <c r="STJ92" s="660"/>
      <c r="STK92" s="660"/>
      <c r="STL92" s="660"/>
      <c r="STM92" s="660"/>
      <c r="STN92" s="660"/>
      <c r="STO92" s="660"/>
      <c r="STP92" s="660"/>
      <c r="STQ92" s="660"/>
      <c r="STR92" s="660"/>
      <c r="STS92" s="660"/>
      <c r="STT92" s="660"/>
      <c r="STU92" s="660"/>
      <c r="STV92" s="660"/>
      <c r="STW92" s="660"/>
      <c r="STX92" s="660"/>
      <c r="STY92" s="660"/>
      <c r="STZ92" s="660"/>
      <c r="SUA92" s="660"/>
      <c r="SUB92" s="660"/>
      <c r="SUC92" s="660"/>
      <c r="SUD92" s="660"/>
      <c r="SUE92" s="660"/>
      <c r="SUF92" s="660"/>
      <c r="SUG92" s="660"/>
      <c r="SUH92" s="660"/>
      <c r="SUI92" s="660"/>
      <c r="SUJ92" s="660"/>
      <c r="SUK92" s="660"/>
      <c r="SUL92" s="660"/>
      <c r="SUM92" s="660"/>
      <c r="SUN92" s="660"/>
      <c r="SUO92" s="660"/>
      <c r="SUP92" s="660"/>
      <c r="SUQ92" s="660"/>
      <c r="SUR92" s="660"/>
      <c r="SUS92" s="660"/>
      <c r="SUT92" s="660"/>
      <c r="SUU92" s="660"/>
      <c r="SUV92" s="660"/>
      <c r="SUW92" s="660"/>
      <c r="SUX92" s="660"/>
      <c r="SUY92" s="660"/>
      <c r="SUZ92" s="660"/>
      <c r="SVA92" s="660"/>
      <c r="SVB92" s="660"/>
      <c r="SVC92" s="660"/>
      <c r="SVD92" s="660"/>
      <c r="SVE92" s="660"/>
      <c r="SVF92" s="660"/>
      <c r="SVG92" s="660"/>
      <c r="SVH92" s="660"/>
      <c r="SVI92" s="660"/>
      <c r="SVJ92" s="660"/>
      <c r="SVK92" s="660"/>
      <c r="SVL92" s="660"/>
      <c r="SVM92" s="660"/>
      <c r="SVN92" s="660"/>
      <c r="SVO92" s="660"/>
      <c r="SVP92" s="660"/>
      <c r="SVQ92" s="660"/>
      <c r="SVR92" s="660"/>
      <c r="SVS92" s="660"/>
      <c r="SVT92" s="660"/>
      <c r="SVU92" s="660"/>
      <c r="SVV92" s="660"/>
      <c r="SVW92" s="660"/>
      <c r="SVX92" s="660"/>
      <c r="SVY92" s="660"/>
      <c r="SVZ92" s="660"/>
      <c r="SWA92" s="660"/>
      <c r="SWB92" s="660"/>
      <c r="SWC92" s="660"/>
      <c r="SWD92" s="660"/>
      <c r="SWE92" s="660"/>
      <c r="SWF92" s="660"/>
      <c r="SWG92" s="660"/>
      <c r="SWH92" s="660"/>
      <c r="SWI92" s="660"/>
      <c r="SWJ92" s="660"/>
      <c r="SWK92" s="660"/>
      <c r="SWL92" s="660"/>
      <c r="SWM92" s="660"/>
      <c r="SWN92" s="660"/>
      <c r="SWO92" s="660"/>
      <c r="SWP92" s="660"/>
      <c r="SWQ92" s="660"/>
      <c r="SWR92" s="660"/>
      <c r="SWS92" s="660"/>
      <c r="SWT92" s="660"/>
      <c r="SWU92" s="660"/>
      <c r="SWV92" s="660"/>
      <c r="SWW92" s="660"/>
      <c r="SWX92" s="660"/>
      <c r="SWY92" s="660"/>
      <c r="SWZ92" s="660"/>
      <c r="SXA92" s="660"/>
      <c r="SXB92" s="660"/>
      <c r="SXC92" s="660"/>
      <c r="SXD92" s="660"/>
      <c r="SXE92" s="660"/>
      <c r="SXF92" s="660"/>
      <c r="SXG92" s="660"/>
      <c r="SXH92" s="660"/>
      <c r="SXI92" s="660"/>
      <c r="SXJ92" s="660"/>
      <c r="SXK92" s="660"/>
      <c r="SXL92" s="660"/>
      <c r="SXM92" s="660"/>
      <c r="SXN92" s="660"/>
      <c r="SXO92" s="660"/>
      <c r="SXP92" s="660"/>
      <c r="SXQ92" s="660"/>
      <c r="SXR92" s="660"/>
      <c r="SXS92" s="660"/>
      <c r="SXT92" s="660"/>
      <c r="SXU92" s="660"/>
      <c r="SXV92" s="660"/>
      <c r="SXW92" s="660"/>
      <c r="SXX92" s="660"/>
      <c r="SXY92" s="660"/>
      <c r="SXZ92" s="660"/>
      <c r="SYA92" s="660"/>
      <c r="SYB92" s="660"/>
      <c r="SYC92" s="660"/>
      <c r="SYD92" s="660"/>
      <c r="SYE92" s="660"/>
      <c r="SYF92" s="660"/>
      <c r="SYG92" s="660"/>
      <c r="SYH92" s="660"/>
      <c r="SYI92" s="660"/>
      <c r="SYJ92" s="660"/>
      <c r="SYK92" s="660"/>
      <c r="SYL92" s="660"/>
      <c r="SYM92" s="660"/>
      <c r="SYN92" s="660"/>
      <c r="SYO92" s="660"/>
      <c r="SYP92" s="660"/>
      <c r="SYQ92" s="660"/>
      <c r="SYR92" s="660"/>
      <c r="SYS92" s="660"/>
      <c r="SYT92" s="660"/>
      <c r="SYU92" s="660"/>
      <c r="SYV92" s="660"/>
      <c r="SYW92" s="660"/>
      <c r="SYX92" s="660"/>
      <c r="SYY92" s="660"/>
      <c r="SYZ92" s="660"/>
      <c r="SZA92" s="660"/>
      <c r="SZB92" s="660"/>
      <c r="SZC92" s="660"/>
      <c r="SZD92" s="660"/>
      <c r="SZE92" s="660"/>
      <c r="SZF92" s="660"/>
      <c r="SZG92" s="660"/>
      <c r="SZH92" s="660"/>
      <c r="SZI92" s="660"/>
      <c r="SZJ92" s="660"/>
      <c r="SZK92" s="660"/>
      <c r="SZL92" s="660"/>
      <c r="SZM92" s="660"/>
      <c r="SZN92" s="660"/>
      <c r="SZO92" s="660"/>
      <c r="SZP92" s="660"/>
      <c r="SZQ92" s="660"/>
      <c r="SZR92" s="660"/>
      <c r="SZS92" s="660"/>
      <c r="SZT92" s="660"/>
      <c r="SZU92" s="660"/>
      <c r="SZV92" s="660"/>
      <c r="SZW92" s="660"/>
      <c r="SZX92" s="660"/>
      <c r="SZY92" s="660"/>
      <c r="SZZ92" s="660"/>
      <c r="TAA92" s="660"/>
      <c r="TAB92" s="660"/>
      <c r="TAC92" s="660"/>
      <c r="TAD92" s="660"/>
      <c r="TAE92" s="660"/>
      <c r="TAF92" s="660"/>
      <c r="TAG92" s="660"/>
      <c r="TAH92" s="660"/>
      <c r="TAI92" s="660"/>
      <c r="TAJ92" s="660"/>
      <c r="TAK92" s="660"/>
      <c r="TAL92" s="660"/>
      <c r="TAM92" s="660"/>
      <c r="TAN92" s="660"/>
      <c r="TAO92" s="660"/>
      <c r="TAP92" s="660"/>
      <c r="TAQ92" s="660"/>
      <c r="TAR92" s="660"/>
      <c r="TAS92" s="660"/>
      <c r="TAT92" s="660"/>
      <c r="TAU92" s="660"/>
      <c r="TAV92" s="660"/>
      <c r="TAW92" s="660"/>
      <c r="TAX92" s="660"/>
      <c r="TAY92" s="660"/>
      <c r="TAZ92" s="660"/>
      <c r="TBA92" s="660"/>
      <c r="TBB92" s="660"/>
      <c r="TBC92" s="660"/>
      <c r="TBD92" s="660"/>
      <c r="TBE92" s="660"/>
      <c r="TBF92" s="660"/>
      <c r="TBG92" s="660"/>
      <c r="TBH92" s="660"/>
      <c r="TBI92" s="660"/>
      <c r="TBJ92" s="660"/>
      <c r="TBK92" s="660"/>
      <c r="TBL92" s="660"/>
      <c r="TBM92" s="660"/>
      <c r="TBN92" s="660"/>
      <c r="TBO92" s="660"/>
      <c r="TBP92" s="660"/>
      <c r="TBQ92" s="660"/>
      <c r="TBR92" s="660"/>
      <c r="TBS92" s="660"/>
      <c r="TBT92" s="660"/>
      <c r="TBU92" s="660"/>
      <c r="TBV92" s="660"/>
      <c r="TBW92" s="660"/>
      <c r="TBX92" s="660"/>
      <c r="TBY92" s="660"/>
      <c r="TBZ92" s="660"/>
      <c r="TCA92" s="660"/>
      <c r="TCB92" s="660"/>
      <c r="TCC92" s="660"/>
      <c r="TCD92" s="660"/>
      <c r="TCE92" s="660"/>
      <c r="TCF92" s="660"/>
      <c r="TCG92" s="660"/>
      <c r="TCH92" s="660"/>
      <c r="TCI92" s="660"/>
      <c r="TCJ92" s="660"/>
      <c r="TCK92" s="660"/>
      <c r="TCL92" s="660"/>
      <c r="TCM92" s="660"/>
      <c r="TCN92" s="660"/>
      <c r="TCO92" s="660"/>
      <c r="TCP92" s="660"/>
      <c r="TCQ92" s="660"/>
      <c r="TCR92" s="660"/>
      <c r="TCS92" s="660"/>
      <c r="TCT92" s="660"/>
      <c r="TCU92" s="660"/>
      <c r="TCV92" s="660"/>
      <c r="TCW92" s="660"/>
      <c r="TCX92" s="660"/>
      <c r="TCY92" s="660"/>
      <c r="TCZ92" s="660"/>
      <c r="TDA92" s="660"/>
      <c r="TDB92" s="660"/>
      <c r="TDC92" s="660"/>
      <c r="TDD92" s="660"/>
      <c r="TDE92" s="660"/>
      <c r="TDF92" s="660"/>
      <c r="TDG92" s="660"/>
      <c r="TDH92" s="660"/>
      <c r="TDI92" s="660"/>
      <c r="TDJ92" s="660"/>
      <c r="TDK92" s="660"/>
      <c r="TDL92" s="660"/>
      <c r="TDM92" s="660"/>
      <c r="TDN92" s="660"/>
      <c r="TDO92" s="660"/>
      <c r="TDP92" s="660"/>
      <c r="TDQ92" s="660"/>
      <c r="TDR92" s="660"/>
      <c r="TDS92" s="660"/>
      <c r="TDT92" s="660"/>
      <c r="TDU92" s="660"/>
      <c r="TDV92" s="660"/>
      <c r="TDW92" s="660"/>
      <c r="TDX92" s="660"/>
      <c r="TDY92" s="660"/>
      <c r="TDZ92" s="660"/>
      <c r="TEA92" s="660"/>
      <c r="TEB92" s="660"/>
      <c r="TEC92" s="660"/>
      <c r="TED92" s="660"/>
      <c r="TEE92" s="660"/>
      <c r="TEF92" s="660"/>
      <c r="TEG92" s="660"/>
      <c r="TEH92" s="660"/>
      <c r="TEI92" s="660"/>
      <c r="TEJ92" s="660"/>
      <c r="TEK92" s="660"/>
      <c r="TEL92" s="660"/>
      <c r="TEM92" s="660"/>
      <c r="TEN92" s="660"/>
      <c r="TEO92" s="660"/>
      <c r="TEP92" s="660"/>
      <c r="TEQ92" s="660"/>
      <c r="TER92" s="660"/>
      <c r="TES92" s="660"/>
      <c r="TET92" s="660"/>
      <c r="TEU92" s="660"/>
      <c r="TEV92" s="660"/>
      <c r="TEW92" s="660"/>
      <c r="TEX92" s="660"/>
      <c r="TEY92" s="660"/>
      <c r="TEZ92" s="660"/>
      <c r="TFA92" s="660"/>
      <c r="TFB92" s="660"/>
      <c r="TFC92" s="660"/>
      <c r="TFD92" s="660"/>
      <c r="TFE92" s="660"/>
      <c r="TFF92" s="660"/>
      <c r="TFG92" s="660"/>
      <c r="TFH92" s="660"/>
      <c r="TFI92" s="660"/>
      <c r="TFJ92" s="660"/>
      <c r="TFK92" s="660"/>
      <c r="TFL92" s="660"/>
      <c r="TFM92" s="660"/>
      <c r="TFN92" s="660"/>
      <c r="TFO92" s="660"/>
      <c r="TFP92" s="660"/>
      <c r="TFQ92" s="660"/>
      <c r="TFR92" s="660"/>
      <c r="TFS92" s="660"/>
      <c r="TFT92" s="660"/>
      <c r="TFU92" s="660"/>
      <c r="TFV92" s="660"/>
      <c r="TFW92" s="660"/>
      <c r="TFX92" s="660"/>
      <c r="TFY92" s="660"/>
      <c r="TFZ92" s="660"/>
      <c r="TGA92" s="660"/>
      <c r="TGB92" s="660"/>
      <c r="TGC92" s="660"/>
      <c r="TGD92" s="660"/>
      <c r="TGE92" s="660"/>
      <c r="TGF92" s="660"/>
      <c r="TGG92" s="660"/>
      <c r="TGH92" s="660"/>
      <c r="TGI92" s="660"/>
      <c r="TGJ92" s="660"/>
      <c r="TGK92" s="660"/>
      <c r="TGL92" s="660"/>
      <c r="TGM92" s="660"/>
      <c r="TGN92" s="660"/>
      <c r="TGO92" s="660"/>
      <c r="TGP92" s="660"/>
      <c r="TGQ92" s="660"/>
      <c r="TGR92" s="660"/>
      <c r="TGS92" s="660"/>
      <c r="TGT92" s="660"/>
      <c r="TGU92" s="660"/>
      <c r="TGV92" s="660"/>
      <c r="TGW92" s="660"/>
      <c r="TGX92" s="660"/>
      <c r="TGY92" s="660"/>
      <c r="TGZ92" s="660"/>
      <c r="THA92" s="660"/>
      <c r="THB92" s="660"/>
      <c r="THC92" s="660"/>
      <c r="THD92" s="660"/>
      <c r="THE92" s="660"/>
      <c r="THF92" s="660"/>
      <c r="THG92" s="660"/>
      <c r="THH92" s="660"/>
      <c r="THI92" s="660"/>
      <c r="THJ92" s="660"/>
      <c r="THK92" s="660"/>
      <c r="THL92" s="660"/>
      <c r="THM92" s="660"/>
      <c r="THN92" s="660"/>
      <c r="THO92" s="660"/>
      <c r="THP92" s="660"/>
      <c r="THQ92" s="660"/>
      <c r="THR92" s="660"/>
      <c r="THS92" s="660"/>
      <c r="THT92" s="660"/>
      <c r="THU92" s="660"/>
      <c r="THV92" s="660"/>
      <c r="THW92" s="660"/>
      <c r="THX92" s="660"/>
      <c r="THY92" s="660"/>
      <c r="THZ92" s="660"/>
      <c r="TIA92" s="660"/>
      <c r="TIB92" s="660"/>
      <c r="TIC92" s="660"/>
      <c r="TID92" s="660"/>
      <c r="TIE92" s="660"/>
      <c r="TIF92" s="660"/>
      <c r="TIG92" s="660"/>
      <c r="TIH92" s="660"/>
      <c r="TII92" s="660"/>
      <c r="TIJ92" s="660"/>
      <c r="TIK92" s="660"/>
      <c r="TIL92" s="660"/>
      <c r="TIM92" s="660"/>
      <c r="TIN92" s="660"/>
      <c r="TIO92" s="660"/>
      <c r="TIP92" s="660"/>
      <c r="TIQ92" s="660"/>
      <c r="TIR92" s="660"/>
      <c r="TIS92" s="660"/>
      <c r="TIT92" s="660"/>
      <c r="TIU92" s="660"/>
      <c r="TIV92" s="660"/>
      <c r="TIW92" s="660"/>
      <c r="TIX92" s="660"/>
      <c r="TIY92" s="660"/>
      <c r="TIZ92" s="660"/>
      <c r="TJA92" s="660"/>
      <c r="TJB92" s="660"/>
      <c r="TJC92" s="660"/>
      <c r="TJD92" s="660"/>
      <c r="TJE92" s="660"/>
      <c r="TJF92" s="660"/>
      <c r="TJG92" s="660"/>
      <c r="TJH92" s="660"/>
      <c r="TJI92" s="660"/>
      <c r="TJJ92" s="660"/>
      <c r="TJK92" s="660"/>
      <c r="TJL92" s="660"/>
      <c r="TJM92" s="660"/>
      <c r="TJN92" s="660"/>
      <c r="TJO92" s="660"/>
      <c r="TJP92" s="660"/>
      <c r="TJQ92" s="660"/>
      <c r="TJR92" s="660"/>
      <c r="TJS92" s="660"/>
      <c r="TJT92" s="660"/>
      <c r="TJU92" s="660"/>
      <c r="TJV92" s="660"/>
      <c r="TJW92" s="660"/>
      <c r="TJX92" s="660"/>
      <c r="TJY92" s="660"/>
      <c r="TJZ92" s="660"/>
      <c r="TKA92" s="660"/>
      <c r="TKB92" s="660"/>
      <c r="TKC92" s="660"/>
      <c r="TKD92" s="660"/>
      <c r="TKE92" s="660"/>
      <c r="TKF92" s="660"/>
      <c r="TKG92" s="660"/>
      <c r="TKH92" s="660"/>
      <c r="TKI92" s="660"/>
      <c r="TKJ92" s="660"/>
      <c r="TKK92" s="660"/>
      <c r="TKL92" s="660"/>
      <c r="TKM92" s="660"/>
      <c r="TKN92" s="660"/>
      <c r="TKO92" s="660"/>
      <c r="TKP92" s="660"/>
      <c r="TKQ92" s="660"/>
      <c r="TKR92" s="660"/>
      <c r="TKS92" s="660"/>
      <c r="TKT92" s="660"/>
      <c r="TKU92" s="660"/>
      <c r="TKV92" s="660"/>
      <c r="TKW92" s="660"/>
      <c r="TKX92" s="660"/>
      <c r="TKY92" s="660"/>
      <c r="TKZ92" s="660"/>
      <c r="TLA92" s="660"/>
      <c r="TLB92" s="660"/>
      <c r="TLC92" s="660"/>
      <c r="TLD92" s="660"/>
      <c r="TLE92" s="660"/>
      <c r="TLF92" s="660"/>
      <c r="TLG92" s="660"/>
      <c r="TLH92" s="660"/>
      <c r="TLI92" s="660"/>
      <c r="TLJ92" s="660"/>
      <c r="TLK92" s="660"/>
      <c r="TLL92" s="660"/>
      <c r="TLM92" s="660"/>
      <c r="TLN92" s="660"/>
      <c r="TLO92" s="660"/>
      <c r="TLP92" s="660"/>
      <c r="TLQ92" s="660"/>
      <c r="TLR92" s="660"/>
      <c r="TLS92" s="660"/>
      <c r="TLT92" s="660"/>
      <c r="TLU92" s="660"/>
      <c r="TLV92" s="660"/>
      <c r="TLW92" s="660"/>
      <c r="TLX92" s="660"/>
      <c r="TLY92" s="660"/>
      <c r="TLZ92" s="660"/>
      <c r="TMA92" s="660"/>
      <c r="TMB92" s="660"/>
      <c r="TMC92" s="660"/>
      <c r="TMD92" s="660"/>
      <c r="TME92" s="660"/>
      <c r="TMF92" s="660"/>
      <c r="TMG92" s="660"/>
      <c r="TMH92" s="660"/>
      <c r="TMI92" s="660"/>
      <c r="TMJ92" s="660"/>
      <c r="TMK92" s="660"/>
      <c r="TML92" s="660"/>
      <c r="TMM92" s="660"/>
      <c r="TMN92" s="660"/>
      <c r="TMO92" s="660"/>
      <c r="TMP92" s="660"/>
      <c r="TMQ92" s="660"/>
      <c r="TMR92" s="660"/>
      <c r="TMS92" s="660"/>
      <c r="TMT92" s="660"/>
      <c r="TMU92" s="660"/>
      <c r="TMV92" s="660"/>
      <c r="TMW92" s="660"/>
      <c r="TMX92" s="660"/>
      <c r="TMY92" s="660"/>
      <c r="TMZ92" s="660"/>
      <c r="TNA92" s="660"/>
      <c r="TNB92" s="660"/>
      <c r="TNC92" s="660"/>
      <c r="TND92" s="660"/>
      <c r="TNE92" s="660"/>
      <c r="TNF92" s="660"/>
      <c r="TNG92" s="660"/>
      <c r="TNH92" s="660"/>
      <c r="TNI92" s="660"/>
      <c r="TNJ92" s="660"/>
      <c r="TNK92" s="660"/>
      <c r="TNL92" s="660"/>
      <c r="TNM92" s="660"/>
      <c r="TNN92" s="660"/>
      <c r="TNO92" s="660"/>
      <c r="TNP92" s="660"/>
      <c r="TNQ92" s="660"/>
      <c r="TNR92" s="660"/>
      <c r="TNS92" s="660"/>
      <c r="TNT92" s="660"/>
      <c r="TNU92" s="660"/>
      <c r="TNV92" s="660"/>
      <c r="TNW92" s="660"/>
      <c r="TNX92" s="660"/>
      <c r="TNY92" s="660"/>
      <c r="TNZ92" s="660"/>
      <c r="TOA92" s="660"/>
      <c r="TOB92" s="660"/>
      <c r="TOC92" s="660"/>
      <c r="TOD92" s="660"/>
      <c r="TOE92" s="660"/>
      <c r="TOF92" s="660"/>
      <c r="TOG92" s="660"/>
      <c r="TOH92" s="660"/>
      <c r="TOI92" s="660"/>
      <c r="TOJ92" s="660"/>
      <c r="TOK92" s="660"/>
      <c r="TOL92" s="660"/>
      <c r="TOM92" s="660"/>
      <c r="TON92" s="660"/>
      <c r="TOO92" s="660"/>
      <c r="TOP92" s="660"/>
      <c r="TOQ92" s="660"/>
      <c r="TOR92" s="660"/>
      <c r="TOS92" s="660"/>
      <c r="TOT92" s="660"/>
      <c r="TOU92" s="660"/>
      <c r="TOV92" s="660"/>
      <c r="TOW92" s="660"/>
      <c r="TOX92" s="660"/>
      <c r="TOY92" s="660"/>
      <c r="TOZ92" s="660"/>
      <c r="TPA92" s="660"/>
      <c r="TPB92" s="660"/>
      <c r="TPC92" s="660"/>
      <c r="TPD92" s="660"/>
      <c r="TPE92" s="660"/>
      <c r="TPF92" s="660"/>
      <c r="TPG92" s="660"/>
      <c r="TPH92" s="660"/>
      <c r="TPI92" s="660"/>
      <c r="TPJ92" s="660"/>
      <c r="TPK92" s="660"/>
      <c r="TPL92" s="660"/>
      <c r="TPM92" s="660"/>
      <c r="TPN92" s="660"/>
      <c r="TPO92" s="660"/>
      <c r="TPP92" s="660"/>
      <c r="TPQ92" s="660"/>
      <c r="TPR92" s="660"/>
      <c r="TPS92" s="660"/>
      <c r="TPT92" s="660"/>
      <c r="TPU92" s="660"/>
      <c r="TPV92" s="660"/>
      <c r="TPW92" s="660"/>
      <c r="TPX92" s="660"/>
      <c r="TPY92" s="660"/>
      <c r="TPZ92" s="660"/>
      <c r="TQA92" s="660"/>
      <c r="TQB92" s="660"/>
      <c r="TQC92" s="660"/>
      <c r="TQD92" s="660"/>
      <c r="TQE92" s="660"/>
      <c r="TQF92" s="660"/>
      <c r="TQG92" s="660"/>
      <c r="TQH92" s="660"/>
      <c r="TQI92" s="660"/>
      <c r="TQJ92" s="660"/>
      <c r="TQK92" s="660"/>
      <c r="TQL92" s="660"/>
      <c r="TQM92" s="660"/>
      <c r="TQN92" s="660"/>
      <c r="TQO92" s="660"/>
      <c r="TQP92" s="660"/>
      <c r="TQQ92" s="660"/>
      <c r="TQR92" s="660"/>
      <c r="TQS92" s="660"/>
      <c r="TQT92" s="660"/>
      <c r="TQU92" s="660"/>
      <c r="TQV92" s="660"/>
      <c r="TQW92" s="660"/>
      <c r="TQX92" s="660"/>
      <c r="TQY92" s="660"/>
      <c r="TQZ92" s="660"/>
      <c r="TRA92" s="660"/>
      <c r="TRB92" s="660"/>
      <c r="TRC92" s="660"/>
      <c r="TRD92" s="660"/>
      <c r="TRE92" s="660"/>
      <c r="TRF92" s="660"/>
      <c r="TRG92" s="660"/>
      <c r="TRH92" s="660"/>
      <c r="TRI92" s="660"/>
      <c r="TRJ92" s="660"/>
      <c r="TRK92" s="660"/>
      <c r="TRL92" s="660"/>
      <c r="TRM92" s="660"/>
      <c r="TRN92" s="660"/>
      <c r="TRO92" s="660"/>
      <c r="TRP92" s="660"/>
      <c r="TRQ92" s="660"/>
      <c r="TRR92" s="660"/>
      <c r="TRS92" s="660"/>
      <c r="TRT92" s="660"/>
      <c r="TRU92" s="660"/>
      <c r="TRV92" s="660"/>
      <c r="TRW92" s="660"/>
      <c r="TRX92" s="660"/>
      <c r="TRY92" s="660"/>
      <c r="TRZ92" s="660"/>
      <c r="TSA92" s="660"/>
      <c r="TSB92" s="660"/>
      <c r="TSC92" s="660"/>
      <c r="TSD92" s="660"/>
      <c r="TSE92" s="660"/>
      <c r="TSF92" s="660"/>
      <c r="TSG92" s="660"/>
      <c r="TSH92" s="660"/>
      <c r="TSI92" s="660"/>
      <c r="TSJ92" s="660"/>
      <c r="TSK92" s="660"/>
      <c r="TSL92" s="660"/>
      <c r="TSM92" s="660"/>
      <c r="TSN92" s="660"/>
      <c r="TSO92" s="660"/>
      <c r="TSP92" s="660"/>
      <c r="TSQ92" s="660"/>
      <c r="TSR92" s="660"/>
      <c r="TSS92" s="660"/>
      <c r="TST92" s="660"/>
      <c r="TSU92" s="660"/>
      <c r="TSV92" s="660"/>
      <c r="TSW92" s="660"/>
      <c r="TSX92" s="660"/>
      <c r="TSY92" s="660"/>
      <c r="TSZ92" s="660"/>
      <c r="TTA92" s="660"/>
      <c r="TTB92" s="660"/>
      <c r="TTC92" s="660"/>
      <c r="TTD92" s="660"/>
      <c r="TTE92" s="660"/>
      <c r="TTF92" s="660"/>
      <c r="TTG92" s="660"/>
      <c r="TTH92" s="660"/>
      <c r="TTI92" s="660"/>
      <c r="TTJ92" s="660"/>
      <c r="TTK92" s="660"/>
      <c r="TTL92" s="660"/>
      <c r="TTM92" s="660"/>
      <c r="TTN92" s="660"/>
      <c r="TTO92" s="660"/>
      <c r="TTP92" s="660"/>
      <c r="TTQ92" s="660"/>
      <c r="TTR92" s="660"/>
      <c r="TTS92" s="660"/>
      <c r="TTT92" s="660"/>
      <c r="TTU92" s="660"/>
      <c r="TTV92" s="660"/>
      <c r="TTW92" s="660"/>
      <c r="TTX92" s="660"/>
      <c r="TTY92" s="660"/>
      <c r="TTZ92" s="660"/>
      <c r="TUA92" s="660"/>
      <c r="TUB92" s="660"/>
      <c r="TUC92" s="660"/>
      <c r="TUD92" s="660"/>
      <c r="TUE92" s="660"/>
      <c r="TUF92" s="660"/>
      <c r="TUG92" s="660"/>
      <c r="TUH92" s="660"/>
      <c r="TUI92" s="660"/>
      <c r="TUJ92" s="660"/>
      <c r="TUK92" s="660"/>
      <c r="TUL92" s="660"/>
      <c r="TUM92" s="660"/>
      <c r="TUN92" s="660"/>
      <c r="TUO92" s="660"/>
      <c r="TUP92" s="660"/>
      <c r="TUQ92" s="660"/>
      <c r="TUR92" s="660"/>
      <c r="TUS92" s="660"/>
      <c r="TUT92" s="660"/>
      <c r="TUU92" s="660"/>
      <c r="TUV92" s="660"/>
      <c r="TUW92" s="660"/>
      <c r="TUX92" s="660"/>
      <c r="TUY92" s="660"/>
      <c r="TUZ92" s="660"/>
      <c r="TVA92" s="660"/>
      <c r="TVB92" s="660"/>
      <c r="TVC92" s="660"/>
      <c r="TVD92" s="660"/>
      <c r="TVE92" s="660"/>
      <c r="TVF92" s="660"/>
      <c r="TVG92" s="660"/>
      <c r="TVH92" s="660"/>
      <c r="TVI92" s="660"/>
      <c r="TVJ92" s="660"/>
      <c r="TVK92" s="660"/>
      <c r="TVL92" s="660"/>
      <c r="TVM92" s="660"/>
      <c r="TVN92" s="660"/>
      <c r="TVO92" s="660"/>
      <c r="TVP92" s="660"/>
      <c r="TVQ92" s="660"/>
      <c r="TVR92" s="660"/>
      <c r="TVS92" s="660"/>
      <c r="TVT92" s="660"/>
      <c r="TVU92" s="660"/>
      <c r="TVV92" s="660"/>
      <c r="TVW92" s="660"/>
      <c r="TVX92" s="660"/>
      <c r="TVY92" s="660"/>
      <c r="TVZ92" s="660"/>
      <c r="TWA92" s="660"/>
      <c r="TWB92" s="660"/>
      <c r="TWC92" s="660"/>
      <c r="TWD92" s="660"/>
      <c r="TWE92" s="660"/>
      <c r="TWF92" s="660"/>
      <c r="TWG92" s="660"/>
      <c r="TWH92" s="660"/>
      <c r="TWI92" s="660"/>
      <c r="TWJ92" s="660"/>
      <c r="TWK92" s="660"/>
      <c r="TWL92" s="660"/>
      <c r="TWM92" s="660"/>
      <c r="TWN92" s="660"/>
      <c r="TWO92" s="660"/>
      <c r="TWP92" s="660"/>
      <c r="TWQ92" s="660"/>
      <c r="TWR92" s="660"/>
      <c r="TWS92" s="660"/>
      <c r="TWT92" s="660"/>
      <c r="TWU92" s="660"/>
      <c r="TWV92" s="660"/>
      <c r="TWW92" s="660"/>
      <c r="TWX92" s="660"/>
      <c r="TWY92" s="660"/>
      <c r="TWZ92" s="660"/>
      <c r="TXA92" s="660"/>
      <c r="TXB92" s="660"/>
      <c r="TXC92" s="660"/>
      <c r="TXD92" s="660"/>
      <c r="TXE92" s="660"/>
      <c r="TXF92" s="660"/>
      <c r="TXG92" s="660"/>
      <c r="TXH92" s="660"/>
      <c r="TXI92" s="660"/>
      <c r="TXJ92" s="660"/>
      <c r="TXK92" s="660"/>
      <c r="TXL92" s="660"/>
      <c r="TXM92" s="660"/>
      <c r="TXN92" s="660"/>
      <c r="TXO92" s="660"/>
      <c r="TXP92" s="660"/>
      <c r="TXQ92" s="660"/>
      <c r="TXR92" s="660"/>
      <c r="TXS92" s="660"/>
      <c r="TXT92" s="660"/>
      <c r="TXU92" s="660"/>
      <c r="TXV92" s="660"/>
      <c r="TXW92" s="660"/>
      <c r="TXX92" s="660"/>
      <c r="TXY92" s="660"/>
      <c r="TXZ92" s="660"/>
      <c r="TYA92" s="660"/>
      <c r="TYB92" s="660"/>
      <c r="TYC92" s="660"/>
      <c r="TYD92" s="660"/>
      <c r="TYE92" s="660"/>
      <c r="TYF92" s="660"/>
      <c r="TYG92" s="660"/>
      <c r="TYH92" s="660"/>
      <c r="TYI92" s="660"/>
      <c r="TYJ92" s="660"/>
      <c r="TYK92" s="660"/>
      <c r="TYL92" s="660"/>
      <c r="TYM92" s="660"/>
      <c r="TYN92" s="660"/>
      <c r="TYO92" s="660"/>
      <c r="TYP92" s="660"/>
      <c r="TYQ92" s="660"/>
      <c r="TYR92" s="660"/>
      <c r="TYS92" s="660"/>
      <c r="TYT92" s="660"/>
      <c r="TYU92" s="660"/>
      <c r="TYV92" s="660"/>
      <c r="TYW92" s="660"/>
      <c r="TYX92" s="660"/>
      <c r="TYY92" s="660"/>
      <c r="TYZ92" s="660"/>
      <c r="TZA92" s="660"/>
      <c r="TZB92" s="660"/>
      <c r="TZC92" s="660"/>
      <c r="TZD92" s="660"/>
      <c r="TZE92" s="660"/>
      <c r="TZF92" s="660"/>
      <c r="TZG92" s="660"/>
      <c r="TZH92" s="660"/>
      <c r="TZI92" s="660"/>
      <c r="TZJ92" s="660"/>
      <c r="TZK92" s="660"/>
      <c r="TZL92" s="660"/>
      <c r="TZM92" s="660"/>
      <c r="TZN92" s="660"/>
      <c r="TZO92" s="660"/>
      <c r="TZP92" s="660"/>
      <c r="TZQ92" s="660"/>
      <c r="TZR92" s="660"/>
      <c r="TZS92" s="660"/>
      <c r="TZT92" s="660"/>
      <c r="TZU92" s="660"/>
      <c r="TZV92" s="660"/>
      <c r="TZW92" s="660"/>
      <c r="TZX92" s="660"/>
      <c r="TZY92" s="660"/>
      <c r="TZZ92" s="660"/>
      <c r="UAA92" s="660"/>
      <c r="UAB92" s="660"/>
      <c r="UAC92" s="660"/>
      <c r="UAD92" s="660"/>
      <c r="UAE92" s="660"/>
      <c r="UAF92" s="660"/>
      <c r="UAG92" s="660"/>
      <c r="UAH92" s="660"/>
      <c r="UAI92" s="660"/>
      <c r="UAJ92" s="660"/>
      <c r="UAK92" s="660"/>
      <c r="UAL92" s="660"/>
      <c r="UAM92" s="660"/>
      <c r="UAN92" s="660"/>
      <c r="UAO92" s="660"/>
      <c r="UAP92" s="660"/>
      <c r="UAQ92" s="660"/>
      <c r="UAR92" s="660"/>
      <c r="UAS92" s="660"/>
      <c r="UAT92" s="660"/>
      <c r="UAU92" s="660"/>
      <c r="UAV92" s="660"/>
      <c r="UAW92" s="660"/>
      <c r="UAX92" s="660"/>
      <c r="UAY92" s="660"/>
      <c r="UAZ92" s="660"/>
      <c r="UBA92" s="660"/>
      <c r="UBB92" s="660"/>
      <c r="UBC92" s="660"/>
      <c r="UBD92" s="660"/>
      <c r="UBE92" s="660"/>
      <c r="UBF92" s="660"/>
      <c r="UBG92" s="660"/>
      <c r="UBH92" s="660"/>
      <c r="UBI92" s="660"/>
      <c r="UBJ92" s="660"/>
      <c r="UBK92" s="660"/>
      <c r="UBL92" s="660"/>
      <c r="UBM92" s="660"/>
      <c r="UBN92" s="660"/>
      <c r="UBO92" s="660"/>
      <c r="UBP92" s="660"/>
      <c r="UBQ92" s="660"/>
      <c r="UBR92" s="660"/>
      <c r="UBS92" s="660"/>
      <c r="UBT92" s="660"/>
      <c r="UBU92" s="660"/>
      <c r="UBV92" s="660"/>
      <c r="UBW92" s="660"/>
      <c r="UBX92" s="660"/>
      <c r="UBY92" s="660"/>
      <c r="UBZ92" s="660"/>
      <c r="UCA92" s="660"/>
      <c r="UCB92" s="660"/>
      <c r="UCC92" s="660"/>
      <c r="UCD92" s="660"/>
      <c r="UCE92" s="660"/>
      <c r="UCF92" s="660"/>
      <c r="UCG92" s="660"/>
      <c r="UCH92" s="660"/>
      <c r="UCI92" s="660"/>
      <c r="UCJ92" s="660"/>
      <c r="UCK92" s="660"/>
      <c r="UCL92" s="660"/>
      <c r="UCM92" s="660"/>
      <c r="UCN92" s="660"/>
      <c r="UCO92" s="660"/>
      <c r="UCP92" s="660"/>
      <c r="UCQ92" s="660"/>
      <c r="UCR92" s="660"/>
      <c r="UCS92" s="660"/>
      <c r="UCT92" s="660"/>
      <c r="UCU92" s="660"/>
      <c r="UCV92" s="660"/>
      <c r="UCW92" s="660"/>
      <c r="UCX92" s="660"/>
      <c r="UCY92" s="660"/>
      <c r="UCZ92" s="660"/>
      <c r="UDA92" s="660"/>
      <c r="UDB92" s="660"/>
      <c r="UDC92" s="660"/>
      <c r="UDD92" s="660"/>
      <c r="UDE92" s="660"/>
      <c r="UDF92" s="660"/>
      <c r="UDG92" s="660"/>
      <c r="UDH92" s="660"/>
      <c r="UDI92" s="660"/>
      <c r="UDJ92" s="660"/>
      <c r="UDK92" s="660"/>
      <c r="UDL92" s="660"/>
      <c r="UDM92" s="660"/>
      <c r="UDN92" s="660"/>
      <c r="UDO92" s="660"/>
      <c r="UDP92" s="660"/>
      <c r="UDQ92" s="660"/>
      <c r="UDR92" s="660"/>
      <c r="UDS92" s="660"/>
      <c r="UDT92" s="660"/>
      <c r="UDU92" s="660"/>
      <c r="UDV92" s="660"/>
      <c r="UDW92" s="660"/>
      <c r="UDX92" s="660"/>
      <c r="UDY92" s="660"/>
      <c r="UDZ92" s="660"/>
      <c r="UEA92" s="660"/>
      <c r="UEB92" s="660"/>
      <c r="UEC92" s="660"/>
      <c r="UED92" s="660"/>
      <c r="UEE92" s="660"/>
      <c r="UEF92" s="660"/>
      <c r="UEG92" s="660"/>
      <c r="UEH92" s="660"/>
      <c r="UEI92" s="660"/>
      <c r="UEJ92" s="660"/>
      <c r="UEK92" s="660"/>
      <c r="UEL92" s="660"/>
      <c r="UEM92" s="660"/>
      <c r="UEN92" s="660"/>
      <c r="UEO92" s="660"/>
      <c r="UEP92" s="660"/>
      <c r="UEQ92" s="660"/>
      <c r="UER92" s="660"/>
      <c r="UES92" s="660"/>
      <c r="UET92" s="660"/>
      <c r="UEU92" s="660"/>
      <c r="UEV92" s="660"/>
      <c r="UEW92" s="660"/>
      <c r="UEX92" s="660"/>
      <c r="UEY92" s="660"/>
      <c r="UEZ92" s="660"/>
      <c r="UFA92" s="660"/>
      <c r="UFB92" s="660"/>
      <c r="UFC92" s="660"/>
      <c r="UFD92" s="660"/>
      <c r="UFE92" s="660"/>
      <c r="UFF92" s="660"/>
      <c r="UFG92" s="660"/>
      <c r="UFH92" s="660"/>
      <c r="UFI92" s="660"/>
      <c r="UFJ92" s="660"/>
      <c r="UFK92" s="660"/>
      <c r="UFL92" s="660"/>
      <c r="UFM92" s="660"/>
      <c r="UFN92" s="660"/>
      <c r="UFO92" s="660"/>
      <c r="UFP92" s="660"/>
      <c r="UFQ92" s="660"/>
      <c r="UFR92" s="660"/>
      <c r="UFS92" s="660"/>
      <c r="UFT92" s="660"/>
      <c r="UFU92" s="660"/>
      <c r="UFV92" s="660"/>
      <c r="UFW92" s="660"/>
      <c r="UFX92" s="660"/>
      <c r="UFY92" s="660"/>
      <c r="UFZ92" s="660"/>
      <c r="UGA92" s="660"/>
      <c r="UGB92" s="660"/>
      <c r="UGC92" s="660"/>
      <c r="UGD92" s="660"/>
      <c r="UGE92" s="660"/>
      <c r="UGF92" s="660"/>
      <c r="UGG92" s="660"/>
      <c r="UGH92" s="660"/>
      <c r="UGI92" s="660"/>
      <c r="UGJ92" s="660"/>
      <c r="UGK92" s="660"/>
      <c r="UGL92" s="660"/>
      <c r="UGM92" s="660"/>
      <c r="UGN92" s="660"/>
      <c r="UGO92" s="660"/>
      <c r="UGP92" s="660"/>
      <c r="UGQ92" s="660"/>
      <c r="UGR92" s="660"/>
      <c r="UGS92" s="660"/>
      <c r="UGT92" s="660"/>
      <c r="UGU92" s="660"/>
      <c r="UGV92" s="660"/>
      <c r="UGW92" s="660"/>
      <c r="UGX92" s="660"/>
      <c r="UGY92" s="660"/>
      <c r="UGZ92" s="660"/>
      <c r="UHA92" s="660"/>
      <c r="UHB92" s="660"/>
      <c r="UHC92" s="660"/>
      <c r="UHD92" s="660"/>
      <c r="UHE92" s="660"/>
      <c r="UHF92" s="660"/>
      <c r="UHG92" s="660"/>
      <c r="UHH92" s="660"/>
      <c r="UHI92" s="660"/>
      <c r="UHJ92" s="660"/>
      <c r="UHK92" s="660"/>
      <c r="UHL92" s="660"/>
      <c r="UHM92" s="660"/>
      <c r="UHN92" s="660"/>
      <c r="UHO92" s="660"/>
      <c r="UHP92" s="660"/>
      <c r="UHQ92" s="660"/>
      <c r="UHR92" s="660"/>
      <c r="UHS92" s="660"/>
      <c r="UHT92" s="660"/>
      <c r="UHU92" s="660"/>
      <c r="UHV92" s="660"/>
      <c r="UHW92" s="660"/>
      <c r="UHX92" s="660"/>
      <c r="UHY92" s="660"/>
      <c r="UHZ92" s="660"/>
      <c r="UIA92" s="660"/>
      <c r="UIB92" s="660"/>
      <c r="UIC92" s="660"/>
      <c r="UID92" s="660"/>
      <c r="UIE92" s="660"/>
      <c r="UIF92" s="660"/>
      <c r="UIG92" s="660"/>
      <c r="UIH92" s="660"/>
      <c r="UII92" s="660"/>
      <c r="UIJ92" s="660"/>
      <c r="UIK92" s="660"/>
      <c r="UIL92" s="660"/>
      <c r="UIM92" s="660"/>
      <c r="UIN92" s="660"/>
      <c r="UIO92" s="660"/>
      <c r="UIP92" s="660"/>
      <c r="UIQ92" s="660"/>
      <c r="UIR92" s="660"/>
      <c r="UIS92" s="660"/>
      <c r="UIT92" s="660"/>
      <c r="UIU92" s="660"/>
      <c r="UIV92" s="660"/>
      <c r="UIW92" s="660"/>
      <c r="UIX92" s="660"/>
      <c r="UIY92" s="660"/>
      <c r="UIZ92" s="660"/>
      <c r="UJA92" s="660"/>
      <c r="UJB92" s="660"/>
      <c r="UJC92" s="660"/>
      <c r="UJD92" s="660"/>
      <c r="UJE92" s="660"/>
      <c r="UJF92" s="660"/>
      <c r="UJG92" s="660"/>
      <c r="UJH92" s="660"/>
      <c r="UJI92" s="660"/>
      <c r="UJJ92" s="660"/>
      <c r="UJK92" s="660"/>
      <c r="UJL92" s="660"/>
      <c r="UJM92" s="660"/>
      <c r="UJN92" s="660"/>
      <c r="UJO92" s="660"/>
      <c r="UJP92" s="660"/>
      <c r="UJQ92" s="660"/>
      <c r="UJR92" s="660"/>
      <c r="UJS92" s="660"/>
      <c r="UJT92" s="660"/>
      <c r="UJU92" s="660"/>
      <c r="UJV92" s="660"/>
      <c r="UJW92" s="660"/>
      <c r="UJX92" s="660"/>
      <c r="UJY92" s="660"/>
      <c r="UJZ92" s="660"/>
      <c r="UKA92" s="660"/>
      <c r="UKB92" s="660"/>
      <c r="UKC92" s="660"/>
      <c r="UKD92" s="660"/>
      <c r="UKE92" s="660"/>
      <c r="UKF92" s="660"/>
      <c r="UKG92" s="660"/>
      <c r="UKH92" s="660"/>
      <c r="UKI92" s="660"/>
      <c r="UKJ92" s="660"/>
      <c r="UKK92" s="660"/>
      <c r="UKL92" s="660"/>
      <c r="UKM92" s="660"/>
      <c r="UKN92" s="660"/>
      <c r="UKO92" s="660"/>
      <c r="UKP92" s="660"/>
      <c r="UKQ92" s="660"/>
      <c r="UKR92" s="660"/>
      <c r="UKS92" s="660"/>
      <c r="UKT92" s="660"/>
      <c r="UKU92" s="660"/>
      <c r="UKV92" s="660"/>
      <c r="UKW92" s="660"/>
      <c r="UKX92" s="660"/>
      <c r="UKY92" s="660"/>
      <c r="UKZ92" s="660"/>
      <c r="ULA92" s="660"/>
      <c r="ULB92" s="660"/>
      <c r="ULC92" s="660"/>
      <c r="ULD92" s="660"/>
      <c r="ULE92" s="660"/>
      <c r="ULF92" s="660"/>
      <c r="ULG92" s="660"/>
      <c r="ULH92" s="660"/>
      <c r="ULI92" s="660"/>
      <c r="ULJ92" s="660"/>
      <c r="ULK92" s="660"/>
      <c r="ULL92" s="660"/>
      <c r="ULM92" s="660"/>
      <c r="ULN92" s="660"/>
      <c r="ULO92" s="660"/>
      <c r="ULP92" s="660"/>
      <c r="ULQ92" s="660"/>
      <c r="ULR92" s="660"/>
      <c r="ULS92" s="660"/>
      <c r="ULT92" s="660"/>
      <c r="ULU92" s="660"/>
      <c r="ULV92" s="660"/>
      <c r="ULW92" s="660"/>
      <c r="ULX92" s="660"/>
      <c r="ULY92" s="660"/>
      <c r="ULZ92" s="660"/>
      <c r="UMA92" s="660"/>
      <c r="UMB92" s="660"/>
      <c r="UMC92" s="660"/>
      <c r="UMD92" s="660"/>
      <c r="UME92" s="660"/>
      <c r="UMF92" s="660"/>
      <c r="UMG92" s="660"/>
      <c r="UMH92" s="660"/>
      <c r="UMI92" s="660"/>
      <c r="UMJ92" s="660"/>
      <c r="UMK92" s="660"/>
      <c r="UML92" s="660"/>
      <c r="UMM92" s="660"/>
      <c r="UMN92" s="660"/>
      <c r="UMO92" s="660"/>
      <c r="UMP92" s="660"/>
      <c r="UMQ92" s="660"/>
      <c r="UMR92" s="660"/>
      <c r="UMS92" s="660"/>
      <c r="UMT92" s="660"/>
      <c r="UMU92" s="660"/>
      <c r="UMV92" s="660"/>
      <c r="UMW92" s="660"/>
      <c r="UMX92" s="660"/>
      <c r="UMY92" s="660"/>
      <c r="UMZ92" s="660"/>
      <c r="UNA92" s="660"/>
      <c r="UNB92" s="660"/>
      <c r="UNC92" s="660"/>
      <c r="UND92" s="660"/>
      <c r="UNE92" s="660"/>
      <c r="UNF92" s="660"/>
      <c r="UNG92" s="660"/>
      <c r="UNH92" s="660"/>
      <c r="UNI92" s="660"/>
      <c r="UNJ92" s="660"/>
      <c r="UNK92" s="660"/>
      <c r="UNL92" s="660"/>
      <c r="UNM92" s="660"/>
      <c r="UNN92" s="660"/>
      <c r="UNO92" s="660"/>
      <c r="UNP92" s="660"/>
      <c r="UNQ92" s="660"/>
      <c r="UNR92" s="660"/>
      <c r="UNS92" s="660"/>
      <c r="UNT92" s="660"/>
      <c r="UNU92" s="660"/>
      <c r="UNV92" s="660"/>
      <c r="UNW92" s="660"/>
      <c r="UNX92" s="660"/>
      <c r="UNY92" s="660"/>
      <c r="UNZ92" s="660"/>
      <c r="UOA92" s="660"/>
      <c r="UOB92" s="660"/>
      <c r="UOC92" s="660"/>
      <c r="UOD92" s="660"/>
      <c r="UOE92" s="660"/>
      <c r="UOF92" s="660"/>
      <c r="UOG92" s="660"/>
      <c r="UOH92" s="660"/>
      <c r="UOI92" s="660"/>
      <c r="UOJ92" s="660"/>
      <c r="UOK92" s="660"/>
      <c r="UOL92" s="660"/>
      <c r="UOM92" s="660"/>
      <c r="UON92" s="660"/>
      <c r="UOO92" s="660"/>
      <c r="UOP92" s="660"/>
      <c r="UOQ92" s="660"/>
      <c r="UOR92" s="660"/>
      <c r="UOS92" s="660"/>
      <c r="UOT92" s="660"/>
      <c r="UOU92" s="660"/>
      <c r="UOV92" s="660"/>
      <c r="UOW92" s="660"/>
      <c r="UOX92" s="660"/>
      <c r="UOY92" s="660"/>
      <c r="UOZ92" s="660"/>
      <c r="UPA92" s="660"/>
      <c r="UPB92" s="660"/>
      <c r="UPC92" s="660"/>
      <c r="UPD92" s="660"/>
      <c r="UPE92" s="660"/>
      <c r="UPF92" s="660"/>
      <c r="UPG92" s="660"/>
      <c r="UPH92" s="660"/>
      <c r="UPI92" s="660"/>
      <c r="UPJ92" s="660"/>
      <c r="UPK92" s="660"/>
      <c r="UPL92" s="660"/>
      <c r="UPM92" s="660"/>
      <c r="UPN92" s="660"/>
      <c r="UPO92" s="660"/>
      <c r="UPP92" s="660"/>
      <c r="UPQ92" s="660"/>
      <c r="UPR92" s="660"/>
      <c r="UPS92" s="660"/>
      <c r="UPT92" s="660"/>
      <c r="UPU92" s="660"/>
      <c r="UPV92" s="660"/>
      <c r="UPW92" s="660"/>
      <c r="UPX92" s="660"/>
      <c r="UPY92" s="660"/>
      <c r="UPZ92" s="660"/>
      <c r="UQA92" s="660"/>
      <c r="UQB92" s="660"/>
      <c r="UQC92" s="660"/>
      <c r="UQD92" s="660"/>
      <c r="UQE92" s="660"/>
      <c r="UQF92" s="660"/>
      <c r="UQG92" s="660"/>
      <c r="UQH92" s="660"/>
      <c r="UQI92" s="660"/>
      <c r="UQJ92" s="660"/>
      <c r="UQK92" s="660"/>
      <c r="UQL92" s="660"/>
      <c r="UQM92" s="660"/>
      <c r="UQN92" s="660"/>
      <c r="UQO92" s="660"/>
      <c r="UQP92" s="660"/>
      <c r="UQQ92" s="660"/>
      <c r="UQR92" s="660"/>
      <c r="UQS92" s="660"/>
      <c r="UQT92" s="660"/>
      <c r="UQU92" s="660"/>
      <c r="UQV92" s="660"/>
      <c r="UQW92" s="660"/>
      <c r="UQX92" s="660"/>
      <c r="UQY92" s="660"/>
      <c r="UQZ92" s="660"/>
      <c r="URA92" s="660"/>
      <c r="URB92" s="660"/>
      <c r="URC92" s="660"/>
      <c r="URD92" s="660"/>
      <c r="URE92" s="660"/>
      <c r="URF92" s="660"/>
      <c r="URG92" s="660"/>
      <c r="URH92" s="660"/>
      <c r="URI92" s="660"/>
      <c r="URJ92" s="660"/>
      <c r="URK92" s="660"/>
      <c r="URL92" s="660"/>
      <c r="URM92" s="660"/>
      <c r="URN92" s="660"/>
      <c r="URO92" s="660"/>
      <c r="URP92" s="660"/>
      <c r="URQ92" s="660"/>
      <c r="URR92" s="660"/>
      <c r="URS92" s="660"/>
      <c r="URT92" s="660"/>
      <c r="URU92" s="660"/>
      <c r="URV92" s="660"/>
      <c r="URW92" s="660"/>
      <c r="URX92" s="660"/>
      <c r="URY92" s="660"/>
      <c r="URZ92" s="660"/>
      <c r="USA92" s="660"/>
      <c r="USB92" s="660"/>
      <c r="USC92" s="660"/>
      <c r="USD92" s="660"/>
      <c r="USE92" s="660"/>
      <c r="USF92" s="660"/>
      <c r="USG92" s="660"/>
      <c r="USH92" s="660"/>
      <c r="USI92" s="660"/>
      <c r="USJ92" s="660"/>
      <c r="USK92" s="660"/>
      <c r="USL92" s="660"/>
      <c r="USM92" s="660"/>
      <c r="USN92" s="660"/>
      <c r="USO92" s="660"/>
      <c r="USP92" s="660"/>
      <c r="USQ92" s="660"/>
      <c r="USR92" s="660"/>
      <c r="USS92" s="660"/>
      <c r="UST92" s="660"/>
      <c r="USU92" s="660"/>
      <c r="USV92" s="660"/>
      <c r="USW92" s="660"/>
      <c r="USX92" s="660"/>
      <c r="USY92" s="660"/>
      <c r="USZ92" s="660"/>
      <c r="UTA92" s="660"/>
      <c r="UTB92" s="660"/>
      <c r="UTC92" s="660"/>
      <c r="UTD92" s="660"/>
      <c r="UTE92" s="660"/>
      <c r="UTF92" s="660"/>
      <c r="UTG92" s="660"/>
      <c r="UTH92" s="660"/>
      <c r="UTI92" s="660"/>
      <c r="UTJ92" s="660"/>
      <c r="UTK92" s="660"/>
      <c r="UTL92" s="660"/>
      <c r="UTM92" s="660"/>
      <c r="UTN92" s="660"/>
      <c r="UTO92" s="660"/>
      <c r="UTP92" s="660"/>
      <c r="UTQ92" s="660"/>
      <c r="UTR92" s="660"/>
      <c r="UTS92" s="660"/>
      <c r="UTT92" s="660"/>
      <c r="UTU92" s="660"/>
      <c r="UTV92" s="660"/>
      <c r="UTW92" s="660"/>
      <c r="UTX92" s="660"/>
      <c r="UTY92" s="660"/>
      <c r="UTZ92" s="660"/>
      <c r="UUA92" s="660"/>
      <c r="UUB92" s="660"/>
      <c r="UUC92" s="660"/>
      <c r="UUD92" s="660"/>
      <c r="UUE92" s="660"/>
      <c r="UUF92" s="660"/>
      <c r="UUG92" s="660"/>
      <c r="UUH92" s="660"/>
      <c r="UUI92" s="660"/>
      <c r="UUJ92" s="660"/>
      <c r="UUK92" s="660"/>
      <c r="UUL92" s="660"/>
      <c r="UUM92" s="660"/>
      <c r="UUN92" s="660"/>
      <c r="UUO92" s="660"/>
      <c r="UUP92" s="660"/>
      <c r="UUQ92" s="660"/>
      <c r="UUR92" s="660"/>
      <c r="UUS92" s="660"/>
      <c r="UUT92" s="660"/>
      <c r="UUU92" s="660"/>
      <c r="UUV92" s="660"/>
      <c r="UUW92" s="660"/>
      <c r="UUX92" s="660"/>
      <c r="UUY92" s="660"/>
      <c r="UUZ92" s="660"/>
      <c r="UVA92" s="660"/>
      <c r="UVB92" s="660"/>
      <c r="UVC92" s="660"/>
      <c r="UVD92" s="660"/>
      <c r="UVE92" s="660"/>
      <c r="UVF92" s="660"/>
      <c r="UVG92" s="660"/>
      <c r="UVH92" s="660"/>
      <c r="UVI92" s="660"/>
      <c r="UVJ92" s="660"/>
      <c r="UVK92" s="660"/>
      <c r="UVL92" s="660"/>
      <c r="UVM92" s="660"/>
      <c r="UVN92" s="660"/>
      <c r="UVO92" s="660"/>
      <c r="UVP92" s="660"/>
      <c r="UVQ92" s="660"/>
      <c r="UVR92" s="660"/>
      <c r="UVS92" s="660"/>
      <c r="UVT92" s="660"/>
      <c r="UVU92" s="660"/>
      <c r="UVV92" s="660"/>
      <c r="UVW92" s="660"/>
      <c r="UVX92" s="660"/>
      <c r="UVY92" s="660"/>
      <c r="UVZ92" s="660"/>
      <c r="UWA92" s="660"/>
      <c r="UWB92" s="660"/>
      <c r="UWC92" s="660"/>
      <c r="UWD92" s="660"/>
      <c r="UWE92" s="660"/>
      <c r="UWF92" s="660"/>
      <c r="UWG92" s="660"/>
      <c r="UWH92" s="660"/>
      <c r="UWI92" s="660"/>
      <c r="UWJ92" s="660"/>
      <c r="UWK92" s="660"/>
      <c r="UWL92" s="660"/>
      <c r="UWM92" s="660"/>
      <c r="UWN92" s="660"/>
      <c r="UWO92" s="660"/>
      <c r="UWP92" s="660"/>
      <c r="UWQ92" s="660"/>
      <c r="UWR92" s="660"/>
      <c r="UWS92" s="660"/>
      <c r="UWT92" s="660"/>
      <c r="UWU92" s="660"/>
      <c r="UWV92" s="660"/>
      <c r="UWW92" s="660"/>
      <c r="UWX92" s="660"/>
      <c r="UWY92" s="660"/>
      <c r="UWZ92" s="660"/>
      <c r="UXA92" s="660"/>
      <c r="UXB92" s="660"/>
      <c r="UXC92" s="660"/>
      <c r="UXD92" s="660"/>
      <c r="UXE92" s="660"/>
      <c r="UXF92" s="660"/>
      <c r="UXG92" s="660"/>
      <c r="UXH92" s="660"/>
      <c r="UXI92" s="660"/>
      <c r="UXJ92" s="660"/>
      <c r="UXK92" s="660"/>
      <c r="UXL92" s="660"/>
      <c r="UXM92" s="660"/>
      <c r="UXN92" s="660"/>
      <c r="UXO92" s="660"/>
      <c r="UXP92" s="660"/>
      <c r="UXQ92" s="660"/>
      <c r="UXR92" s="660"/>
      <c r="UXS92" s="660"/>
      <c r="UXT92" s="660"/>
      <c r="UXU92" s="660"/>
      <c r="UXV92" s="660"/>
      <c r="UXW92" s="660"/>
      <c r="UXX92" s="660"/>
      <c r="UXY92" s="660"/>
      <c r="UXZ92" s="660"/>
      <c r="UYA92" s="660"/>
      <c r="UYB92" s="660"/>
      <c r="UYC92" s="660"/>
      <c r="UYD92" s="660"/>
      <c r="UYE92" s="660"/>
      <c r="UYF92" s="660"/>
      <c r="UYG92" s="660"/>
      <c r="UYH92" s="660"/>
      <c r="UYI92" s="660"/>
      <c r="UYJ92" s="660"/>
      <c r="UYK92" s="660"/>
      <c r="UYL92" s="660"/>
      <c r="UYM92" s="660"/>
      <c r="UYN92" s="660"/>
      <c r="UYO92" s="660"/>
      <c r="UYP92" s="660"/>
      <c r="UYQ92" s="660"/>
      <c r="UYR92" s="660"/>
      <c r="UYS92" s="660"/>
      <c r="UYT92" s="660"/>
      <c r="UYU92" s="660"/>
      <c r="UYV92" s="660"/>
      <c r="UYW92" s="660"/>
      <c r="UYX92" s="660"/>
      <c r="UYY92" s="660"/>
      <c r="UYZ92" s="660"/>
      <c r="UZA92" s="660"/>
      <c r="UZB92" s="660"/>
      <c r="UZC92" s="660"/>
      <c r="UZD92" s="660"/>
      <c r="UZE92" s="660"/>
      <c r="UZF92" s="660"/>
      <c r="UZG92" s="660"/>
      <c r="UZH92" s="660"/>
      <c r="UZI92" s="660"/>
      <c r="UZJ92" s="660"/>
      <c r="UZK92" s="660"/>
      <c r="UZL92" s="660"/>
      <c r="UZM92" s="660"/>
      <c r="UZN92" s="660"/>
      <c r="UZO92" s="660"/>
      <c r="UZP92" s="660"/>
      <c r="UZQ92" s="660"/>
      <c r="UZR92" s="660"/>
      <c r="UZS92" s="660"/>
      <c r="UZT92" s="660"/>
      <c r="UZU92" s="660"/>
      <c r="UZV92" s="660"/>
      <c r="UZW92" s="660"/>
      <c r="UZX92" s="660"/>
      <c r="UZY92" s="660"/>
      <c r="UZZ92" s="660"/>
      <c r="VAA92" s="660"/>
      <c r="VAB92" s="660"/>
      <c r="VAC92" s="660"/>
      <c r="VAD92" s="660"/>
      <c r="VAE92" s="660"/>
      <c r="VAF92" s="660"/>
      <c r="VAG92" s="660"/>
      <c r="VAH92" s="660"/>
      <c r="VAI92" s="660"/>
      <c r="VAJ92" s="660"/>
      <c r="VAK92" s="660"/>
      <c r="VAL92" s="660"/>
      <c r="VAM92" s="660"/>
      <c r="VAN92" s="660"/>
      <c r="VAO92" s="660"/>
      <c r="VAP92" s="660"/>
      <c r="VAQ92" s="660"/>
      <c r="VAR92" s="660"/>
      <c r="VAS92" s="660"/>
      <c r="VAT92" s="660"/>
      <c r="VAU92" s="660"/>
      <c r="VAV92" s="660"/>
      <c r="VAW92" s="660"/>
      <c r="VAX92" s="660"/>
      <c r="VAY92" s="660"/>
      <c r="VAZ92" s="660"/>
      <c r="VBA92" s="660"/>
      <c r="VBB92" s="660"/>
      <c r="VBC92" s="660"/>
      <c r="VBD92" s="660"/>
      <c r="VBE92" s="660"/>
      <c r="VBF92" s="660"/>
      <c r="VBG92" s="660"/>
      <c r="VBH92" s="660"/>
      <c r="VBI92" s="660"/>
      <c r="VBJ92" s="660"/>
      <c r="VBK92" s="660"/>
      <c r="VBL92" s="660"/>
      <c r="VBM92" s="660"/>
      <c r="VBN92" s="660"/>
      <c r="VBO92" s="660"/>
      <c r="VBP92" s="660"/>
      <c r="VBQ92" s="660"/>
      <c r="VBR92" s="660"/>
      <c r="VBS92" s="660"/>
      <c r="VBT92" s="660"/>
      <c r="VBU92" s="660"/>
      <c r="VBV92" s="660"/>
      <c r="VBW92" s="660"/>
      <c r="VBX92" s="660"/>
      <c r="VBY92" s="660"/>
      <c r="VBZ92" s="660"/>
      <c r="VCA92" s="660"/>
      <c r="VCB92" s="660"/>
      <c r="VCC92" s="660"/>
      <c r="VCD92" s="660"/>
      <c r="VCE92" s="660"/>
      <c r="VCF92" s="660"/>
      <c r="VCG92" s="660"/>
      <c r="VCH92" s="660"/>
      <c r="VCI92" s="660"/>
      <c r="VCJ92" s="660"/>
      <c r="VCK92" s="660"/>
      <c r="VCL92" s="660"/>
      <c r="VCM92" s="660"/>
      <c r="VCN92" s="660"/>
      <c r="VCO92" s="660"/>
      <c r="VCP92" s="660"/>
      <c r="VCQ92" s="660"/>
      <c r="VCR92" s="660"/>
      <c r="VCS92" s="660"/>
      <c r="VCT92" s="660"/>
      <c r="VCU92" s="660"/>
      <c r="VCV92" s="660"/>
      <c r="VCW92" s="660"/>
      <c r="VCX92" s="660"/>
      <c r="VCY92" s="660"/>
      <c r="VCZ92" s="660"/>
      <c r="VDA92" s="660"/>
      <c r="VDB92" s="660"/>
      <c r="VDC92" s="660"/>
      <c r="VDD92" s="660"/>
      <c r="VDE92" s="660"/>
      <c r="VDF92" s="660"/>
      <c r="VDG92" s="660"/>
      <c r="VDH92" s="660"/>
      <c r="VDI92" s="660"/>
      <c r="VDJ92" s="660"/>
      <c r="VDK92" s="660"/>
      <c r="VDL92" s="660"/>
      <c r="VDM92" s="660"/>
      <c r="VDN92" s="660"/>
      <c r="VDO92" s="660"/>
      <c r="VDP92" s="660"/>
      <c r="VDQ92" s="660"/>
      <c r="VDR92" s="660"/>
      <c r="VDS92" s="660"/>
      <c r="VDT92" s="660"/>
      <c r="VDU92" s="660"/>
      <c r="VDV92" s="660"/>
      <c r="VDW92" s="660"/>
      <c r="VDX92" s="660"/>
      <c r="VDY92" s="660"/>
      <c r="VDZ92" s="660"/>
      <c r="VEA92" s="660"/>
      <c r="VEB92" s="660"/>
      <c r="VEC92" s="660"/>
      <c r="VED92" s="660"/>
      <c r="VEE92" s="660"/>
      <c r="VEF92" s="660"/>
      <c r="VEG92" s="660"/>
      <c r="VEH92" s="660"/>
      <c r="VEI92" s="660"/>
      <c r="VEJ92" s="660"/>
      <c r="VEK92" s="660"/>
      <c r="VEL92" s="660"/>
      <c r="VEM92" s="660"/>
      <c r="VEN92" s="660"/>
      <c r="VEO92" s="660"/>
      <c r="VEP92" s="660"/>
      <c r="VEQ92" s="660"/>
      <c r="VER92" s="660"/>
      <c r="VES92" s="660"/>
      <c r="VET92" s="660"/>
      <c r="VEU92" s="660"/>
      <c r="VEV92" s="660"/>
      <c r="VEW92" s="660"/>
      <c r="VEX92" s="660"/>
      <c r="VEY92" s="660"/>
      <c r="VEZ92" s="660"/>
      <c r="VFA92" s="660"/>
      <c r="VFB92" s="660"/>
      <c r="VFC92" s="660"/>
      <c r="VFD92" s="660"/>
      <c r="VFE92" s="660"/>
      <c r="VFF92" s="660"/>
      <c r="VFG92" s="660"/>
      <c r="VFH92" s="660"/>
      <c r="VFI92" s="660"/>
      <c r="VFJ92" s="660"/>
      <c r="VFK92" s="660"/>
      <c r="VFL92" s="660"/>
      <c r="VFM92" s="660"/>
      <c r="VFN92" s="660"/>
      <c r="VFO92" s="660"/>
      <c r="VFP92" s="660"/>
      <c r="VFQ92" s="660"/>
      <c r="VFR92" s="660"/>
      <c r="VFS92" s="660"/>
      <c r="VFT92" s="660"/>
      <c r="VFU92" s="660"/>
      <c r="VFV92" s="660"/>
      <c r="VFW92" s="660"/>
      <c r="VFX92" s="660"/>
      <c r="VFY92" s="660"/>
      <c r="VFZ92" s="660"/>
      <c r="VGA92" s="660"/>
      <c r="VGB92" s="660"/>
      <c r="VGC92" s="660"/>
      <c r="VGD92" s="660"/>
      <c r="VGE92" s="660"/>
      <c r="VGF92" s="660"/>
      <c r="VGG92" s="660"/>
      <c r="VGH92" s="660"/>
      <c r="VGI92" s="660"/>
      <c r="VGJ92" s="660"/>
      <c r="VGK92" s="660"/>
      <c r="VGL92" s="660"/>
      <c r="VGM92" s="660"/>
      <c r="VGN92" s="660"/>
      <c r="VGO92" s="660"/>
      <c r="VGP92" s="660"/>
      <c r="VGQ92" s="660"/>
      <c r="VGR92" s="660"/>
      <c r="VGS92" s="660"/>
      <c r="VGT92" s="660"/>
      <c r="VGU92" s="660"/>
      <c r="VGV92" s="660"/>
      <c r="VGW92" s="660"/>
      <c r="VGX92" s="660"/>
      <c r="VGY92" s="660"/>
      <c r="VGZ92" s="660"/>
      <c r="VHA92" s="660"/>
      <c r="VHB92" s="660"/>
      <c r="VHC92" s="660"/>
      <c r="VHD92" s="660"/>
      <c r="VHE92" s="660"/>
      <c r="VHF92" s="660"/>
      <c r="VHG92" s="660"/>
      <c r="VHH92" s="660"/>
      <c r="VHI92" s="660"/>
      <c r="VHJ92" s="660"/>
      <c r="VHK92" s="660"/>
      <c r="VHL92" s="660"/>
      <c r="VHM92" s="660"/>
      <c r="VHN92" s="660"/>
      <c r="VHO92" s="660"/>
      <c r="VHP92" s="660"/>
      <c r="VHQ92" s="660"/>
      <c r="VHR92" s="660"/>
      <c r="VHS92" s="660"/>
      <c r="VHT92" s="660"/>
      <c r="VHU92" s="660"/>
      <c r="VHV92" s="660"/>
      <c r="VHW92" s="660"/>
      <c r="VHX92" s="660"/>
      <c r="VHY92" s="660"/>
      <c r="VHZ92" s="660"/>
      <c r="VIA92" s="660"/>
      <c r="VIB92" s="660"/>
      <c r="VIC92" s="660"/>
      <c r="VID92" s="660"/>
      <c r="VIE92" s="660"/>
      <c r="VIF92" s="660"/>
      <c r="VIG92" s="660"/>
      <c r="VIH92" s="660"/>
      <c r="VII92" s="660"/>
      <c r="VIJ92" s="660"/>
      <c r="VIK92" s="660"/>
      <c r="VIL92" s="660"/>
      <c r="VIM92" s="660"/>
      <c r="VIN92" s="660"/>
      <c r="VIO92" s="660"/>
      <c r="VIP92" s="660"/>
      <c r="VIQ92" s="660"/>
      <c r="VIR92" s="660"/>
      <c r="VIS92" s="660"/>
      <c r="VIT92" s="660"/>
      <c r="VIU92" s="660"/>
      <c r="VIV92" s="660"/>
      <c r="VIW92" s="660"/>
      <c r="VIX92" s="660"/>
      <c r="VIY92" s="660"/>
      <c r="VIZ92" s="660"/>
      <c r="VJA92" s="660"/>
      <c r="VJB92" s="660"/>
      <c r="VJC92" s="660"/>
      <c r="VJD92" s="660"/>
      <c r="VJE92" s="660"/>
      <c r="VJF92" s="660"/>
      <c r="VJG92" s="660"/>
      <c r="VJH92" s="660"/>
      <c r="VJI92" s="660"/>
      <c r="VJJ92" s="660"/>
      <c r="VJK92" s="660"/>
      <c r="VJL92" s="660"/>
      <c r="VJM92" s="660"/>
      <c r="VJN92" s="660"/>
      <c r="VJO92" s="660"/>
      <c r="VJP92" s="660"/>
      <c r="VJQ92" s="660"/>
      <c r="VJR92" s="660"/>
      <c r="VJS92" s="660"/>
      <c r="VJT92" s="660"/>
      <c r="VJU92" s="660"/>
      <c r="VJV92" s="660"/>
      <c r="VJW92" s="660"/>
      <c r="VJX92" s="660"/>
      <c r="VJY92" s="660"/>
      <c r="VJZ92" s="660"/>
      <c r="VKA92" s="660"/>
      <c r="VKB92" s="660"/>
      <c r="VKC92" s="660"/>
      <c r="VKD92" s="660"/>
      <c r="VKE92" s="660"/>
      <c r="VKF92" s="660"/>
      <c r="VKG92" s="660"/>
      <c r="VKH92" s="660"/>
      <c r="VKI92" s="660"/>
      <c r="VKJ92" s="660"/>
      <c r="VKK92" s="660"/>
      <c r="VKL92" s="660"/>
      <c r="VKM92" s="660"/>
      <c r="VKN92" s="660"/>
      <c r="VKO92" s="660"/>
      <c r="VKP92" s="660"/>
      <c r="VKQ92" s="660"/>
      <c r="VKR92" s="660"/>
      <c r="VKS92" s="660"/>
      <c r="VKT92" s="660"/>
      <c r="VKU92" s="660"/>
      <c r="VKV92" s="660"/>
      <c r="VKW92" s="660"/>
      <c r="VKX92" s="660"/>
      <c r="VKY92" s="660"/>
      <c r="VKZ92" s="660"/>
      <c r="VLA92" s="660"/>
      <c r="VLB92" s="660"/>
      <c r="VLC92" s="660"/>
      <c r="VLD92" s="660"/>
      <c r="VLE92" s="660"/>
      <c r="VLF92" s="660"/>
      <c r="VLG92" s="660"/>
      <c r="VLH92" s="660"/>
      <c r="VLI92" s="660"/>
      <c r="VLJ92" s="660"/>
      <c r="VLK92" s="660"/>
      <c r="VLL92" s="660"/>
      <c r="VLM92" s="660"/>
      <c r="VLN92" s="660"/>
      <c r="VLO92" s="660"/>
      <c r="VLP92" s="660"/>
      <c r="VLQ92" s="660"/>
      <c r="VLR92" s="660"/>
      <c r="VLS92" s="660"/>
      <c r="VLT92" s="660"/>
      <c r="VLU92" s="660"/>
      <c r="VLV92" s="660"/>
      <c r="VLW92" s="660"/>
      <c r="VLX92" s="660"/>
      <c r="VLY92" s="660"/>
      <c r="VLZ92" s="660"/>
      <c r="VMA92" s="660"/>
      <c r="VMB92" s="660"/>
      <c r="VMC92" s="660"/>
      <c r="VMD92" s="660"/>
      <c r="VME92" s="660"/>
      <c r="VMF92" s="660"/>
      <c r="VMG92" s="660"/>
      <c r="VMH92" s="660"/>
      <c r="VMI92" s="660"/>
      <c r="VMJ92" s="660"/>
      <c r="VMK92" s="660"/>
      <c r="VML92" s="660"/>
      <c r="VMM92" s="660"/>
      <c r="VMN92" s="660"/>
      <c r="VMO92" s="660"/>
      <c r="VMP92" s="660"/>
      <c r="VMQ92" s="660"/>
      <c r="VMR92" s="660"/>
      <c r="VMS92" s="660"/>
      <c r="VMT92" s="660"/>
      <c r="VMU92" s="660"/>
      <c r="VMV92" s="660"/>
      <c r="VMW92" s="660"/>
      <c r="VMX92" s="660"/>
      <c r="VMY92" s="660"/>
      <c r="VMZ92" s="660"/>
      <c r="VNA92" s="660"/>
      <c r="VNB92" s="660"/>
      <c r="VNC92" s="660"/>
      <c r="VND92" s="660"/>
      <c r="VNE92" s="660"/>
      <c r="VNF92" s="660"/>
      <c r="VNG92" s="660"/>
      <c r="VNH92" s="660"/>
      <c r="VNI92" s="660"/>
      <c r="VNJ92" s="660"/>
      <c r="VNK92" s="660"/>
      <c r="VNL92" s="660"/>
      <c r="VNM92" s="660"/>
      <c r="VNN92" s="660"/>
      <c r="VNO92" s="660"/>
      <c r="VNP92" s="660"/>
      <c r="VNQ92" s="660"/>
      <c r="VNR92" s="660"/>
      <c r="VNS92" s="660"/>
      <c r="VNT92" s="660"/>
      <c r="VNU92" s="660"/>
      <c r="VNV92" s="660"/>
      <c r="VNW92" s="660"/>
      <c r="VNX92" s="660"/>
      <c r="VNY92" s="660"/>
      <c r="VNZ92" s="660"/>
      <c r="VOA92" s="660"/>
      <c r="VOB92" s="660"/>
      <c r="VOC92" s="660"/>
      <c r="VOD92" s="660"/>
      <c r="VOE92" s="660"/>
      <c r="VOF92" s="660"/>
      <c r="VOG92" s="660"/>
      <c r="VOH92" s="660"/>
      <c r="VOI92" s="660"/>
      <c r="VOJ92" s="660"/>
      <c r="VOK92" s="660"/>
      <c r="VOL92" s="660"/>
      <c r="VOM92" s="660"/>
      <c r="VON92" s="660"/>
      <c r="VOO92" s="660"/>
      <c r="VOP92" s="660"/>
      <c r="VOQ92" s="660"/>
      <c r="VOR92" s="660"/>
      <c r="VOS92" s="660"/>
      <c r="VOT92" s="660"/>
      <c r="VOU92" s="660"/>
      <c r="VOV92" s="660"/>
      <c r="VOW92" s="660"/>
      <c r="VOX92" s="660"/>
      <c r="VOY92" s="660"/>
      <c r="VOZ92" s="660"/>
      <c r="VPA92" s="660"/>
      <c r="VPB92" s="660"/>
      <c r="VPC92" s="660"/>
      <c r="VPD92" s="660"/>
      <c r="VPE92" s="660"/>
      <c r="VPF92" s="660"/>
      <c r="VPG92" s="660"/>
      <c r="VPH92" s="660"/>
      <c r="VPI92" s="660"/>
      <c r="VPJ92" s="660"/>
      <c r="VPK92" s="660"/>
      <c r="VPL92" s="660"/>
      <c r="VPM92" s="660"/>
      <c r="VPN92" s="660"/>
      <c r="VPO92" s="660"/>
      <c r="VPP92" s="660"/>
      <c r="VPQ92" s="660"/>
      <c r="VPR92" s="660"/>
      <c r="VPS92" s="660"/>
      <c r="VPT92" s="660"/>
      <c r="VPU92" s="660"/>
      <c r="VPV92" s="660"/>
      <c r="VPW92" s="660"/>
      <c r="VPX92" s="660"/>
      <c r="VPY92" s="660"/>
      <c r="VPZ92" s="660"/>
      <c r="VQA92" s="660"/>
      <c r="VQB92" s="660"/>
      <c r="VQC92" s="660"/>
      <c r="VQD92" s="660"/>
      <c r="VQE92" s="660"/>
      <c r="VQF92" s="660"/>
      <c r="VQG92" s="660"/>
      <c r="VQH92" s="660"/>
      <c r="VQI92" s="660"/>
      <c r="VQJ92" s="660"/>
      <c r="VQK92" s="660"/>
      <c r="VQL92" s="660"/>
      <c r="VQM92" s="660"/>
      <c r="VQN92" s="660"/>
      <c r="VQO92" s="660"/>
      <c r="VQP92" s="660"/>
      <c r="VQQ92" s="660"/>
      <c r="VQR92" s="660"/>
      <c r="VQS92" s="660"/>
      <c r="VQT92" s="660"/>
      <c r="VQU92" s="660"/>
      <c r="VQV92" s="660"/>
      <c r="VQW92" s="660"/>
      <c r="VQX92" s="660"/>
      <c r="VQY92" s="660"/>
      <c r="VQZ92" s="660"/>
      <c r="VRA92" s="660"/>
      <c r="VRB92" s="660"/>
      <c r="VRC92" s="660"/>
      <c r="VRD92" s="660"/>
      <c r="VRE92" s="660"/>
      <c r="VRF92" s="660"/>
      <c r="VRG92" s="660"/>
      <c r="VRH92" s="660"/>
      <c r="VRI92" s="660"/>
      <c r="VRJ92" s="660"/>
      <c r="VRK92" s="660"/>
      <c r="VRL92" s="660"/>
      <c r="VRM92" s="660"/>
      <c r="VRN92" s="660"/>
      <c r="VRO92" s="660"/>
      <c r="VRP92" s="660"/>
      <c r="VRQ92" s="660"/>
      <c r="VRR92" s="660"/>
      <c r="VRS92" s="660"/>
      <c r="VRT92" s="660"/>
      <c r="VRU92" s="660"/>
      <c r="VRV92" s="660"/>
      <c r="VRW92" s="660"/>
      <c r="VRX92" s="660"/>
      <c r="VRY92" s="660"/>
      <c r="VRZ92" s="660"/>
      <c r="VSA92" s="660"/>
      <c r="VSB92" s="660"/>
      <c r="VSC92" s="660"/>
      <c r="VSD92" s="660"/>
      <c r="VSE92" s="660"/>
      <c r="VSF92" s="660"/>
      <c r="VSG92" s="660"/>
      <c r="VSH92" s="660"/>
      <c r="VSI92" s="660"/>
      <c r="VSJ92" s="660"/>
      <c r="VSK92" s="660"/>
      <c r="VSL92" s="660"/>
      <c r="VSM92" s="660"/>
      <c r="VSN92" s="660"/>
      <c r="VSO92" s="660"/>
      <c r="VSP92" s="660"/>
      <c r="VSQ92" s="660"/>
      <c r="VSR92" s="660"/>
      <c r="VSS92" s="660"/>
      <c r="VST92" s="660"/>
      <c r="VSU92" s="660"/>
      <c r="VSV92" s="660"/>
      <c r="VSW92" s="660"/>
      <c r="VSX92" s="660"/>
      <c r="VSY92" s="660"/>
      <c r="VSZ92" s="660"/>
      <c r="VTA92" s="660"/>
      <c r="VTB92" s="660"/>
      <c r="VTC92" s="660"/>
      <c r="VTD92" s="660"/>
      <c r="VTE92" s="660"/>
      <c r="VTF92" s="660"/>
      <c r="VTG92" s="660"/>
      <c r="VTH92" s="660"/>
      <c r="VTI92" s="660"/>
      <c r="VTJ92" s="660"/>
      <c r="VTK92" s="660"/>
      <c r="VTL92" s="660"/>
      <c r="VTM92" s="660"/>
      <c r="VTN92" s="660"/>
      <c r="VTO92" s="660"/>
      <c r="VTP92" s="660"/>
      <c r="VTQ92" s="660"/>
      <c r="VTR92" s="660"/>
      <c r="VTS92" s="660"/>
      <c r="VTT92" s="660"/>
      <c r="VTU92" s="660"/>
      <c r="VTV92" s="660"/>
      <c r="VTW92" s="660"/>
      <c r="VTX92" s="660"/>
      <c r="VTY92" s="660"/>
      <c r="VTZ92" s="660"/>
      <c r="VUA92" s="660"/>
      <c r="VUB92" s="660"/>
      <c r="VUC92" s="660"/>
      <c r="VUD92" s="660"/>
      <c r="VUE92" s="660"/>
      <c r="VUF92" s="660"/>
      <c r="VUG92" s="660"/>
      <c r="VUH92" s="660"/>
      <c r="VUI92" s="660"/>
      <c r="VUJ92" s="660"/>
      <c r="VUK92" s="660"/>
      <c r="VUL92" s="660"/>
      <c r="VUM92" s="660"/>
      <c r="VUN92" s="660"/>
      <c r="VUO92" s="660"/>
      <c r="VUP92" s="660"/>
      <c r="VUQ92" s="660"/>
      <c r="VUR92" s="660"/>
      <c r="VUS92" s="660"/>
      <c r="VUT92" s="660"/>
      <c r="VUU92" s="660"/>
      <c r="VUV92" s="660"/>
      <c r="VUW92" s="660"/>
      <c r="VUX92" s="660"/>
      <c r="VUY92" s="660"/>
      <c r="VUZ92" s="660"/>
      <c r="VVA92" s="660"/>
      <c r="VVB92" s="660"/>
      <c r="VVC92" s="660"/>
      <c r="VVD92" s="660"/>
      <c r="VVE92" s="660"/>
      <c r="VVF92" s="660"/>
      <c r="VVG92" s="660"/>
      <c r="VVH92" s="660"/>
      <c r="VVI92" s="660"/>
      <c r="VVJ92" s="660"/>
      <c r="VVK92" s="660"/>
      <c r="VVL92" s="660"/>
      <c r="VVM92" s="660"/>
      <c r="VVN92" s="660"/>
      <c r="VVO92" s="660"/>
      <c r="VVP92" s="660"/>
      <c r="VVQ92" s="660"/>
      <c r="VVR92" s="660"/>
      <c r="VVS92" s="660"/>
      <c r="VVT92" s="660"/>
      <c r="VVU92" s="660"/>
      <c r="VVV92" s="660"/>
      <c r="VVW92" s="660"/>
      <c r="VVX92" s="660"/>
      <c r="VVY92" s="660"/>
      <c r="VVZ92" s="660"/>
      <c r="VWA92" s="660"/>
      <c r="VWB92" s="660"/>
      <c r="VWC92" s="660"/>
      <c r="VWD92" s="660"/>
      <c r="VWE92" s="660"/>
      <c r="VWF92" s="660"/>
      <c r="VWG92" s="660"/>
      <c r="VWH92" s="660"/>
      <c r="VWI92" s="660"/>
      <c r="VWJ92" s="660"/>
      <c r="VWK92" s="660"/>
      <c r="VWL92" s="660"/>
      <c r="VWM92" s="660"/>
      <c r="VWN92" s="660"/>
      <c r="VWO92" s="660"/>
      <c r="VWP92" s="660"/>
      <c r="VWQ92" s="660"/>
      <c r="VWR92" s="660"/>
      <c r="VWS92" s="660"/>
      <c r="VWT92" s="660"/>
      <c r="VWU92" s="660"/>
      <c r="VWV92" s="660"/>
      <c r="VWW92" s="660"/>
      <c r="VWX92" s="660"/>
      <c r="VWY92" s="660"/>
      <c r="VWZ92" s="660"/>
      <c r="VXA92" s="660"/>
      <c r="VXB92" s="660"/>
      <c r="VXC92" s="660"/>
      <c r="VXD92" s="660"/>
      <c r="VXE92" s="660"/>
      <c r="VXF92" s="660"/>
      <c r="VXG92" s="660"/>
      <c r="VXH92" s="660"/>
      <c r="VXI92" s="660"/>
      <c r="VXJ92" s="660"/>
      <c r="VXK92" s="660"/>
      <c r="VXL92" s="660"/>
      <c r="VXM92" s="660"/>
      <c r="VXN92" s="660"/>
      <c r="VXO92" s="660"/>
      <c r="VXP92" s="660"/>
      <c r="VXQ92" s="660"/>
      <c r="VXR92" s="660"/>
      <c r="VXS92" s="660"/>
      <c r="VXT92" s="660"/>
      <c r="VXU92" s="660"/>
      <c r="VXV92" s="660"/>
      <c r="VXW92" s="660"/>
      <c r="VXX92" s="660"/>
      <c r="VXY92" s="660"/>
      <c r="VXZ92" s="660"/>
      <c r="VYA92" s="660"/>
      <c r="VYB92" s="660"/>
      <c r="VYC92" s="660"/>
      <c r="VYD92" s="660"/>
      <c r="VYE92" s="660"/>
      <c r="VYF92" s="660"/>
      <c r="VYG92" s="660"/>
      <c r="VYH92" s="660"/>
      <c r="VYI92" s="660"/>
      <c r="VYJ92" s="660"/>
      <c r="VYK92" s="660"/>
      <c r="VYL92" s="660"/>
      <c r="VYM92" s="660"/>
      <c r="VYN92" s="660"/>
      <c r="VYO92" s="660"/>
      <c r="VYP92" s="660"/>
      <c r="VYQ92" s="660"/>
      <c r="VYR92" s="660"/>
      <c r="VYS92" s="660"/>
      <c r="VYT92" s="660"/>
      <c r="VYU92" s="660"/>
      <c r="VYV92" s="660"/>
      <c r="VYW92" s="660"/>
      <c r="VYX92" s="660"/>
      <c r="VYY92" s="660"/>
      <c r="VYZ92" s="660"/>
      <c r="VZA92" s="660"/>
      <c r="VZB92" s="660"/>
      <c r="VZC92" s="660"/>
      <c r="VZD92" s="660"/>
      <c r="VZE92" s="660"/>
      <c r="VZF92" s="660"/>
      <c r="VZG92" s="660"/>
      <c r="VZH92" s="660"/>
      <c r="VZI92" s="660"/>
      <c r="VZJ92" s="660"/>
      <c r="VZK92" s="660"/>
      <c r="VZL92" s="660"/>
      <c r="VZM92" s="660"/>
      <c r="VZN92" s="660"/>
      <c r="VZO92" s="660"/>
      <c r="VZP92" s="660"/>
      <c r="VZQ92" s="660"/>
      <c r="VZR92" s="660"/>
      <c r="VZS92" s="660"/>
      <c r="VZT92" s="660"/>
      <c r="VZU92" s="660"/>
      <c r="VZV92" s="660"/>
      <c r="VZW92" s="660"/>
      <c r="VZX92" s="660"/>
      <c r="VZY92" s="660"/>
      <c r="VZZ92" s="660"/>
      <c r="WAA92" s="660"/>
      <c r="WAB92" s="660"/>
      <c r="WAC92" s="660"/>
      <c r="WAD92" s="660"/>
      <c r="WAE92" s="660"/>
      <c r="WAF92" s="660"/>
      <c r="WAG92" s="660"/>
      <c r="WAH92" s="660"/>
      <c r="WAI92" s="660"/>
      <c r="WAJ92" s="660"/>
      <c r="WAK92" s="660"/>
      <c r="WAL92" s="660"/>
      <c r="WAM92" s="660"/>
      <c r="WAN92" s="660"/>
      <c r="WAO92" s="660"/>
      <c r="WAP92" s="660"/>
      <c r="WAQ92" s="660"/>
      <c r="WAR92" s="660"/>
      <c r="WAS92" s="660"/>
      <c r="WAT92" s="660"/>
      <c r="WAU92" s="660"/>
      <c r="WAV92" s="660"/>
      <c r="WAW92" s="660"/>
      <c r="WAX92" s="660"/>
      <c r="WAY92" s="660"/>
      <c r="WAZ92" s="660"/>
      <c r="WBA92" s="660"/>
      <c r="WBB92" s="660"/>
      <c r="WBC92" s="660"/>
      <c r="WBD92" s="660"/>
      <c r="WBE92" s="660"/>
      <c r="WBF92" s="660"/>
      <c r="WBG92" s="660"/>
      <c r="WBH92" s="660"/>
      <c r="WBI92" s="660"/>
      <c r="WBJ92" s="660"/>
      <c r="WBK92" s="660"/>
      <c r="WBL92" s="660"/>
      <c r="WBM92" s="660"/>
      <c r="WBN92" s="660"/>
      <c r="WBO92" s="660"/>
      <c r="WBP92" s="660"/>
      <c r="WBQ92" s="660"/>
      <c r="WBR92" s="660"/>
      <c r="WBS92" s="660"/>
      <c r="WBT92" s="660"/>
      <c r="WBU92" s="660"/>
      <c r="WBV92" s="660"/>
      <c r="WBW92" s="660"/>
      <c r="WBX92" s="660"/>
      <c r="WBY92" s="660"/>
      <c r="WBZ92" s="660"/>
      <c r="WCA92" s="660"/>
      <c r="WCB92" s="660"/>
      <c r="WCC92" s="660"/>
      <c r="WCD92" s="660"/>
      <c r="WCE92" s="660"/>
      <c r="WCF92" s="660"/>
      <c r="WCG92" s="660"/>
      <c r="WCH92" s="660"/>
      <c r="WCI92" s="660"/>
      <c r="WCJ92" s="660"/>
      <c r="WCK92" s="660"/>
      <c r="WCL92" s="660"/>
      <c r="WCM92" s="660"/>
      <c r="WCN92" s="660"/>
      <c r="WCO92" s="660"/>
      <c r="WCP92" s="660"/>
      <c r="WCQ92" s="660"/>
      <c r="WCR92" s="660"/>
      <c r="WCS92" s="660"/>
      <c r="WCT92" s="660"/>
      <c r="WCU92" s="660"/>
      <c r="WCV92" s="660"/>
      <c r="WCW92" s="660"/>
      <c r="WCX92" s="660"/>
      <c r="WCY92" s="660"/>
      <c r="WCZ92" s="660"/>
      <c r="WDA92" s="660"/>
      <c r="WDB92" s="660"/>
      <c r="WDC92" s="660"/>
      <c r="WDD92" s="660"/>
      <c r="WDE92" s="660"/>
      <c r="WDF92" s="660"/>
      <c r="WDG92" s="660"/>
      <c r="WDH92" s="660"/>
      <c r="WDI92" s="660"/>
      <c r="WDJ92" s="660"/>
      <c r="WDK92" s="660"/>
      <c r="WDL92" s="660"/>
      <c r="WDM92" s="660"/>
      <c r="WDN92" s="660"/>
      <c r="WDO92" s="660"/>
      <c r="WDP92" s="660"/>
      <c r="WDQ92" s="660"/>
      <c r="WDR92" s="660"/>
      <c r="WDS92" s="660"/>
      <c r="WDT92" s="660"/>
      <c r="WDU92" s="660"/>
      <c r="WDV92" s="660"/>
      <c r="WDW92" s="660"/>
      <c r="WDX92" s="660"/>
      <c r="WDY92" s="660"/>
      <c r="WDZ92" s="660"/>
      <c r="WEA92" s="660"/>
      <c r="WEB92" s="660"/>
      <c r="WEC92" s="660"/>
      <c r="WED92" s="660"/>
      <c r="WEE92" s="660"/>
      <c r="WEF92" s="660"/>
      <c r="WEG92" s="660"/>
      <c r="WEH92" s="660"/>
      <c r="WEI92" s="660"/>
      <c r="WEJ92" s="660"/>
      <c r="WEK92" s="660"/>
      <c r="WEL92" s="660"/>
      <c r="WEM92" s="660"/>
      <c r="WEN92" s="660"/>
      <c r="WEO92" s="660"/>
      <c r="WEP92" s="660"/>
      <c r="WEQ92" s="660"/>
      <c r="WER92" s="660"/>
      <c r="WES92" s="660"/>
      <c r="WET92" s="660"/>
      <c r="WEU92" s="660"/>
      <c r="WEV92" s="660"/>
      <c r="WEW92" s="660"/>
      <c r="WEX92" s="660"/>
      <c r="WEY92" s="660"/>
      <c r="WEZ92" s="660"/>
      <c r="WFA92" s="660"/>
      <c r="WFB92" s="660"/>
      <c r="WFC92" s="660"/>
      <c r="WFD92" s="660"/>
      <c r="WFE92" s="660"/>
      <c r="WFF92" s="660"/>
      <c r="WFG92" s="660"/>
      <c r="WFH92" s="660"/>
      <c r="WFI92" s="660"/>
      <c r="WFJ92" s="660"/>
      <c r="WFK92" s="660"/>
      <c r="WFL92" s="660"/>
      <c r="WFM92" s="660"/>
      <c r="WFN92" s="660"/>
      <c r="WFO92" s="660"/>
      <c r="WFP92" s="660"/>
      <c r="WFQ92" s="660"/>
      <c r="WFR92" s="660"/>
      <c r="WFS92" s="660"/>
      <c r="WFT92" s="660"/>
      <c r="WFU92" s="660"/>
      <c r="WFV92" s="660"/>
      <c r="WFW92" s="660"/>
      <c r="WFX92" s="660"/>
      <c r="WFY92" s="660"/>
      <c r="WFZ92" s="660"/>
      <c r="WGA92" s="660"/>
      <c r="WGB92" s="660"/>
      <c r="WGC92" s="660"/>
      <c r="WGD92" s="660"/>
      <c r="WGE92" s="660"/>
      <c r="WGF92" s="660"/>
      <c r="WGG92" s="660"/>
      <c r="WGH92" s="660"/>
      <c r="WGI92" s="660"/>
      <c r="WGJ92" s="660"/>
      <c r="WGK92" s="660"/>
      <c r="WGL92" s="660"/>
      <c r="WGM92" s="660"/>
      <c r="WGN92" s="660"/>
      <c r="WGO92" s="660"/>
      <c r="WGP92" s="660"/>
      <c r="WGQ92" s="660"/>
      <c r="WGR92" s="660"/>
      <c r="WGS92" s="660"/>
      <c r="WGT92" s="660"/>
      <c r="WGU92" s="660"/>
      <c r="WGV92" s="660"/>
      <c r="WGW92" s="660"/>
      <c r="WGX92" s="660"/>
      <c r="WGY92" s="660"/>
      <c r="WGZ92" s="660"/>
      <c r="WHA92" s="660"/>
      <c r="WHB92" s="660"/>
      <c r="WHC92" s="660"/>
      <c r="WHD92" s="660"/>
      <c r="WHE92" s="660"/>
      <c r="WHF92" s="660"/>
      <c r="WHG92" s="660"/>
      <c r="WHH92" s="660"/>
      <c r="WHI92" s="660"/>
      <c r="WHJ92" s="660"/>
      <c r="WHK92" s="660"/>
      <c r="WHL92" s="660"/>
      <c r="WHM92" s="660"/>
      <c r="WHN92" s="660"/>
      <c r="WHO92" s="660"/>
      <c r="WHP92" s="660"/>
      <c r="WHQ92" s="660"/>
      <c r="WHR92" s="660"/>
      <c r="WHS92" s="660"/>
      <c r="WHT92" s="660"/>
      <c r="WHU92" s="660"/>
      <c r="WHV92" s="660"/>
      <c r="WHW92" s="660"/>
      <c r="WHX92" s="660"/>
      <c r="WHY92" s="660"/>
      <c r="WHZ92" s="660"/>
      <c r="WIA92" s="660"/>
      <c r="WIB92" s="660"/>
      <c r="WIC92" s="660"/>
      <c r="WID92" s="660"/>
      <c r="WIE92" s="660"/>
      <c r="WIF92" s="660"/>
      <c r="WIG92" s="660"/>
      <c r="WIH92" s="660"/>
      <c r="WII92" s="660"/>
      <c r="WIJ92" s="660"/>
      <c r="WIK92" s="660"/>
      <c r="WIL92" s="660"/>
      <c r="WIM92" s="660"/>
      <c r="WIN92" s="660"/>
      <c r="WIO92" s="660"/>
      <c r="WIP92" s="660"/>
      <c r="WIQ92" s="660"/>
      <c r="WIR92" s="660"/>
      <c r="WIS92" s="660"/>
      <c r="WIT92" s="660"/>
      <c r="WIU92" s="660"/>
      <c r="WIV92" s="660"/>
      <c r="WIW92" s="660"/>
      <c r="WIX92" s="660"/>
      <c r="WIY92" s="660"/>
      <c r="WIZ92" s="660"/>
      <c r="WJA92" s="660"/>
      <c r="WJB92" s="660"/>
      <c r="WJC92" s="660"/>
      <c r="WJD92" s="660"/>
      <c r="WJE92" s="660"/>
      <c r="WJF92" s="660"/>
      <c r="WJG92" s="660"/>
      <c r="WJH92" s="660"/>
      <c r="WJI92" s="660"/>
      <c r="WJJ92" s="660"/>
      <c r="WJK92" s="660"/>
      <c r="WJL92" s="660"/>
      <c r="WJM92" s="660"/>
      <c r="WJN92" s="660"/>
      <c r="WJO92" s="660"/>
      <c r="WJP92" s="660"/>
      <c r="WJQ92" s="660"/>
      <c r="WJR92" s="660"/>
      <c r="WJS92" s="660"/>
      <c r="WJT92" s="660"/>
      <c r="WJU92" s="660"/>
      <c r="WJV92" s="660"/>
      <c r="WJW92" s="660"/>
      <c r="WJX92" s="660"/>
      <c r="WJY92" s="660"/>
      <c r="WJZ92" s="660"/>
      <c r="WKA92" s="660"/>
      <c r="WKB92" s="660"/>
      <c r="WKC92" s="660"/>
      <c r="WKD92" s="660"/>
      <c r="WKE92" s="660"/>
      <c r="WKF92" s="660"/>
      <c r="WKG92" s="660"/>
      <c r="WKH92" s="660"/>
      <c r="WKI92" s="660"/>
      <c r="WKJ92" s="660"/>
      <c r="WKK92" s="660"/>
      <c r="WKL92" s="660"/>
      <c r="WKM92" s="660"/>
      <c r="WKN92" s="660"/>
      <c r="WKO92" s="660"/>
      <c r="WKP92" s="660"/>
      <c r="WKQ92" s="660"/>
      <c r="WKR92" s="660"/>
      <c r="WKS92" s="660"/>
      <c r="WKT92" s="660"/>
      <c r="WKU92" s="660"/>
      <c r="WKV92" s="660"/>
      <c r="WKW92" s="660"/>
      <c r="WKX92" s="660"/>
      <c r="WKY92" s="660"/>
      <c r="WKZ92" s="660"/>
      <c r="WLA92" s="660"/>
      <c r="WLB92" s="660"/>
      <c r="WLC92" s="660"/>
      <c r="WLD92" s="660"/>
      <c r="WLE92" s="660"/>
      <c r="WLF92" s="660"/>
      <c r="WLG92" s="660"/>
      <c r="WLH92" s="660"/>
      <c r="WLI92" s="660"/>
      <c r="WLJ92" s="660"/>
      <c r="WLK92" s="660"/>
      <c r="WLL92" s="660"/>
      <c r="WLM92" s="660"/>
      <c r="WLN92" s="660"/>
      <c r="WLO92" s="660"/>
      <c r="WLP92" s="660"/>
      <c r="WLQ92" s="660"/>
      <c r="WLR92" s="660"/>
      <c r="WLS92" s="660"/>
      <c r="WLT92" s="660"/>
      <c r="WLU92" s="660"/>
      <c r="WLV92" s="660"/>
      <c r="WLW92" s="660"/>
      <c r="WLX92" s="660"/>
      <c r="WLY92" s="660"/>
      <c r="WLZ92" s="660"/>
      <c r="WMA92" s="660"/>
      <c r="WMB92" s="660"/>
      <c r="WMC92" s="660"/>
      <c r="WMD92" s="660"/>
      <c r="WME92" s="660"/>
      <c r="WMF92" s="660"/>
      <c r="WMG92" s="660"/>
      <c r="WMH92" s="660"/>
      <c r="WMI92" s="660"/>
      <c r="WMJ92" s="660"/>
      <c r="WMK92" s="660"/>
      <c r="WML92" s="660"/>
      <c r="WMM92" s="660"/>
      <c r="WMN92" s="660"/>
      <c r="WMO92" s="660"/>
      <c r="WMP92" s="660"/>
      <c r="WMQ92" s="660"/>
      <c r="WMR92" s="660"/>
      <c r="WMS92" s="660"/>
      <c r="WMT92" s="660"/>
      <c r="WMU92" s="660"/>
      <c r="WMV92" s="660"/>
      <c r="WMW92" s="660"/>
      <c r="WMX92" s="660"/>
      <c r="WMY92" s="660"/>
      <c r="WMZ92" s="660"/>
      <c r="WNA92" s="660"/>
      <c r="WNB92" s="660"/>
      <c r="WNC92" s="660"/>
      <c r="WND92" s="660"/>
      <c r="WNE92" s="660"/>
      <c r="WNF92" s="660"/>
      <c r="WNG92" s="660"/>
      <c r="WNH92" s="660"/>
      <c r="WNI92" s="660"/>
      <c r="WNJ92" s="660"/>
      <c r="WNK92" s="660"/>
      <c r="WNL92" s="660"/>
      <c r="WNM92" s="660"/>
      <c r="WNN92" s="660"/>
      <c r="WNO92" s="660"/>
      <c r="WNP92" s="660"/>
      <c r="WNQ92" s="660"/>
      <c r="WNR92" s="660"/>
      <c r="WNS92" s="660"/>
      <c r="WNT92" s="660"/>
      <c r="WNU92" s="660"/>
      <c r="WNV92" s="660"/>
      <c r="WNW92" s="660"/>
      <c r="WNX92" s="660"/>
      <c r="WNY92" s="660"/>
      <c r="WNZ92" s="660"/>
      <c r="WOA92" s="660"/>
      <c r="WOB92" s="660"/>
      <c r="WOC92" s="660"/>
      <c r="WOD92" s="660"/>
      <c r="WOE92" s="660"/>
      <c r="WOF92" s="660"/>
      <c r="WOG92" s="660"/>
      <c r="WOH92" s="660"/>
      <c r="WOI92" s="660"/>
      <c r="WOJ92" s="660"/>
      <c r="WOK92" s="660"/>
      <c r="WOL92" s="660"/>
      <c r="WOM92" s="660"/>
      <c r="WON92" s="660"/>
      <c r="WOO92" s="660"/>
      <c r="WOP92" s="660"/>
      <c r="WOQ92" s="660"/>
      <c r="WOR92" s="660"/>
      <c r="WOS92" s="660"/>
      <c r="WOT92" s="660"/>
      <c r="WOU92" s="660"/>
      <c r="WOV92" s="660"/>
      <c r="WOW92" s="660"/>
      <c r="WOX92" s="660"/>
      <c r="WOY92" s="660"/>
      <c r="WOZ92" s="660"/>
      <c r="WPA92" s="660"/>
      <c r="WPB92" s="660"/>
      <c r="WPC92" s="660"/>
      <c r="WPD92" s="660"/>
      <c r="WPE92" s="660"/>
      <c r="WPF92" s="660"/>
      <c r="WPG92" s="660"/>
      <c r="WPH92" s="660"/>
      <c r="WPI92" s="660"/>
      <c r="WPJ92" s="660"/>
      <c r="WPK92" s="660"/>
      <c r="WPL92" s="660"/>
      <c r="WPM92" s="660"/>
      <c r="WPN92" s="660"/>
      <c r="WPO92" s="660"/>
      <c r="WPP92" s="660"/>
      <c r="WPQ92" s="660"/>
      <c r="WPR92" s="660"/>
      <c r="WPS92" s="660"/>
      <c r="WPT92" s="660"/>
      <c r="WPU92" s="660"/>
      <c r="WPV92" s="660"/>
      <c r="WPW92" s="660"/>
      <c r="WPX92" s="660"/>
      <c r="WPY92" s="660"/>
      <c r="WPZ92" s="660"/>
      <c r="WQA92" s="660"/>
      <c r="WQB92" s="660"/>
      <c r="WQC92" s="660"/>
      <c r="WQD92" s="660"/>
      <c r="WQE92" s="660"/>
      <c r="WQF92" s="660"/>
      <c r="WQG92" s="660"/>
      <c r="WQH92" s="660"/>
      <c r="WQI92" s="660"/>
      <c r="WQJ92" s="660"/>
      <c r="WQK92" s="660"/>
      <c r="WQL92" s="660"/>
      <c r="WQM92" s="660"/>
      <c r="WQN92" s="660"/>
      <c r="WQO92" s="660"/>
      <c r="WQP92" s="660"/>
      <c r="WQQ92" s="660"/>
      <c r="WQR92" s="660"/>
      <c r="WQS92" s="660"/>
      <c r="WQT92" s="660"/>
      <c r="WQU92" s="660"/>
      <c r="WQV92" s="660"/>
      <c r="WQW92" s="660"/>
      <c r="WQX92" s="660"/>
      <c r="WQY92" s="660"/>
      <c r="WQZ92" s="660"/>
      <c r="WRA92" s="660"/>
      <c r="WRB92" s="660"/>
      <c r="WRC92" s="660"/>
      <c r="WRD92" s="660"/>
      <c r="WRE92" s="660"/>
      <c r="WRF92" s="660"/>
      <c r="WRG92" s="660"/>
      <c r="WRH92" s="660"/>
      <c r="WRI92" s="660"/>
      <c r="WRJ92" s="660"/>
      <c r="WRK92" s="660"/>
      <c r="WRL92" s="660"/>
      <c r="WRM92" s="660"/>
      <c r="WRN92" s="660"/>
      <c r="WRO92" s="660"/>
      <c r="WRP92" s="660"/>
      <c r="WRQ92" s="660"/>
      <c r="WRR92" s="660"/>
      <c r="WRS92" s="660"/>
      <c r="WRT92" s="660"/>
      <c r="WRU92" s="660"/>
      <c r="WRV92" s="660"/>
      <c r="WRW92" s="660"/>
      <c r="WRX92" s="660"/>
      <c r="WRY92" s="660"/>
      <c r="WRZ92" s="660"/>
      <c r="WSA92" s="660"/>
      <c r="WSB92" s="660"/>
      <c r="WSC92" s="660"/>
      <c r="WSD92" s="660"/>
      <c r="WSE92" s="660"/>
      <c r="WSF92" s="660"/>
      <c r="WSG92" s="660"/>
      <c r="WSH92" s="660"/>
      <c r="WSI92" s="660"/>
      <c r="WSJ92" s="660"/>
      <c r="WSK92" s="660"/>
      <c r="WSL92" s="660"/>
      <c r="WSM92" s="660"/>
      <c r="WSN92" s="660"/>
      <c r="WSO92" s="660"/>
      <c r="WSP92" s="660"/>
      <c r="WSQ92" s="660"/>
      <c r="WSR92" s="660"/>
      <c r="WSS92" s="660"/>
      <c r="WST92" s="660"/>
      <c r="WSU92" s="660"/>
      <c r="WSV92" s="660"/>
      <c r="WSW92" s="660"/>
      <c r="WSX92" s="660"/>
      <c r="WSY92" s="660"/>
      <c r="WSZ92" s="660"/>
      <c r="WTA92" s="660"/>
      <c r="WTB92" s="660"/>
      <c r="WTC92" s="660"/>
      <c r="WTD92" s="660"/>
      <c r="WTE92" s="660"/>
      <c r="WTF92" s="660"/>
      <c r="WTG92" s="660"/>
      <c r="WTH92" s="660"/>
      <c r="WTI92" s="660"/>
      <c r="WTJ92" s="660"/>
      <c r="WTK92" s="660"/>
      <c r="WTL92" s="660"/>
      <c r="WTM92" s="660"/>
      <c r="WTN92" s="660"/>
      <c r="WTO92" s="660"/>
      <c r="WTP92" s="660"/>
      <c r="WTQ92" s="660"/>
      <c r="WTR92" s="660"/>
      <c r="WTS92" s="660"/>
      <c r="WTT92" s="660"/>
      <c r="WTU92" s="660"/>
      <c r="WTV92" s="660"/>
      <c r="WTW92" s="660"/>
      <c r="WTX92" s="660"/>
      <c r="WTY92" s="660"/>
      <c r="WTZ92" s="660"/>
      <c r="WUA92" s="660"/>
      <c r="WUB92" s="660"/>
      <c r="WUC92" s="660"/>
      <c r="WUD92" s="660"/>
      <c r="WUE92" s="660"/>
      <c r="WUF92" s="660"/>
      <c r="WUG92" s="660"/>
      <c r="WUH92" s="660"/>
      <c r="WUI92" s="660"/>
      <c r="WUJ92" s="660"/>
      <c r="WUK92" s="660"/>
      <c r="WUL92" s="660"/>
      <c r="WUM92" s="660"/>
      <c r="WUN92" s="660"/>
      <c r="WUO92" s="660"/>
      <c r="WUP92" s="660"/>
      <c r="WUQ92" s="660"/>
      <c r="WUR92" s="660"/>
      <c r="WUS92" s="660"/>
      <c r="WUT92" s="660"/>
      <c r="WUU92" s="660"/>
      <c r="WUV92" s="660"/>
      <c r="WUW92" s="660"/>
      <c r="WUX92" s="660"/>
      <c r="WUY92" s="660"/>
      <c r="WUZ92" s="660"/>
      <c r="WVA92" s="660"/>
      <c r="WVB92" s="660"/>
      <c r="WVC92" s="660"/>
      <c r="WVD92" s="660"/>
      <c r="WVE92" s="660"/>
      <c r="WVF92" s="660"/>
      <c r="WVG92" s="660"/>
      <c r="WVH92" s="660"/>
      <c r="WVI92" s="660"/>
      <c r="WVJ92" s="660"/>
      <c r="WVK92" s="660"/>
      <c r="WVL92" s="660"/>
      <c r="WVM92" s="660"/>
      <c r="WVN92" s="660"/>
      <c r="WVO92" s="660"/>
      <c r="WVP92" s="660"/>
      <c r="WVQ92" s="660"/>
      <c r="WVR92" s="660"/>
      <c r="WVS92" s="660"/>
      <c r="WVT92" s="660"/>
      <c r="WVU92" s="660"/>
      <c r="WVV92" s="660"/>
      <c r="WVW92" s="660"/>
      <c r="WVX92" s="660"/>
      <c r="WVY92" s="660"/>
      <c r="WVZ92" s="660"/>
      <c r="WWA92" s="660"/>
      <c r="WWB92" s="660"/>
      <c r="WWC92" s="660"/>
      <c r="WWD92" s="660"/>
      <c r="WWE92" s="660"/>
      <c r="WWF92" s="660"/>
      <c r="WWG92" s="660"/>
      <c r="WWH92" s="660"/>
      <c r="WWI92" s="660"/>
      <c r="WWJ92" s="660"/>
      <c r="WWK92" s="660"/>
      <c r="WWL92" s="660"/>
      <c r="WWM92" s="660"/>
      <c r="WWN92" s="660"/>
      <c r="WWO92" s="660"/>
      <c r="WWP92" s="660"/>
      <c r="WWQ92" s="660"/>
      <c r="WWR92" s="660"/>
      <c r="WWS92" s="660"/>
      <c r="WWT92" s="660"/>
      <c r="WWU92" s="660"/>
      <c r="WWV92" s="660"/>
      <c r="WWW92" s="660"/>
      <c r="WWX92" s="660"/>
      <c r="WWY92" s="660"/>
      <c r="WWZ92" s="660"/>
      <c r="WXA92" s="660"/>
      <c r="WXB92" s="660"/>
      <c r="WXC92" s="660"/>
      <c r="WXD92" s="660"/>
      <c r="WXE92" s="660"/>
      <c r="WXF92" s="660"/>
      <c r="WXG92" s="660"/>
      <c r="WXH92" s="660"/>
      <c r="WXI92" s="660"/>
      <c r="WXJ92" s="660"/>
      <c r="WXK92" s="660"/>
      <c r="WXL92" s="660"/>
      <c r="WXM92" s="660"/>
      <c r="WXN92" s="660"/>
      <c r="WXO92" s="660"/>
      <c r="WXP92" s="660"/>
      <c r="WXQ92" s="660"/>
      <c r="WXR92" s="660"/>
      <c r="WXS92" s="660"/>
      <c r="WXT92" s="660"/>
      <c r="WXU92" s="660"/>
      <c r="WXV92" s="660"/>
      <c r="WXW92" s="660"/>
      <c r="WXX92" s="660"/>
      <c r="WXY92" s="660"/>
      <c r="WXZ92" s="660"/>
      <c r="WYA92" s="660"/>
      <c r="WYB92" s="660"/>
      <c r="WYC92" s="660"/>
      <c r="WYD92" s="660"/>
      <c r="WYE92" s="660"/>
      <c r="WYF92" s="660"/>
      <c r="WYG92" s="660"/>
      <c r="WYH92" s="660"/>
      <c r="WYI92" s="660"/>
      <c r="WYJ92" s="660"/>
      <c r="WYK92" s="660"/>
      <c r="WYL92" s="660"/>
      <c r="WYM92" s="660"/>
      <c r="WYN92" s="660"/>
      <c r="WYO92" s="660"/>
      <c r="WYP92" s="660"/>
      <c r="WYQ92" s="660"/>
      <c r="WYR92" s="660"/>
      <c r="WYS92" s="660"/>
      <c r="WYT92" s="660"/>
      <c r="WYU92" s="660"/>
      <c r="WYV92" s="660"/>
      <c r="WYW92" s="660"/>
      <c r="WYX92" s="660"/>
      <c r="WYY92" s="660"/>
      <c r="WYZ92" s="660"/>
      <c r="WZA92" s="660"/>
      <c r="WZB92" s="660"/>
      <c r="WZC92" s="660"/>
      <c r="WZD92" s="660"/>
      <c r="WZE92" s="660"/>
      <c r="WZF92" s="660"/>
      <c r="WZG92" s="660"/>
      <c r="WZH92" s="660"/>
      <c r="WZI92" s="660"/>
      <c r="WZJ92" s="660"/>
      <c r="WZK92" s="660"/>
      <c r="WZL92" s="660"/>
      <c r="WZM92" s="660"/>
      <c r="WZN92" s="660"/>
      <c r="WZO92" s="660"/>
      <c r="WZP92" s="660"/>
      <c r="WZQ92" s="660"/>
      <c r="WZR92" s="660"/>
      <c r="WZS92" s="660"/>
      <c r="WZT92" s="660"/>
      <c r="WZU92" s="660"/>
      <c r="WZV92" s="660"/>
      <c r="WZW92" s="660"/>
      <c r="WZX92" s="660"/>
      <c r="WZY92" s="660"/>
      <c r="WZZ92" s="660"/>
      <c r="XAA92" s="660"/>
      <c r="XAB92" s="660"/>
      <c r="XAC92" s="660"/>
      <c r="XAD92" s="660"/>
      <c r="XAE92" s="660"/>
      <c r="XAF92" s="660"/>
      <c r="XAG92" s="660"/>
      <c r="XAH92" s="660"/>
      <c r="XAI92" s="660"/>
      <c r="XAJ92" s="660"/>
      <c r="XAK92" s="660"/>
      <c r="XAL92" s="660"/>
      <c r="XAM92" s="660"/>
      <c r="XAN92" s="660"/>
      <c r="XAO92" s="660"/>
      <c r="XAP92" s="660"/>
      <c r="XAQ92" s="660"/>
      <c r="XAR92" s="660"/>
      <c r="XAS92" s="660"/>
      <c r="XAT92" s="660"/>
      <c r="XAU92" s="660"/>
      <c r="XAV92" s="660"/>
      <c r="XAW92" s="660"/>
      <c r="XAX92" s="660"/>
      <c r="XAY92" s="660"/>
      <c r="XAZ92" s="660"/>
      <c r="XBA92" s="660"/>
      <c r="XBB92" s="660"/>
      <c r="XBC92" s="660"/>
      <c r="XBD92" s="660"/>
      <c r="XBE92" s="660"/>
      <c r="XBF92" s="660"/>
      <c r="XBG92" s="660"/>
      <c r="XBH92" s="660"/>
      <c r="XBI92" s="660"/>
      <c r="XBJ92" s="660"/>
      <c r="XBK92" s="660"/>
      <c r="XBL92" s="660"/>
      <c r="XBM92" s="660"/>
      <c r="XBN92" s="660"/>
      <c r="XBO92" s="660"/>
      <c r="XBP92" s="660"/>
      <c r="XBQ92" s="660"/>
      <c r="XBR92" s="660"/>
      <c r="XBS92" s="660"/>
      <c r="XBT92" s="660"/>
      <c r="XBU92" s="660"/>
      <c r="XBV92" s="660"/>
      <c r="XBW92" s="660"/>
      <c r="XBX92" s="660"/>
      <c r="XBY92" s="660"/>
      <c r="XBZ92" s="660"/>
      <c r="XCA92" s="660"/>
      <c r="XCB92" s="660"/>
      <c r="XCC92" s="660"/>
      <c r="XCD92" s="660"/>
      <c r="XCE92" s="660"/>
      <c r="XCF92" s="660"/>
      <c r="XCG92" s="660"/>
      <c r="XCH92" s="660"/>
      <c r="XCI92" s="660"/>
      <c r="XCJ92" s="660"/>
      <c r="XCK92" s="660"/>
      <c r="XCL92" s="660"/>
      <c r="XCM92" s="660"/>
      <c r="XCN92" s="660"/>
      <c r="XCO92" s="660"/>
      <c r="XCP92" s="660"/>
      <c r="XCQ92" s="660"/>
      <c r="XCR92" s="660"/>
      <c r="XCS92" s="660"/>
      <c r="XCT92" s="660"/>
      <c r="XCU92" s="660"/>
      <c r="XCV92" s="660"/>
      <c r="XCW92" s="660"/>
      <c r="XCX92" s="660"/>
      <c r="XCY92" s="660"/>
      <c r="XCZ92" s="660"/>
      <c r="XDA92" s="660"/>
      <c r="XDB92" s="660"/>
      <c r="XDC92" s="660"/>
      <c r="XDD92" s="660"/>
      <c r="XDE92" s="660"/>
      <c r="XDF92" s="660"/>
      <c r="XDG92" s="660"/>
      <c r="XDH92" s="660"/>
      <c r="XDI92" s="660"/>
      <c r="XDJ92" s="660"/>
      <c r="XDK92" s="660"/>
      <c r="XDL92" s="660"/>
      <c r="XDM92" s="660"/>
      <c r="XDN92" s="660"/>
      <c r="XDO92" s="660"/>
      <c r="XDP92" s="660"/>
      <c r="XDQ92" s="660"/>
      <c r="XDR92" s="660"/>
      <c r="XDS92" s="660"/>
      <c r="XDT92" s="660"/>
      <c r="XDU92" s="660"/>
      <c r="XDV92" s="660"/>
      <c r="XDW92" s="660"/>
      <c r="XDX92" s="660"/>
      <c r="XDY92" s="660"/>
      <c r="XDZ92" s="660"/>
      <c r="XEA92" s="660"/>
      <c r="XEB92" s="660"/>
      <c r="XEC92" s="660"/>
      <c r="XED92" s="660"/>
      <c r="XEE92" s="660"/>
      <c r="XEF92" s="660"/>
      <c r="XEG92" s="660"/>
      <c r="XEH92" s="660"/>
      <c r="XEI92" s="660"/>
      <c r="XEJ92" s="660"/>
      <c r="XEK92" s="660"/>
      <c r="XEL92" s="660"/>
      <c r="XEM92" s="660"/>
      <c r="XEN92" s="660"/>
      <c r="XEO92" s="660"/>
      <c r="XEP92" s="660"/>
      <c r="XEQ92" s="660"/>
      <c r="XER92" s="660"/>
      <c r="XES92" s="660"/>
      <c r="XET92" s="660"/>
      <c r="XEU92" s="660"/>
      <c r="XEV92" s="660"/>
      <c r="XEW92" s="660"/>
      <c r="XEX92" s="660"/>
      <c r="XEY92" s="660"/>
      <c r="XEZ92" s="660"/>
      <c r="XFA92" s="660"/>
      <c r="XFB92" s="660"/>
      <c r="XFC92" s="660"/>
      <c r="XFD92" s="660"/>
    </row>
    <row r="93" spans="1:16384" ht="15" customHeight="1" x14ac:dyDescent="0.15">
      <c r="A93" s="28"/>
      <c r="B93" s="868" t="s">
        <v>805</v>
      </c>
      <c r="C93" s="869"/>
      <c r="D93" s="344">
        <v>1</v>
      </c>
      <c r="E93" s="374"/>
      <c r="F93" s="374">
        <f>(E92+0.02)*E93</f>
        <v>0</v>
      </c>
      <c r="G93" s="431">
        <f>MAX(1,TRUNC((F93+0.1)/3))</f>
        <v>1</v>
      </c>
      <c r="H93" s="535" t="s">
        <v>806</v>
      </c>
      <c r="I93" s="9" t="str">
        <f>IF($F$84="Not","","Ballast")</f>
        <v/>
      </c>
      <c r="J93" s="473"/>
      <c r="K93" s="619"/>
      <c r="L93" s="406"/>
      <c r="M93" s="665" t="str">
        <f t="shared" si="73"/>
        <v/>
      </c>
      <c r="N93" s="458" t="str">
        <f t="shared" si="53"/>
        <v/>
      </c>
      <c r="O93" s="458" t="str">
        <f t="shared" si="64"/>
        <v/>
      </c>
      <c r="P93" s="458" t="str">
        <f t="shared" si="64"/>
        <v/>
      </c>
      <c r="Q93" s="20" t="str">
        <f>IF(L93&gt;0,(INT(M93/0.8)+1)*2,"")</f>
        <v/>
      </c>
      <c r="R93" s="455"/>
      <c r="S93" s="406"/>
      <c r="T93" s="16"/>
      <c r="U93" s="454"/>
      <c r="V93" s="406"/>
      <c r="W93" s="406"/>
      <c r="X93" s="406"/>
      <c r="Y93" s="406"/>
      <c r="Z93" s="406"/>
      <c r="AA93" s="406"/>
      <c r="AB93" s="406"/>
      <c r="AC93" s="406"/>
      <c r="AD93" s="406"/>
      <c r="AE93" s="406"/>
      <c r="AF93" s="406"/>
      <c r="AG93" s="406"/>
      <c r="AH93" s="406"/>
      <c r="AI93" s="406"/>
      <c r="AJ93" s="406"/>
      <c r="AK93" s="406"/>
      <c r="AL93" s="406"/>
      <c r="AM93" s="406"/>
      <c r="AN93" s="406"/>
    </row>
    <row r="94" spans="1:16384" ht="15" customHeight="1" x14ac:dyDescent="0.15">
      <c r="A94" s="28"/>
      <c r="B94" s="872" t="s">
        <v>624</v>
      </c>
      <c r="C94" s="873"/>
      <c r="D94" s="343">
        <f>0.28+(D93*(D92*SIN(RADIANS(D91))))</f>
        <v>0.36645849680567694</v>
      </c>
      <c r="E94" s="385"/>
      <c r="F94" s="259">
        <f>TRUNC((F93-0.4)/1.4+0.85,0)+1</f>
        <v>1</v>
      </c>
      <c r="G94" s="371" t="s">
        <v>807</v>
      </c>
      <c r="H94" s="534"/>
      <c r="I94" s="9" t="str">
        <f>IF($F$84="Not","","Ballast")</f>
        <v/>
      </c>
      <c r="J94" s="474"/>
      <c r="K94" s="620"/>
      <c r="L94" s="406"/>
      <c r="M94" s="665" t="str">
        <f t="shared" si="73"/>
        <v/>
      </c>
      <c r="N94" s="458" t="str">
        <f t="shared" si="53"/>
        <v/>
      </c>
      <c r="O94" s="458" t="str">
        <f t="shared" si="64"/>
        <v/>
      </c>
      <c r="P94" s="458" t="str">
        <f t="shared" si="64"/>
        <v/>
      </c>
      <c r="Q94" s="20" t="str">
        <f>IF(L94&gt;0,(INT(M94/0.8)+1)*2,"")</f>
        <v/>
      </c>
      <c r="R94" s="455"/>
      <c r="S94" s="406"/>
      <c r="T94" s="16"/>
      <c r="U94" s="454"/>
      <c r="V94" s="406"/>
      <c r="W94" s="406"/>
      <c r="X94" s="406"/>
      <c r="Y94" s="406"/>
      <c r="Z94" s="406"/>
      <c r="AA94" s="406"/>
      <c r="AB94" s="406"/>
      <c r="AC94" s="406"/>
      <c r="AD94" s="406"/>
      <c r="AE94" s="406"/>
      <c r="AF94" s="512">
        <f>IF(F84="Solar Steel", SUM(AF85:AF93), 0)</f>
        <v>0</v>
      </c>
      <c r="AG94" s="406"/>
      <c r="AH94" s="406"/>
      <c r="AI94" s="406"/>
      <c r="AJ94" s="406"/>
      <c r="AK94" s="406"/>
      <c r="AL94" s="406"/>
      <c r="AM94" s="406"/>
      <c r="AN94" s="406"/>
    </row>
    <row r="95" spans="1:16384" ht="15" customHeight="1" x14ac:dyDescent="0.15">
      <c r="A95" s="28"/>
      <c r="C95"/>
      <c r="D95" s="237"/>
      <c r="E95" s="373"/>
      <c r="F95" s="373"/>
      <c r="G95" s="371"/>
      <c r="H95" s="534"/>
      <c r="K95"/>
      <c r="L95" s="237"/>
      <c r="M95" s="666"/>
      <c r="N95" s="373"/>
      <c r="O95" s="371"/>
      <c r="P95" s="371"/>
      <c r="T95" s="16"/>
    </row>
    <row r="96" spans="1:16384" s="660" customFormat="1" ht="15" customHeight="1" x14ac:dyDescent="0.15">
      <c r="A96" s="529" t="s">
        <v>1171</v>
      </c>
      <c r="B96" s="389">
        <f ca="1">Project!B74</f>
        <v>685.5</v>
      </c>
      <c r="C96" s="390">
        <f>Project!B75</f>
        <v>0</v>
      </c>
      <c r="D96" s="386">
        <f>(D104+0.02)*E104*C96</f>
        <v>0</v>
      </c>
      <c r="E96" s="387" t="s">
        <v>765</v>
      </c>
      <c r="F96" s="110" t="str">
        <f>IF(ISERROR(SEARCH("FRF",E98)&gt;0)=FALSE,"FRF",IF(ISERROR(SEARCH("Console",E98)&gt;0)=FALSE,"Console",IF(ISERROR(SEARCH("Solar Steel",E98)&gt;0)=FALSE,"Solar Steel","Not")))</f>
        <v>Console</v>
      </c>
      <c r="G96" s="110"/>
      <c r="H96" s="534"/>
      <c r="J96" s="475"/>
      <c r="K96" s="621"/>
      <c r="L96" s="624"/>
      <c r="M96" s="373"/>
      <c r="N96" s="373"/>
      <c r="O96" s="371"/>
      <c r="P96" s="371"/>
      <c r="S96" s="16"/>
      <c r="T96" s="16"/>
    </row>
    <row r="97" spans="1:52" s="660" customFormat="1" ht="15" customHeight="1" x14ac:dyDescent="0.15">
      <c r="A97" s="662"/>
      <c r="B97" s="874" t="s">
        <v>787</v>
      </c>
      <c r="C97" s="875"/>
      <c r="D97" s="876"/>
      <c r="E97" s="388" t="s">
        <v>788</v>
      </c>
      <c r="F97" s="181" t="s">
        <v>789</v>
      </c>
      <c r="G97" s="531">
        <f>IF(F96="FRF",3,IF(F96="Solar Steel",3.15,3.15))</f>
        <v>3.15</v>
      </c>
      <c r="H97" s="534"/>
      <c r="I97" s="660" t="s">
        <v>790</v>
      </c>
      <c r="J97" s="472" t="s">
        <v>604</v>
      </c>
      <c r="K97" s="618">
        <f t="shared" ref="K97:K104" si="119">IF(J97&lt;&gt;"Portrait", $G$63, $G$64)</f>
        <v>1.64</v>
      </c>
      <c r="L97" s="615"/>
      <c r="M97" s="458" t="str">
        <f t="shared" ref="M97:M104" si="120">IF($L97&gt;0,IF($F$84="Console",0,(K97+0.013)*L97+0.087),"")</f>
        <v/>
      </c>
      <c r="N97" s="458" t="str">
        <f t="shared" ref="N97:N104" si="121">IF($L97&gt;0,IF(M97&lt;=$G$61,1,TRUNC(M97/$G$61)+1),"")</f>
        <v/>
      </c>
      <c r="O97" s="458" t="str">
        <f t="shared" ref="O97:O104" si="122">IF($L97&gt;0,(N97*$G$85)-M97,"")</f>
        <v/>
      </c>
      <c r="P97" s="458" t="str">
        <f t="shared" ref="P97:P104" si="123">IF($L97&gt;0,M97-($G$85*(N97-1)),"")</f>
        <v/>
      </c>
      <c r="Q97" s="661" t="str">
        <f t="shared" ref="Q97:Q104" si="124">IF($L97&gt;0,(INT(M97/0.8)+1)*2,"")</f>
        <v/>
      </c>
      <c r="R97" s="661" t="str">
        <f t="shared" ref="R97:R104" si="125">IF($L97&gt;0,IF($F$84="Not",N97*2,""),"")</f>
        <v/>
      </c>
      <c r="S97" s="661" t="str">
        <f t="shared" ref="S97:S104" si="126">IF($L97&gt;0,IF($F$84="FRF",$N97*2,""),"")</f>
        <v/>
      </c>
      <c r="T97" s="661" t="str">
        <f t="shared" ref="T97:T104" si="127">IF(L97&gt;0,IF($F$84="FRF",$N97*2, IF($F$84="Solar Steel",$N97*2,"")),"")</f>
        <v/>
      </c>
      <c r="U97" s="661" t="str">
        <f t="shared" ref="U97:U104" si="128">IF($L97&gt;0,IF($F$84="Not",($N97-1)*2,""),"")</f>
        <v/>
      </c>
      <c r="V97" s="661" t="str">
        <f t="shared" ref="V97:W104" si="129">IF($L97&gt;0,IF($F$84="FRF",($N97-1)*2,""),"")</f>
        <v/>
      </c>
      <c r="W97" s="661" t="str">
        <f t="shared" si="129"/>
        <v/>
      </c>
      <c r="X97" s="661" t="str">
        <f t="shared" ref="X97:X104" si="130">IF($L97&gt;0,IF($F$84="Not",IF($F$86="Pantile",$Q97,""),""),"")</f>
        <v/>
      </c>
      <c r="Y97" s="661" t="str">
        <f t="shared" ref="Y97:Y104" si="131">IF($D$86="Yes","",IF($L97&gt;0,IF($F$84="Not",IF($F$86="Plain Tile",$Q97,""),""),""))</f>
        <v/>
      </c>
      <c r="Z97" s="661" t="str">
        <f t="shared" ref="Z97:Z104" si="132">IF($L97&gt;0,IF($F$84="Not",IF(RIGHT($F$86,5)="Slate",$Q97,""),""),"")</f>
        <v/>
      </c>
      <c r="AA97" s="661" t="str">
        <f t="shared" ref="AA97:AA104" si="133">IF($D$86="Yes",$Q97,"")</f>
        <v/>
      </c>
      <c r="AB97" s="661" t="str">
        <f t="shared" ref="AB97:AB104" si="134">IF($D103=15,IF($F$84="Console",$C$84,""),"")</f>
        <v/>
      </c>
      <c r="AC97" s="661" t="str">
        <f t="shared" ref="AC97:AC104" si="135">IF($D103&lt;&gt;15,IF($F$84="Console",$C$84,""),"")</f>
        <v/>
      </c>
      <c r="AD97" s="661" t="str">
        <f t="shared" ref="AD97:AD104" si="136">IF($L97&gt;0,IF($F$84="Console","",4),"")</f>
        <v/>
      </c>
      <c r="AE97" s="661" t="str">
        <f t="shared" ref="AE97:AE104" si="137">IF($L97&gt;0,IF($F$84="Console","",($L97-1)*2),"")</f>
        <v/>
      </c>
      <c r="AF97" s="511">
        <f t="shared" ref="AF97:AF104" si="138">SUM(AG97:AZ97)</f>
        <v>0</v>
      </c>
      <c r="AG97" s="660">
        <f t="shared" ref="AG97:AP104" si="139">IF(AND($J97="Landscape",$L97=AG$58),AG$59*AG$58,0)</f>
        <v>0</v>
      </c>
      <c r="AH97" s="660">
        <f t="shared" si="139"/>
        <v>0</v>
      </c>
      <c r="AI97" s="660">
        <f t="shared" si="139"/>
        <v>0</v>
      </c>
      <c r="AJ97" s="660">
        <f t="shared" si="139"/>
        <v>0</v>
      </c>
      <c r="AK97" s="660">
        <f t="shared" si="139"/>
        <v>0</v>
      </c>
      <c r="AL97" s="660">
        <f t="shared" si="139"/>
        <v>0</v>
      </c>
      <c r="AM97" s="660">
        <f t="shared" si="139"/>
        <v>0</v>
      </c>
      <c r="AN97" s="660">
        <f t="shared" si="139"/>
        <v>0</v>
      </c>
      <c r="AO97" s="660">
        <f t="shared" si="139"/>
        <v>0</v>
      </c>
      <c r="AP97" s="660">
        <f t="shared" si="139"/>
        <v>0</v>
      </c>
      <c r="AQ97" s="660">
        <f>IF(AND($J97&lt;&gt;"Landscape",$L97=AQ$58),#REF!*AQ$58,0)</f>
        <v>0</v>
      </c>
      <c r="AR97" s="660">
        <f t="shared" ref="AR97:AZ104" si="140">IF(AND($J97&lt;&gt;"Landscape",$L97=AR$58),AR$59*AR$58,0)</f>
        <v>0</v>
      </c>
      <c r="AS97" s="660">
        <f t="shared" si="140"/>
        <v>0</v>
      </c>
      <c r="AT97" s="660">
        <f t="shared" si="140"/>
        <v>0</v>
      </c>
      <c r="AU97" s="660">
        <f t="shared" si="140"/>
        <v>0</v>
      </c>
      <c r="AV97" s="660">
        <f t="shared" si="140"/>
        <v>0</v>
      </c>
      <c r="AW97" s="660">
        <f t="shared" si="140"/>
        <v>0</v>
      </c>
      <c r="AX97" s="660">
        <f t="shared" si="140"/>
        <v>0</v>
      </c>
      <c r="AY97" s="660">
        <f t="shared" si="140"/>
        <v>0</v>
      </c>
      <c r="AZ97" s="660">
        <f t="shared" si="140"/>
        <v>0</v>
      </c>
    </row>
    <row r="98" spans="1:52" s="660" customFormat="1" ht="15" customHeight="1" x14ac:dyDescent="0.15">
      <c r="A98" s="662"/>
      <c r="B98" s="870" t="s">
        <v>791</v>
      </c>
      <c r="C98" s="871"/>
      <c r="D98" s="470" t="str">
        <f>Project!B69</f>
        <v>N/A</v>
      </c>
      <c r="E98" s="279" t="str">
        <f>Project!B68</f>
        <v>Ground Mounted - Console</v>
      </c>
      <c r="F98" s="471" t="str">
        <f>Project!B67</f>
        <v>Gound</v>
      </c>
      <c r="G98" s="531"/>
      <c r="H98" s="534"/>
      <c r="I98" s="660" t="s">
        <v>792</v>
      </c>
      <c r="J98" s="473" t="s">
        <v>604</v>
      </c>
      <c r="K98" s="619">
        <f t="shared" si="119"/>
        <v>1.64</v>
      </c>
      <c r="L98" s="616"/>
      <c r="M98" s="458" t="str">
        <f t="shared" si="120"/>
        <v/>
      </c>
      <c r="N98" s="458" t="str">
        <f t="shared" si="121"/>
        <v/>
      </c>
      <c r="O98" s="458" t="str">
        <f t="shared" si="122"/>
        <v/>
      </c>
      <c r="P98" s="458" t="str">
        <f t="shared" si="123"/>
        <v/>
      </c>
      <c r="Q98" s="661" t="str">
        <f t="shared" si="124"/>
        <v/>
      </c>
      <c r="R98" s="661" t="str">
        <f t="shared" si="125"/>
        <v/>
      </c>
      <c r="S98" s="661" t="str">
        <f t="shared" si="126"/>
        <v/>
      </c>
      <c r="T98" s="661" t="str">
        <f t="shared" si="127"/>
        <v/>
      </c>
      <c r="U98" s="661" t="str">
        <f t="shared" si="128"/>
        <v/>
      </c>
      <c r="V98" s="661" t="str">
        <f t="shared" si="129"/>
        <v/>
      </c>
      <c r="W98" s="661" t="str">
        <f t="shared" si="129"/>
        <v/>
      </c>
      <c r="X98" s="661" t="str">
        <f t="shared" si="130"/>
        <v/>
      </c>
      <c r="Y98" s="661" t="str">
        <f t="shared" si="131"/>
        <v/>
      </c>
      <c r="Z98" s="661" t="str">
        <f t="shared" si="132"/>
        <v/>
      </c>
      <c r="AA98" s="661" t="str">
        <f t="shared" si="133"/>
        <v/>
      </c>
      <c r="AB98" s="661" t="str">
        <f t="shared" si="134"/>
        <v/>
      </c>
      <c r="AC98" s="661" t="str">
        <f t="shared" si="135"/>
        <v/>
      </c>
      <c r="AD98" s="661" t="str">
        <f t="shared" si="136"/>
        <v/>
      </c>
      <c r="AE98" s="661" t="str">
        <f t="shared" si="137"/>
        <v/>
      </c>
      <c r="AF98" s="511">
        <f t="shared" si="138"/>
        <v>0</v>
      </c>
      <c r="AG98" s="660">
        <f t="shared" si="139"/>
        <v>0</v>
      </c>
      <c r="AH98" s="660">
        <f t="shared" si="139"/>
        <v>0</v>
      </c>
      <c r="AI98" s="660">
        <f t="shared" si="139"/>
        <v>0</v>
      </c>
      <c r="AJ98" s="660">
        <f t="shared" si="139"/>
        <v>0</v>
      </c>
      <c r="AK98" s="660">
        <f t="shared" si="139"/>
        <v>0</v>
      </c>
      <c r="AL98" s="660">
        <f t="shared" si="139"/>
        <v>0</v>
      </c>
      <c r="AM98" s="660">
        <f t="shared" si="139"/>
        <v>0</v>
      </c>
      <c r="AN98" s="660">
        <f t="shared" si="139"/>
        <v>0</v>
      </c>
      <c r="AO98" s="660">
        <f t="shared" si="139"/>
        <v>0</v>
      </c>
      <c r="AP98" s="660">
        <f t="shared" si="139"/>
        <v>0</v>
      </c>
      <c r="AQ98" s="660">
        <f>IF(AND($J98&lt;&gt;"Landscape",$L98=AQ$58),#REF!*AQ$58,0)</f>
        <v>0</v>
      </c>
      <c r="AR98" s="660">
        <f t="shared" si="140"/>
        <v>0</v>
      </c>
      <c r="AS98" s="660">
        <f t="shared" si="140"/>
        <v>0</v>
      </c>
      <c r="AT98" s="660">
        <f t="shared" si="140"/>
        <v>0</v>
      </c>
      <c r="AU98" s="660">
        <f t="shared" si="140"/>
        <v>0</v>
      </c>
      <c r="AV98" s="660">
        <f t="shared" si="140"/>
        <v>0</v>
      </c>
      <c r="AW98" s="660">
        <f t="shared" si="140"/>
        <v>0</v>
      </c>
      <c r="AX98" s="660">
        <f t="shared" si="140"/>
        <v>0</v>
      </c>
      <c r="AY98" s="660">
        <f t="shared" si="140"/>
        <v>0</v>
      </c>
      <c r="AZ98" s="660">
        <f t="shared" si="140"/>
        <v>0</v>
      </c>
    </row>
    <row r="99" spans="1:52" s="660" customFormat="1" ht="15" customHeight="1" x14ac:dyDescent="0.15">
      <c r="A99" s="662"/>
      <c r="B99" s="662" t="s">
        <v>793</v>
      </c>
      <c r="C99" s="659"/>
      <c r="D99" s="283">
        <f>C96-D100</f>
        <v>0</v>
      </c>
      <c r="E99" s="279" t="str">
        <f>Project!B66</f>
        <v>Ground</v>
      </c>
      <c r="F99" s="879"/>
      <c r="G99" s="48"/>
      <c r="H99" s="534"/>
      <c r="I99" s="660" t="s">
        <v>794</v>
      </c>
      <c r="J99" s="473" t="s">
        <v>605</v>
      </c>
      <c r="K99" s="619">
        <f t="shared" si="119"/>
        <v>0.99199999999999999</v>
      </c>
      <c r="L99" s="616"/>
      <c r="M99" s="458" t="str">
        <f t="shared" si="120"/>
        <v/>
      </c>
      <c r="N99" s="458" t="str">
        <f t="shared" si="121"/>
        <v/>
      </c>
      <c r="O99" s="458" t="str">
        <f t="shared" si="122"/>
        <v/>
      </c>
      <c r="P99" s="458" t="str">
        <f t="shared" si="123"/>
        <v/>
      </c>
      <c r="Q99" s="661" t="str">
        <f t="shared" si="124"/>
        <v/>
      </c>
      <c r="R99" s="661" t="str">
        <f t="shared" si="125"/>
        <v/>
      </c>
      <c r="S99" s="661" t="str">
        <f t="shared" si="126"/>
        <v/>
      </c>
      <c r="T99" s="661" t="str">
        <f t="shared" si="127"/>
        <v/>
      </c>
      <c r="U99" s="661" t="str">
        <f t="shared" si="128"/>
        <v/>
      </c>
      <c r="V99" s="661" t="str">
        <f t="shared" si="129"/>
        <v/>
      </c>
      <c r="W99" s="661" t="str">
        <f t="shared" si="129"/>
        <v/>
      </c>
      <c r="X99" s="661" t="str">
        <f t="shared" si="130"/>
        <v/>
      </c>
      <c r="Y99" s="661" t="str">
        <f t="shared" si="131"/>
        <v/>
      </c>
      <c r="Z99" s="661" t="str">
        <f t="shared" si="132"/>
        <v/>
      </c>
      <c r="AA99" s="661" t="str">
        <f t="shared" si="133"/>
        <v/>
      </c>
      <c r="AB99" s="661" t="str">
        <f t="shared" si="134"/>
        <v/>
      </c>
      <c r="AC99" s="661" t="str">
        <f t="shared" si="135"/>
        <v/>
      </c>
      <c r="AD99" s="661" t="str">
        <f t="shared" si="136"/>
        <v/>
      </c>
      <c r="AE99" s="661" t="str">
        <f t="shared" si="137"/>
        <v/>
      </c>
      <c r="AF99" s="511">
        <f t="shared" si="138"/>
        <v>0</v>
      </c>
      <c r="AG99" s="660">
        <f t="shared" si="139"/>
        <v>0</v>
      </c>
      <c r="AH99" s="660">
        <f t="shared" si="139"/>
        <v>0</v>
      </c>
      <c r="AI99" s="660">
        <f t="shared" si="139"/>
        <v>0</v>
      </c>
      <c r="AJ99" s="660">
        <f t="shared" si="139"/>
        <v>0</v>
      </c>
      <c r="AK99" s="660">
        <f t="shared" si="139"/>
        <v>0</v>
      </c>
      <c r="AL99" s="660">
        <f t="shared" si="139"/>
        <v>0</v>
      </c>
      <c r="AM99" s="660">
        <f t="shared" si="139"/>
        <v>0</v>
      </c>
      <c r="AN99" s="660">
        <f t="shared" si="139"/>
        <v>0</v>
      </c>
      <c r="AO99" s="660">
        <f t="shared" si="139"/>
        <v>0</v>
      </c>
      <c r="AP99" s="660">
        <f t="shared" si="139"/>
        <v>0</v>
      </c>
      <c r="AQ99" s="660">
        <f>IF(AND($J99&lt;&gt;"Landscape",$L99=AQ$58),#REF!*AQ$58,0)</f>
        <v>0</v>
      </c>
      <c r="AR99" s="660">
        <f t="shared" si="140"/>
        <v>0</v>
      </c>
      <c r="AS99" s="660">
        <f t="shared" si="140"/>
        <v>0</v>
      </c>
      <c r="AT99" s="660">
        <f t="shared" si="140"/>
        <v>0</v>
      </c>
      <c r="AU99" s="660">
        <f t="shared" si="140"/>
        <v>0</v>
      </c>
      <c r="AV99" s="660">
        <f t="shared" si="140"/>
        <v>0</v>
      </c>
      <c r="AW99" s="660">
        <f t="shared" si="140"/>
        <v>0</v>
      </c>
      <c r="AX99" s="660">
        <f t="shared" si="140"/>
        <v>0</v>
      </c>
      <c r="AY99" s="660">
        <f t="shared" si="140"/>
        <v>0</v>
      </c>
      <c r="AZ99" s="660">
        <f t="shared" si="140"/>
        <v>0</v>
      </c>
    </row>
    <row r="100" spans="1:52" s="660" customFormat="1" ht="15" customHeight="1" x14ac:dyDescent="0.15">
      <c r="A100" s="662"/>
      <c r="B100" s="662" t="s">
        <v>795</v>
      </c>
      <c r="C100" s="659"/>
      <c r="D100" s="257">
        <v>0</v>
      </c>
      <c r="E100" s="56">
        <f>IF(D100&lt;&gt;0,D100/(D99+D100),0)</f>
        <v>0</v>
      </c>
      <c r="F100" s="880"/>
      <c r="G100" s="48"/>
      <c r="H100" s="534"/>
      <c r="I100" s="660" t="s">
        <v>796</v>
      </c>
      <c r="J100" s="473" t="s">
        <v>605</v>
      </c>
      <c r="K100" s="619">
        <f t="shared" si="119"/>
        <v>0.99199999999999999</v>
      </c>
      <c r="L100" s="616"/>
      <c r="M100" s="458" t="str">
        <f t="shared" si="120"/>
        <v/>
      </c>
      <c r="N100" s="458" t="str">
        <f t="shared" si="121"/>
        <v/>
      </c>
      <c r="O100" s="458" t="str">
        <f t="shared" si="122"/>
        <v/>
      </c>
      <c r="P100" s="458" t="str">
        <f t="shared" si="123"/>
        <v/>
      </c>
      <c r="Q100" s="661" t="str">
        <f t="shared" si="124"/>
        <v/>
      </c>
      <c r="R100" s="661" t="str">
        <f t="shared" si="125"/>
        <v/>
      </c>
      <c r="S100" s="661" t="str">
        <f t="shared" si="126"/>
        <v/>
      </c>
      <c r="T100" s="661" t="str">
        <f t="shared" si="127"/>
        <v/>
      </c>
      <c r="U100" s="661" t="str">
        <f t="shared" si="128"/>
        <v/>
      </c>
      <c r="V100" s="661" t="str">
        <f t="shared" si="129"/>
        <v/>
      </c>
      <c r="W100" s="661" t="str">
        <f t="shared" si="129"/>
        <v/>
      </c>
      <c r="X100" s="661" t="str">
        <f t="shared" si="130"/>
        <v/>
      </c>
      <c r="Y100" s="661" t="str">
        <f t="shared" si="131"/>
        <v/>
      </c>
      <c r="Z100" s="661" t="str">
        <f t="shared" si="132"/>
        <v/>
      </c>
      <c r="AA100" s="661" t="str">
        <f t="shared" si="133"/>
        <v/>
      </c>
      <c r="AB100" s="661" t="str">
        <f t="shared" si="134"/>
        <v/>
      </c>
      <c r="AC100" s="661" t="str">
        <f t="shared" si="135"/>
        <v/>
      </c>
      <c r="AD100" s="661" t="str">
        <f t="shared" si="136"/>
        <v/>
      </c>
      <c r="AE100" s="661" t="str">
        <f t="shared" si="137"/>
        <v/>
      </c>
      <c r="AF100" s="511">
        <f t="shared" si="138"/>
        <v>0</v>
      </c>
      <c r="AG100" s="660">
        <f t="shared" si="139"/>
        <v>0</v>
      </c>
      <c r="AH100" s="660">
        <f t="shared" si="139"/>
        <v>0</v>
      </c>
      <c r="AI100" s="660">
        <f t="shared" si="139"/>
        <v>0</v>
      </c>
      <c r="AJ100" s="660">
        <f t="shared" si="139"/>
        <v>0</v>
      </c>
      <c r="AK100" s="660">
        <f t="shared" si="139"/>
        <v>0</v>
      </c>
      <c r="AL100" s="660">
        <f t="shared" si="139"/>
        <v>0</v>
      </c>
      <c r="AM100" s="660">
        <f t="shared" si="139"/>
        <v>0</v>
      </c>
      <c r="AN100" s="660">
        <f t="shared" si="139"/>
        <v>0</v>
      </c>
      <c r="AO100" s="660">
        <f t="shared" si="139"/>
        <v>0</v>
      </c>
      <c r="AP100" s="660">
        <f t="shared" si="139"/>
        <v>0</v>
      </c>
      <c r="AQ100" s="660">
        <f>IF(AND($J100&lt;&gt;"Landscape",$L100=AQ$58),#REF!*AQ$58,0)</f>
        <v>0</v>
      </c>
      <c r="AR100" s="660">
        <f t="shared" si="140"/>
        <v>0</v>
      </c>
      <c r="AS100" s="660">
        <f t="shared" si="140"/>
        <v>0</v>
      </c>
      <c r="AT100" s="660">
        <f t="shared" si="140"/>
        <v>0</v>
      </c>
      <c r="AU100" s="660">
        <f t="shared" si="140"/>
        <v>0</v>
      </c>
      <c r="AV100" s="660">
        <f t="shared" si="140"/>
        <v>0</v>
      </c>
      <c r="AW100" s="660">
        <f t="shared" si="140"/>
        <v>0</v>
      </c>
      <c r="AX100" s="660">
        <f t="shared" si="140"/>
        <v>0</v>
      </c>
      <c r="AY100" s="660">
        <f t="shared" si="140"/>
        <v>0</v>
      </c>
      <c r="AZ100" s="660">
        <f t="shared" si="140"/>
        <v>0</v>
      </c>
    </row>
    <row r="101" spans="1:52" s="660" customFormat="1" ht="15" customHeight="1" x14ac:dyDescent="0.15">
      <c r="A101" s="662"/>
      <c r="B101" s="868" t="s">
        <v>797</v>
      </c>
      <c r="C101" s="869"/>
      <c r="D101" s="259">
        <v>1</v>
      </c>
      <c r="E101" s="56"/>
      <c r="F101" s="881"/>
      <c r="G101" s="48"/>
      <c r="H101" s="534"/>
      <c r="I101" s="660" t="s">
        <v>798</v>
      </c>
      <c r="J101" s="473" t="s">
        <v>605</v>
      </c>
      <c r="K101" s="619">
        <f t="shared" si="119"/>
        <v>0.99199999999999999</v>
      </c>
      <c r="L101" s="616"/>
      <c r="M101" s="458" t="str">
        <f t="shared" si="120"/>
        <v/>
      </c>
      <c r="N101" s="458" t="str">
        <f t="shared" si="121"/>
        <v/>
      </c>
      <c r="O101" s="458" t="str">
        <f t="shared" si="122"/>
        <v/>
      </c>
      <c r="P101" s="458" t="str">
        <f t="shared" si="123"/>
        <v/>
      </c>
      <c r="Q101" s="661" t="str">
        <f t="shared" si="124"/>
        <v/>
      </c>
      <c r="R101" s="661" t="str">
        <f t="shared" si="125"/>
        <v/>
      </c>
      <c r="S101" s="661" t="str">
        <f t="shared" si="126"/>
        <v/>
      </c>
      <c r="T101" s="661" t="str">
        <f t="shared" si="127"/>
        <v/>
      </c>
      <c r="U101" s="661" t="str">
        <f t="shared" si="128"/>
        <v/>
      </c>
      <c r="V101" s="661" t="str">
        <f t="shared" si="129"/>
        <v/>
      </c>
      <c r="W101" s="661" t="str">
        <f t="shared" si="129"/>
        <v/>
      </c>
      <c r="X101" s="661" t="str">
        <f t="shared" si="130"/>
        <v/>
      </c>
      <c r="Y101" s="661" t="str">
        <f t="shared" si="131"/>
        <v/>
      </c>
      <c r="Z101" s="661" t="str">
        <f t="shared" si="132"/>
        <v/>
      </c>
      <c r="AA101" s="661" t="str">
        <f t="shared" si="133"/>
        <v/>
      </c>
      <c r="AB101" s="661" t="str">
        <f t="shared" si="134"/>
        <v/>
      </c>
      <c r="AC101" s="661" t="str">
        <f t="shared" si="135"/>
        <v/>
      </c>
      <c r="AD101" s="661" t="str">
        <f t="shared" si="136"/>
        <v/>
      </c>
      <c r="AE101" s="661" t="str">
        <f t="shared" si="137"/>
        <v/>
      </c>
      <c r="AF101" s="511">
        <f t="shared" si="138"/>
        <v>0</v>
      </c>
      <c r="AG101" s="660">
        <f t="shared" si="139"/>
        <v>0</v>
      </c>
      <c r="AH101" s="660">
        <f t="shared" si="139"/>
        <v>0</v>
      </c>
      <c r="AI101" s="660">
        <f t="shared" si="139"/>
        <v>0</v>
      </c>
      <c r="AJ101" s="660">
        <f t="shared" si="139"/>
        <v>0</v>
      </c>
      <c r="AK101" s="660">
        <f t="shared" si="139"/>
        <v>0</v>
      </c>
      <c r="AL101" s="660">
        <f t="shared" si="139"/>
        <v>0</v>
      </c>
      <c r="AM101" s="660">
        <f t="shared" si="139"/>
        <v>0</v>
      </c>
      <c r="AN101" s="660">
        <f t="shared" si="139"/>
        <v>0</v>
      </c>
      <c r="AO101" s="660">
        <f t="shared" si="139"/>
        <v>0</v>
      </c>
      <c r="AP101" s="660">
        <f t="shared" si="139"/>
        <v>0</v>
      </c>
      <c r="AQ101" s="660">
        <f>IF(AND($J101&lt;&gt;"Landscape",$L101=AQ$58),#REF!*AQ$58,0)</f>
        <v>0</v>
      </c>
      <c r="AR101" s="660">
        <f t="shared" si="140"/>
        <v>0</v>
      </c>
      <c r="AS101" s="660">
        <f t="shared" si="140"/>
        <v>0</v>
      </c>
      <c r="AT101" s="660">
        <f t="shared" si="140"/>
        <v>0</v>
      </c>
      <c r="AU101" s="660">
        <f t="shared" si="140"/>
        <v>0</v>
      </c>
      <c r="AV101" s="660">
        <f t="shared" si="140"/>
        <v>0</v>
      </c>
      <c r="AW101" s="660">
        <f t="shared" si="140"/>
        <v>0</v>
      </c>
      <c r="AX101" s="660">
        <f t="shared" si="140"/>
        <v>0</v>
      </c>
      <c r="AY101" s="660">
        <f t="shared" si="140"/>
        <v>0</v>
      </c>
      <c r="AZ101" s="660">
        <f t="shared" si="140"/>
        <v>0</v>
      </c>
    </row>
    <row r="102" spans="1:52" s="660" customFormat="1" ht="15" customHeight="1" x14ac:dyDescent="0.15">
      <c r="A102" s="662"/>
      <c r="B102" s="868" t="s">
        <v>799</v>
      </c>
      <c r="C102" s="841"/>
      <c r="D102" s="258" t="s">
        <v>604</v>
      </c>
      <c r="E102" s="56">
        <f>IF(D102="Portrait",0.9,0.75)</f>
        <v>0.75</v>
      </c>
      <c r="F102" s="882"/>
      <c r="G102" s="885"/>
      <c r="H102" s="534"/>
      <c r="I102" s="660" t="s">
        <v>800</v>
      </c>
      <c r="J102" s="473" t="s">
        <v>605</v>
      </c>
      <c r="K102" s="619">
        <f t="shared" si="119"/>
        <v>0.99199999999999999</v>
      </c>
      <c r="L102" s="616"/>
      <c r="M102" s="458" t="str">
        <f t="shared" si="120"/>
        <v/>
      </c>
      <c r="N102" s="458" t="str">
        <f t="shared" si="121"/>
        <v/>
      </c>
      <c r="O102" s="458" t="str">
        <f t="shared" si="122"/>
        <v/>
      </c>
      <c r="P102" s="458" t="str">
        <f t="shared" si="123"/>
        <v/>
      </c>
      <c r="Q102" s="661" t="str">
        <f t="shared" si="124"/>
        <v/>
      </c>
      <c r="R102" s="661" t="str">
        <f t="shared" si="125"/>
        <v/>
      </c>
      <c r="S102" s="661" t="str">
        <f t="shared" si="126"/>
        <v/>
      </c>
      <c r="T102" s="661" t="str">
        <f t="shared" si="127"/>
        <v/>
      </c>
      <c r="U102" s="661" t="str">
        <f t="shared" si="128"/>
        <v/>
      </c>
      <c r="V102" s="661" t="str">
        <f t="shared" si="129"/>
        <v/>
      </c>
      <c r="W102" s="661" t="str">
        <f t="shared" si="129"/>
        <v/>
      </c>
      <c r="X102" s="661" t="str">
        <f t="shared" si="130"/>
        <v/>
      </c>
      <c r="Y102" s="661" t="str">
        <f t="shared" si="131"/>
        <v/>
      </c>
      <c r="Z102" s="661" t="str">
        <f t="shared" si="132"/>
        <v/>
      </c>
      <c r="AA102" s="661" t="str">
        <f t="shared" si="133"/>
        <v/>
      </c>
      <c r="AB102" s="661" t="str">
        <f t="shared" si="134"/>
        <v/>
      </c>
      <c r="AC102" s="661" t="str">
        <f t="shared" si="135"/>
        <v/>
      </c>
      <c r="AD102" s="661" t="str">
        <f t="shared" si="136"/>
        <v/>
      </c>
      <c r="AE102" s="661" t="str">
        <f t="shared" si="137"/>
        <v/>
      </c>
      <c r="AF102" s="511">
        <f t="shared" si="138"/>
        <v>0</v>
      </c>
      <c r="AG102" s="660">
        <f t="shared" si="139"/>
        <v>0</v>
      </c>
      <c r="AH102" s="660">
        <f t="shared" si="139"/>
        <v>0</v>
      </c>
      <c r="AI102" s="660">
        <f t="shared" si="139"/>
        <v>0</v>
      </c>
      <c r="AJ102" s="660">
        <f t="shared" si="139"/>
        <v>0</v>
      </c>
      <c r="AK102" s="660">
        <f t="shared" si="139"/>
        <v>0</v>
      </c>
      <c r="AL102" s="660">
        <f t="shared" si="139"/>
        <v>0</v>
      </c>
      <c r="AM102" s="660">
        <f t="shared" si="139"/>
        <v>0</v>
      </c>
      <c r="AN102" s="660">
        <f t="shared" si="139"/>
        <v>0</v>
      </c>
      <c r="AO102" s="660">
        <f t="shared" si="139"/>
        <v>0</v>
      </c>
      <c r="AP102" s="660">
        <f t="shared" si="139"/>
        <v>0</v>
      </c>
      <c r="AQ102" s="660">
        <f>IF(AND($J102&lt;&gt;"Landscape",$L102=AQ$58),#REF!*AQ$58,0)</f>
        <v>0</v>
      </c>
      <c r="AR102" s="660">
        <f t="shared" si="140"/>
        <v>0</v>
      </c>
      <c r="AS102" s="660">
        <f t="shared" si="140"/>
        <v>0</v>
      </c>
      <c r="AT102" s="660">
        <f t="shared" si="140"/>
        <v>0</v>
      </c>
      <c r="AU102" s="660">
        <f t="shared" si="140"/>
        <v>0</v>
      </c>
      <c r="AV102" s="660">
        <f t="shared" si="140"/>
        <v>0</v>
      </c>
      <c r="AW102" s="660">
        <f t="shared" si="140"/>
        <v>0</v>
      </c>
      <c r="AX102" s="660">
        <f t="shared" si="140"/>
        <v>0</v>
      </c>
      <c r="AY102" s="660">
        <f t="shared" si="140"/>
        <v>0</v>
      </c>
      <c r="AZ102" s="660">
        <f t="shared" si="140"/>
        <v>0</v>
      </c>
    </row>
    <row r="103" spans="1:52" s="660" customFormat="1" ht="15" customHeight="1" x14ac:dyDescent="0.15">
      <c r="A103" s="662"/>
      <c r="B103" s="868" t="s">
        <v>801</v>
      </c>
      <c r="C103" s="869"/>
      <c r="D103" s="57">
        <v>5</v>
      </c>
      <c r="E103" s="256">
        <f>DEGREES(ATAN(D104*SIN(RADIANS(D103))/D101))</f>
        <v>4.9414189306150504</v>
      </c>
      <c r="F103" s="883"/>
      <c r="G103" s="886"/>
      <c r="H103" s="534"/>
      <c r="I103" s="660" t="s">
        <v>802</v>
      </c>
      <c r="J103" s="473" t="s">
        <v>605</v>
      </c>
      <c r="K103" s="619">
        <f t="shared" si="119"/>
        <v>0.99199999999999999</v>
      </c>
      <c r="L103" s="616"/>
      <c r="M103" s="458" t="str">
        <f t="shared" si="120"/>
        <v/>
      </c>
      <c r="N103" s="458" t="str">
        <f t="shared" si="121"/>
        <v/>
      </c>
      <c r="O103" s="458" t="str">
        <f t="shared" si="122"/>
        <v/>
      </c>
      <c r="P103" s="458" t="str">
        <f t="shared" si="123"/>
        <v/>
      </c>
      <c r="Q103" s="661" t="str">
        <f t="shared" si="124"/>
        <v/>
      </c>
      <c r="R103" s="661" t="str">
        <f t="shared" si="125"/>
        <v/>
      </c>
      <c r="S103" s="661" t="str">
        <f t="shared" si="126"/>
        <v/>
      </c>
      <c r="T103" s="661" t="str">
        <f t="shared" si="127"/>
        <v/>
      </c>
      <c r="U103" s="661" t="str">
        <f t="shared" si="128"/>
        <v/>
      </c>
      <c r="V103" s="661" t="str">
        <f t="shared" si="129"/>
        <v/>
      </c>
      <c r="W103" s="661" t="str">
        <f t="shared" si="129"/>
        <v/>
      </c>
      <c r="X103" s="661" t="str">
        <f t="shared" si="130"/>
        <v/>
      </c>
      <c r="Y103" s="661" t="str">
        <f t="shared" si="131"/>
        <v/>
      </c>
      <c r="Z103" s="661" t="str">
        <f t="shared" si="132"/>
        <v/>
      </c>
      <c r="AA103" s="661" t="str">
        <f t="shared" si="133"/>
        <v/>
      </c>
      <c r="AB103" s="661" t="str">
        <f t="shared" si="134"/>
        <v/>
      </c>
      <c r="AC103" s="661" t="str">
        <f t="shared" si="135"/>
        <v/>
      </c>
      <c r="AD103" s="661" t="str">
        <f t="shared" si="136"/>
        <v/>
      </c>
      <c r="AE103" s="661" t="str">
        <f t="shared" si="137"/>
        <v/>
      </c>
      <c r="AF103" s="511">
        <f t="shared" si="138"/>
        <v>0</v>
      </c>
      <c r="AG103" s="660">
        <f t="shared" si="139"/>
        <v>0</v>
      </c>
      <c r="AH103" s="660">
        <f t="shared" si="139"/>
        <v>0</v>
      </c>
      <c r="AI103" s="660">
        <f t="shared" si="139"/>
        <v>0</v>
      </c>
      <c r="AJ103" s="660">
        <f t="shared" si="139"/>
        <v>0</v>
      </c>
      <c r="AK103" s="660">
        <f t="shared" si="139"/>
        <v>0</v>
      </c>
      <c r="AL103" s="660">
        <f t="shared" si="139"/>
        <v>0</v>
      </c>
      <c r="AM103" s="660">
        <f t="shared" si="139"/>
        <v>0</v>
      </c>
      <c r="AN103" s="660">
        <f t="shared" si="139"/>
        <v>0</v>
      </c>
      <c r="AO103" s="660">
        <f t="shared" si="139"/>
        <v>0</v>
      </c>
      <c r="AP103" s="660">
        <f t="shared" si="139"/>
        <v>0</v>
      </c>
      <c r="AQ103" s="660">
        <f>IF(AND($J103&lt;&gt;"Landscape",$L103=AQ$58),#REF!*AQ$58,0)</f>
        <v>0</v>
      </c>
      <c r="AR103" s="660">
        <f t="shared" si="140"/>
        <v>0</v>
      </c>
      <c r="AS103" s="660">
        <f t="shared" si="140"/>
        <v>0</v>
      </c>
      <c r="AT103" s="660">
        <f t="shared" si="140"/>
        <v>0</v>
      </c>
      <c r="AU103" s="660">
        <f t="shared" si="140"/>
        <v>0</v>
      </c>
      <c r="AV103" s="660">
        <f t="shared" si="140"/>
        <v>0</v>
      </c>
      <c r="AW103" s="660">
        <f t="shared" si="140"/>
        <v>0</v>
      </c>
      <c r="AX103" s="660">
        <f t="shared" si="140"/>
        <v>0</v>
      </c>
      <c r="AY103" s="660">
        <f t="shared" si="140"/>
        <v>0</v>
      </c>
      <c r="AZ103" s="660">
        <f t="shared" si="140"/>
        <v>0</v>
      </c>
    </row>
    <row r="104" spans="1:52" s="660" customFormat="1" ht="15" customHeight="1" x14ac:dyDescent="0.15">
      <c r="A104" s="662"/>
      <c r="B104" s="868" t="s">
        <v>803</v>
      </c>
      <c r="C104" s="869"/>
      <c r="D104" s="345">
        <f>IF(D102="Portrait", $G$63, $G$64)</f>
        <v>0.99199999999999999</v>
      </c>
      <c r="E104" s="370">
        <f>IF(D102&lt;&gt;"Portrait", $G$63, $G$64)</f>
        <v>1.64</v>
      </c>
      <c r="F104" s="884"/>
      <c r="G104" s="886"/>
      <c r="H104" s="534"/>
      <c r="I104" s="660" t="s">
        <v>804</v>
      </c>
      <c r="J104" s="474" t="s">
        <v>605</v>
      </c>
      <c r="K104" s="620">
        <f t="shared" si="119"/>
        <v>0.99199999999999999</v>
      </c>
      <c r="L104" s="617"/>
      <c r="M104" s="458" t="str">
        <f t="shared" si="120"/>
        <v/>
      </c>
      <c r="N104" s="458" t="str">
        <f t="shared" si="121"/>
        <v/>
      </c>
      <c r="O104" s="458" t="str">
        <f t="shared" si="122"/>
        <v/>
      </c>
      <c r="P104" s="458" t="str">
        <f t="shared" si="123"/>
        <v/>
      </c>
      <c r="Q104" s="661" t="str">
        <f t="shared" si="124"/>
        <v/>
      </c>
      <c r="R104" s="661" t="str">
        <f t="shared" si="125"/>
        <v/>
      </c>
      <c r="S104" s="661" t="str">
        <f t="shared" si="126"/>
        <v/>
      </c>
      <c r="T104" s="661" t="str">
        <f t="shared" si="127"/>
        <v/>
      </c>
      <c r="U104" s="661" t="str">
        <f t="shared" si="128"/>
        <v/>
      </c>
      <c r="V104" s="661" t="str">
        <f t="shared" si="129"/>
        <v/>
      </c>
      <c r="W104" s="661" t="str">
        <f t="shared" si="129"/>
        <v/>
      </c>
      <c r="X104" s="661" t="str">
        <f t="shared" si="130"/>
        <v/>
      </c>
      <c r="Y104" s="661" t="str">
        <f t="shared" si="131"/>
        <v/>
      </c>
      <c r="Z104" s="661" t="str">
        <f t="shared" si="132"/>
        <v/>
      </c>
      <c r="AA104" s="661" t="str">
        <f t="shared" si="133"/>
        <v/>
      </c>
      <c r="AB104" s="661" t="str">
        <f t="shared" si="134"/>
        <v/>
      </c>
      <c r="AC104" s="661" t="str">
        <f t="shared" si="135"/>
        <v/>
      </c>
      <c r="AD104" s="661" t="str">
        <f t="shared" si="136"/>
        <v/>
      </c>
      <c r="AE104" s="661" t="str">
        <f t="shared" si="137"/>
        <v/>
      </c>
      <c r="AF104" s="511">
        <f t="shared" si="138"/>
        <v>0</v>
      </c>
      <c r="AG104" s="660">
        <f t="shared" si="139"/>
        <v>0</v>
      </c>
      <c r="AH104" s="660">
        <f t="shared" si="139"/>
        <v>0</v>
      </c>
      <c r="AI104" s="660">
        <f t="shared" si="139"/>
        <v>0</v>
      </c>
      <c r="AJ104" s="660">
        <f t="shared" si="139"/>
        <v>0</v>
      </c>
      <c r="AK104" s="660">
        <f t="shared" si="139"/>
        <v>0</v>
      </c>
      <c r="AL104" s="660">
        <f t="shared" si="139"/>
        <v>0</v>
      </c>
      <c r="AM104" s="660">
        <f t="shared" si="139"/>
        <v>0</v>
      </c>
      <c r="AN104" s="660">
        <f t="shared" si="139"/>
        <v>0</v>
      </c>
      <c r="AO104" s="660">
        <f t="shared" si="139"/>
        <v>0</v>
      </c>
      <c r="AP104" s="660">
        <f t="shared" si="139"/>
        <v>0</v>
      </c>
      <c r="AQ104" s="660">
        <f>IF(AND($J104&lt;&gt;"Landscape",$L104=AQ$58),#REF!*AQ$58,0)</f>
        <v>0</v>
      </c>
      <c r="AR104" s="660">
        <f t="shared" si="140"/>
        <v>0</v>
      </c>
      <c r="AS104" s="660">
        <f t="shared" si="140"/>
        <v>0</v>
      </c>
      <c r="AT104" s="660">
        <f t="shared" si="140"/>
        <v>0</v>
      </c>
      <c r="AU104" s="660">
        <f t="shared" si="140"/>
        <v>0</v>
      </c>
      <c r="AV104" s="660">
        <f t="shared" si="140"/>
        <v>0</v>
      </c>
      <c r="AW104" s="660">
        <f t="shared" si="140"/>
        <v>0</v>
      </c>
      <c r="AX104" s="660">
        <f t="shared" si="140"/>
        <v>0</v>
      </c>
      <c r="AY104" s="660">
        <f t="shared" si="140"/>
        <v>0</v>
      </c>
      <c r="AZ104" s="660">
        <f t="shared" si="140"/>
        <v>0</v>
      </c>
    </row>
    <row r="105" spans="1:52" s="660" customFormat="1" ht="15" customHeight="1" x14ac:dyDescent="0.15">
      <c r="A105" s="662"/>
      <c r="B105" s="868" t="s">
        <v>805</v>
      </c>
      <c r="C105" s="869"/>
      <c r="D105" s="344">
        <v>1</v>
      </c>
      <c r="E105" s="374"/>
      <c r="F105" s="374">
        <f>(E104+0.02)*E105</f>
        <v>0</v>
      </c>
      <c r="G105" s="431">
        <f>MAX(1,TRUNC((F105+0.1)/3))</f>
        <v>1</v>
      </c>
      <c r="H105" s="535" t="s">
        <v>806</v>
      </c>
      <c r="I105" s="660" t="str">
        <f>IF($F$84="Not","","Ballast")</f>
        <v/>
      </c>
      <c r="J105" s="473"/>
      <c r="K105" s="619"/>
      <c r="L105" s="406"/>
      <c r="M105" s="373"/>
      <c r="N105" s="373"/>
      <c r="O105" s="371"/>
      <c r="P105" s="371"/>
      <c r="S105" s="16"/>
      <c r="T105" s="16"/>
    </row>
    <row r="106" spans="1:52" s="660" customFormat="1" ht="15" customHeight="1" x14ac:dyDescent="0.15">
      <c r="A106" s="662"/>
      <c r="B106" s="872" t="s">
        <v>624</v>
      </c>
      <c r="C106" s="873"/>
      <c r="D106" s="343">
        <f>0.28+(D105*(D104*SIN(RADIANS(D103))))</f>
        <v>0.36645849680567694</v>
      </c>
      <c r="E106" s="385"/>
      <c r="F106" s="259">
        <f>TRUNC((F105-0.4)/1.4+0.85,0)+1</f>
        <v>1</v>
      </c>
      <c r="G106" s="371" t="s">
        <v>807</v>
      </c>
      <c r="H106" s="534"/>
      <c r="I106" s="660" t="str">
        <f>IF($F$84="Not","","Ballast")</f>
        <v/>
      </c>
      <c r="J106" s="474"/>
      <c r="K106" s="620"/>
      <c r="L106" s="406"/>
      <c r="M106" s="373"/>
      <c r="N106" s="373"/>
      <c r="O106" s="371"/>
      <c r="P106" s="371"/>
      <c r="S106" s="16"/>
      <c r="T106" s="16"/>
      <c r="AF106" s="512">
        <f>IF(F96="Solar Steel", SUM(AF97:AF105), 0)</f>
        <v>0</v>
      </c>
    </row>
    <row r="107" spans="1:52" s="660" customFormat="1" ht="15" customHeight="1" x14ac:dyDescent="0.15">
      <c r="A107" s="662"/>
      <c r="C107" s="659"/>
      <c r="D107" s="237"/>
      <c r="E107" s="373"/>
      <c r="F107" s="373"/>
      <c r="G107" s="371"/>
      <c r="H107" s="534"/>
      <c r="K107" s="659"/>
      <c r="L107" s="237"/>
      <c r="M107" s="373"/>
      <c r="N107" s="373"/>
      <c r="O107" s="371"/>
      <c r="P107" s="371"/>
      <c r="S107" s="16"/>
      <c r="T107" s="16"/>
    </row>
    <row r="108" spans="1:52" ht="15" customHeight="1" x14ac:dyDescent="0.15">
      <c r="A108" s="767" t="s">
        <v>810</v>
      </c>
      <c r="B108" s="768" t="str">
        <f>O12</f>
        <v>K2 flat roof, self-ballasted</v>
      </c>
      <c r="C108" s="781">
        <f>C12+IF(O13=O12,C13,0)+IF(O14=O12,C14,0)+IF(O15=O12,C15,0)</f>
        <v>10</v>
      </c>
      <c r="D108" s="769" t="str">
        <f>"panel " &amp; B108 &amp; " mounting system"</f>
        <v>panel K2 flat roof, self-ballasted mounting system</v>
      </c>
      <c r="E108" s="770"/>
      <c r="F108" s="771"/>
      <c r="G108" s="772"/>
      <c r="H108" s="534"/>
      <c r="K108"/>
      <c r="L108" s="237"/>
      <c r="M108" s="373"/>
      <c r="N108" s="373"/>
      <c r="O108" s="371"/>
      <c r="P108" s="383"/>
    </row>
    <row r="109" spans="1:52" ht="15" customHeight="1" x14ac:dyDescent="0.15">
      <c r="A109" s="536"/>
      <c r="B109" s="773" t="str">
        <f>IF(O13&lt;&gt;O12,O13,"")</f>
        <v>K2 Inclined</v>
      </c>
      <c r="C109" s="774">
        <f>IF(O13=B109,C13,0)+IF(O14=B109,C14,0)+IF(O15=B109,C15,0)</f>
        <v>10</v>
      </c>
      <c r="D109" s="775" t="str">
        <f>"panel " &amp; B109 &amp; " mounting system"</f>
        <v>panel K2 Inclined mounting system</v>
      </c>
      <c r="E109" s="776"/>
      <c r="F109" s="777"/>
      <c r="G109" s="778"/>
      <c r="H109" s="534"/>
      <c r="K109"/>
      <c r="L109" s="237"/>
      <c r="M109" s="373"/>
      <c r="N109" s="373"/>
      <c r="O109" s="371"/>
      <c r="P109" s="383"/>
    </row>
    <row r="110" spans="1:52" ht="15" customHeight="1" x14ac:dyDescent="0.15">
      <c r="A110" s="536"/>
      <c r="B110" s="773" t="str">
        <f>IF(AND(O15&lt;&gt;O13,O15&lt;&gt;O14),O15,"")</f>
        <v/>
      </c>
      <c r="C110" s="774">
        <f>IF(O13=B110,C13,0)+IF(O14=B110,C14,0)+IF(O15=B110,C15,0)</f>
        <v>0</v>
      </c>
      <c r="D110" s="775" t="str">
        <f>"panel " &amp; B110 &amp; " mounting system"</f>
        <v>panel  mounting system</v>
      </c>
      <c r="E110" s="776"/>
      <c r="F110" s="777"/>
      <c r="G110" s="778"/>
      <c r="H110" s="534"/>
      <c r="K110"/>
      <c r="L110" s="237"/>
      <c r="M110" s="373"/>
      <c r="N110" s="373"/>
      <c r="O110" s="371"/>
      <c r="P110" s="383"/>
    </row>
    <row r="111" spans="1:52" ht="15" customHeight="1" x14ac:dyDescent="0.15">
      <c r="A111" s="537"/>
      <c r="B111" s="538" t="str">
        <f>IF(AND(O15&lt;&gt;O12,O15&lt;&gt;O13,O15&lt;&gt;O14),O15,"")</f>
        <v/>
      </c>
      <c r="C111" s="539">
        <f>IF(O13=B111,C13,0)+IF(O14=B111,C14,0)+IF(O15=B111,C15,0)</f>
        <v>0</v>
      </c>
      <c r="D111" s="540" t="str">
        <f>"panel " &amp; B111 &amp; " mounting system"</f>
        <v>panel  mounting system</v>
      </c>
      <c r="E111" s="541"/>
      <c r="F111" s="542"/>
      <c r="G111" s="779"/>
      <c r="H111" s="543"/>
      <c r="K111"/>
      <c r="L111" s="237"/>
      <c r="M111" s="373"/>
      <c r="N111" s="373"/>
      <c r="O111" s="371"/>
      <c r="P111" s="383"/>
    </row>
    <row r="112" spans="1:52" ht="15" customHeight="1" thickBot="1" x14ac:dyDescent="0.2">
      <c r="C112"/>
      <c r="D112" s="237"/>
      <c r="E112" s="237"/>
      <c r="F112" s="373"/>
      <c r="G112" s="373"/>
      <c r="H112" s="373"/>
      <c r="I112" s="373"/>
      <c r="K112" s="9"/>
    </row>
    <row r="113" spans="1:14" ht="17.25" customHeight="1" thickTop="1" x14ac:dyDescent="0.15">
      <c r="A113" s="860" t="s">
        <v>811</v>
      </c>
      <c r="B113" s="861"/>
      <c r="C113" s="861"/>
      <c r="D113" s="861"/>
      <c r="E113" s="862"/>
      <c r="F113" s="372"/>
      <c r="G113" s="371"/>
      <c r="K113" s="436" t="s">
        <v>812</v>
      </c>
      <c r="L113" s="110">
        <f ca="1">$D$48/((($B$129*$C$60)+($B$148*$C$72)+($B$166*$C$84))/($C$60+$C$72+$C$84))</f>
        <v>0.84018655480737392</v>
      </c>
    </row>
    <row r="114" spans="1:14" ht="14" x14ac:dyDescent="0.15">
      <c r="A114" s="437" t="s">
        <v>813</v>
      </c>
      <c r="B114" s="438" t="s">
        <v>814</v>
      </c>
      <c r="C114" s="438" t="s">
        <v>815</v>
      </c>
      <c r="D114" s="438" t="s">
        <v>816</v>
      </c>
      <c r="E114" s="439" t="s">
        <v>817</v>
      </c>
      <c r="G114" s="261" t="s">
        <v>818</v>
      </c>
      <c r="H114" s="877" t="s">
        <v>819</v>
      </c>
      <c r="I114" s="878"/>
      <c r="J114" s="878"/>
      <c r="K114" s="117"/>
      <c r="L114" s="255" t="s">
        <v>820</v>
      </c>
    </row>
    <row r="115" spans="1:14" ht="14" x14ac:dyDescent="0.15">
      <c r="A115" s="440" t="s">
        <v>821</v>
      </c>
      <c r="B115" s="441">
        <v>1.1200000000000001</v>
      </c>
      <c r="C115" s="441">
        <v>34.700000000000003</v>
      </c>
      <c r="D115" s="441">
        <v>1.35</v>
      </c>
      <c r="E115" s="442">
        <v>42</v>
      </c>
      <c r="F115" s="116"/>
      <c r="G115" s="443">
        <f t="shared" ref="G115:G126" si="141">C115*$C$60*($B$4/1000)</f>
        <v>111.04</v>
      </c>
      <c r="H115" s="186">
        <f t="shared" ref="H115:H126" si="142">(G115+G134+G152)/($G$127+$G$146+$G$164)</f>
        <v>2.8755933325974169E-2</v>
      </c>
      <c r="I115" s="184" t="s">
        <v>822</v>
      </c>
      <c r="J115" s="444">
        <f>SUM(H115:H117)+SUM(H124:H126)</f>
        <v>0.27883872392096259</v>
      </c>
      <c r="K115" s="445">
        <f>(G115+G134+G152)/$B$2</f>
        <v>26.049999999999997</v>
      </c>
      <c r="L115" s="446">
        <f t="shared" ref="L115:L126" ca="1" si="143">K115*$L$113</f>
        <v>21.886859752732089</v>
      </c>
      <c r="M115" s="710" t="s">
        <v>821</v>
      </c>
      <c r="N115" s="16">
        <f t="shared" ref="N115:N126" ca="1" si="144">(G115+G134+G152)*$L$113</f>
        <v>140.07590241748537</v>
      </c>
    </row>
    <row r="116" spans="1:14" ht="14" x14ac:dyDescent="0.15">
      <c r="A116" s="440" t="s">
        <v>823</v>
      </c>
      <c r="B116" s="441">
        <v>1.7</v>
      </c>
      <c r="C116" s="441">
        <v>47.5</v>
      </c>
      <c r="D116" s="441">
        <v>2.08</v>
      </c>
      <c r="E116" s="442">
        <v>58.1</v>
      </c>
      <c r="F116" s="116"/>
      <c r="G116" s="443">
        <f t="shared" si="141"/>
        <v>152</v>
      </c>
      <c r="H116" s="186">
        <f t="shared" si="142"/>
        <v>4.3106303123965121E-2</v>
      </c>
      <c r="I116" s="185" t="s">
        <v>824</v>
      </c>
      <c r="J116" s="52">
        <f>SUM(H118:H123)</f>
        <v>0.72116127607903735</v>
      </c>
      <c r="K116" s="445">
        <f t="shared" ref="K116:K125" si="145">(G116+G135+G153)/$B$2</f>
        <v>39.049999999999997</v>
      </c>
      <c r="L116" s="446">
        <f t="shared" ca="1" si="143"/>
        <v>32.809284965227953</v>
      </c>
      <c r="M116" s="710" t="s">
        <v>823</v>
      </c>
      <c r="N116" s="16">
        <f t="shared" ca="1" si="144"/>
        <v>209.97942377745889</v>
      </c>
    </row>
    <row r="117" spans="1:14" ht="14" x14ac:dyDescent="0.15">
      <c r="A117" s="440" t="s">
        <v>825</v>
      </c>
      <c r="B117" s="441">
        <v>2.88</v>
      </c>
      <c r="C117" s="441">
        <v>89.4</v>
      </c>
      <c r="D117" s="441">
        <v>3.61</v>
      </c>
      <c r="E117" s="442">
        <v>112</v>
      </c>
      <c r="F117" s="116"/>
      <c r="G117" s="443">
        <f t="shared" si="141"/>
        <v>286.08</v>
      </c>
      <c r="H117" s="186">
        <f t="shared" si="142"/>
        <v>8.6985318467822051E-2</v>
      </c>
      <c r="J117" s="48"/>
      <c r="K117" s="445">
        <f t="shared" si="145"/>
        <v>78.8</v>
      </c>
      <c r="L117" s="446">
        <f t="shared" ca="1" si="143"/>
        <v>66.206700518821066</v>
      </c>
      <c r="M117" s="710" t="s">
        <v>825</v>
      </c>
      <c r="N117" s="16">
        <f t="shared" ca="1" si="144"/>
        <v>423.7228833204548</v>
      </c>
    </row>
    <row r="118" spans="1:14" ht="14" x14ac:dyDescent="0.15">
      <c r="A118" s="440" t="s">
        <v>826</v>
      </c>
      <c r="B118" s="441">
        <v>3.78</v>
      </c>
      <c r="C118" s="441">
        <v>113</v>
      </c>
      <c r="D118" s="441">
        <v>4.88</v>
      </c>
      <c r="E118" s="442">
        <v>147</v>
      </c>
      <c r="F118" s="116"/>
      <c r="G118" s="443">
        <f t="shared" si="141"/>
        <v>361.6</v>
      </c>
      <c r="H118" s="367">
        <f t="shared" si="142"/>
        <v>0.11695551385362624</v>
      </c>
      <c r="J118" s="48"/>
      <c r="K118" s="445">
        <f t="shared" si="145"/>
        <v>105.95</v>
      </c>
      <c r="L118" s="446">
        <f t="shared" ca="1" si="143"/>
        <v>89.017765481841266</v>
      </c>
      <c r="M118" s="710" t="s">
        <v>826</v>
      </c>
      <c r="N118" s="16">
        <f t="shared" ca="1" si="144"/>
        <v>569.71369908378415</v>
      </c>
    </row>
    <row r="119" spans="1:14" ht="14" x14ac:dyDescent="0.15">
      <c r="A119" s="440" t="s">
        <v>827</v>
      </c>
      <c r="B119" s="441">
        <v>3.84</v>
      </c>
      <c r="C119" s="441">
        <v>119</v>
      </c>
      <c r="D119" s="441">
        <v>5.07</v>
      </c>
      <c r="E119" s="442">
        <v>157</v>
      </c>
      <c r="F119" s="116"/>
      <c r="G119" s="443">
        <f t="shared" si="141"/>
        <v>380.8</v>
      </c>
      <c r="H119" s="367">
        <f t="shared" si="142"/>
        <v>0.130257202781764</v>
      </c>
      <c r="J119" s="48"/>
      <c r="K119" s="445">
        <f t="shared" si="145"/>
        <v>118</v>
      </c>
      <c r="L119" s="446">
        <f t="shared" ca="1" si="143"/>
        <v>99.142013467270118</v>
      </c>
      <c r="M119" s="710" t="s">
        <v>827</v>
      </c>
      <c r="N119" s="16">
        <f t="shared" ca="1" si="144"/>
        <v>634.50888619052887</v>
      </c>
    </row>
    <row r="120" spans="1:14" ht="14" x14ac:dyDescent="0.15">
      <c r="A120" s="440" t="s">
        <v>828</v>
      </c>
      <c r="B120" s="441">
        <v>4.01</v>
      </c>
      <c r="C120" s="441">
        <v>120</v>
      </c>
      <c r="D120" s="441">
        <v>5.36</v>
      </c>
      <c r="E120" s="442">
        <v>161</v>
      </c>
      <c r="F120" s="116"/>
      <c r="G120" s="443">
        <f t="shared" si="141"/>
        <v>384</v>
      </c>
      <c r="H120" s="367">
        <f t="shared" si="142"/>
        <v>0.1341207638812231</v>
      </c>
      <c r="J120" s="48"/>
      <c r="K120" s="445">
        <f t="shared" si="145"/>
        <v>121.5</v>
      </c>
      <c r="L120" s="446">
        <f t="shared" ca="1" si="143"/>
        <v>102.08266640909594</v>
      </c>
      <c r="M120" s="710" t="s">
        <v>828</v>
      </c>
      <c r="N120" s="16">
        <f t="shared" ca="1" si="144"/>
        <v>653.32906501821401</v>
      </c>
    </row>
    <row r="121" spans="1:14" ht="14" x14ac:dyDescent="0.15">
      <c r="A121" s="440" t="s">
        <v>829</v>
      </c>
      <c r="B121" s="441">
        <v>3.92</v>
      </c>
      <c r="C121" s="441">
        <v>121</v>
      </c>
      <c r="D121" s="441">
        <v>5.27</v>
      </c>
      <c r="E121" s="442">
        <v>163</v>
      </c>
      <c r="F121" s="116"/>
      <c r="G121" s="443">
        <f t="shared" si="141"/>
        <v>387.2</v>
      </c>
      <c r="H121" s="367">
        <f t="shared" si="142"/>
        <v>0.1341207638812231</v>
      </c>
      <c r="J121" s="48"/>
      <c r="K121" s="445">
        <f t="shared" si="145"/>
        <v>121.5</v>
      </c>
      <c r="L121" s="446">
        <f t="shared" ca="1" si="143"/>
        <v>102.08266640909594</v>
      </c>
      <c r="M121" s="710" t="s">
        <v>829</v>
      </c>
      <c r="N121" s="16">
        <f t="shared" ca="1" si="144"/>
        <v>653.32906501821401</v>
      </c>
    </row>
    <row r="122" spans="1:14" ht="14" x14ac:dyDescent="0.15">
      <c r="A122" s="440" t="s">
        <v>830</v>
      </c>
      <c r="B122" s="441">
        <v>3.47</v>
      </c>
      <c r="C122" s="441">
        <v>107</v>
      </c>
      <c r="D122" s="441">
        <v>4.6399999999999997</v>
      </c>
      <c r="E122" s="442">
        <v>144</v>
      </c>
      <c r="F122" s="116"/>
      <c r="G122" s="443">
        <f t="shared" si="141"/>
        <v>342.40000000000003</v>
      </c>
      <c r="H122" s="367">
        <f t="shared" si="142"/>
        <v>0.11391985870405122</v>
      </c>
      <c r="J122" s="48"/>
      <c r="K122" s="445">
        <f t="shared" si="145"/>
        <v>103.2</v>
      </c>
      <c r="L122" s="446">
        <f t="shared" ca="1" si="143"/>
        <v>86.707252456120997</v>
      </c>
      <c r="M122" s="710" t="s">
        <v>830</v>
      </c>
      <c r="N122" s="16">
        <f t="shared" ca="1" si="144"/>
        <v>554.92641571917432</v>
      </c>
    </row>
    <row r="123" spans="1:14" ht="14" x14ac:dyDescent="0.15">
      <c r="A123" s="440" t="s">
        <v>831</v>
      </c>
      <c r="B123" s="441">
        <v>3.08</v>
      </c>
      <c r="C123" s="441">
        <v>92.4</v>
      </c>
      <c r="D123" s="441">
        <v>4.03</v>
      </c>
      <c r="E123" s="442">
        <v>121</v>
      </c>
      <c r="F123" s="116"/>
      <c r="G123" s="443">
        <f t="shared" si="141"/>
        <v>295.68</v>
      </c>
      <c r="H123" s="367">
        <f t="shared" si="142"/>
        <v>9.1787172977149806E-2</v>
      </c>
      <c r="J123" s="48"/>
      <c r="K123" s="445">
        <f t="shared" si="145"/>
        <v>83.15</v>
      </c>
      <c r="L123" s="446">
        <f t="shared" ca="1" si="143"/>
        <v>69.861512032233151</v>
      </c>
      <c r="M123" s="710" t="s">
        <v>831</v>
      </c>
      <c r="N123" s="16">
        <f t="shared" ca="1" si="144"/>
        <v>447.11367700629216</v>
      </c>
    </row>
    <row r="124" spans="1:14" ht="14" x14ac:dyDescent="0.15">
      <c r="A124" s="440" t="s">
        <v>832</v>
      </c>
      <c r="B124" s="441">
        <v>2.13</v>
      </c>
      <c r="C124" s="441">
        <v>66.099999999999994</v>
      </c>
      <c r="D124" s="441">
        <v>2.72</v>
      </c>
      <c r="E124" s="442">
        <v>84.2</v>
      </c>
      <c r="F124" s="116"/>
      <c r="G124" s="443">
        <f t="shared" si="141"/>
        <v>211.52</v>
      </c>
      <c r="H124" s="366">
        <f t="shared" si="142"/>
        <v>6.1099459101446076E-2</v>
      </c>
      <c r="J124" s="48"/>
      <c r="K124" s="445">
        <f t="shared" si="145"/>
        <v>55.35</v>
      </c>
      <c r="L124" s="446">
        <f t="shared" ca="1" si="143"/>
        <v>46.504325808588149</v>
      </c>
      <c r="M124" s="710" t="s">
        <v>832</v>
      </c>
      <c r="N124" s="16">
        <f t="shared" ca="1" si="144"/>
        <v>297.62768517496414</v>
      </c>
    </row>
    <row r="125" spans="1:14" ht="14" x14ac:dyDescent="0.15">
      <c r="A125" s="440" t="s">
        <v>833</v>
      </c>
      <c r="B125" s="441">
        <v>1.39</v>
      </c>
      <c r="C125" s="441">
        <v>41.7</v>
      </c>
      <c r="D125" s="441">
        <v>1.71</v>
      </c>
      <c r="E125" s="442">
        <v>51.2</v>
      </c>
      <c r="F125" s="116"/>
      <c r="G125" s="443">
        <f t="shared" si="141"/>
        <v>133.44</v>
      </c>
      <c r="H125" s="366">
        <f t="shared" si="142"/>
        <v>3.5158406005077823E-2</v>
      </c>
      <c r="J125" s="48"/>
      <c r="K125" s="445">
        <f t="shared" si="145"/>
        <v>31.849999999999998</v>
      </c>
      <c r="L125" s="446">
        <f t="shared" ca="1" si="143"/>
        <v>26.759941770614859</v>
      </c>
      <c r="M125" s="710" t="s">
        <v>833</v>
      </c>
      <c r="N125" s="16">
        <f t="shared" ca="1" si="144"/>
        <v>171.26362733193511</v>
      </c>
    </row>
    <row r="126" spans="1:14" ht="14" x14ac:dyDescent="0.15">
      <c r="A126" s="440" t="s">
        <v>834</v>
      </c>
      <c r="B126" s="441">
        <v>0.95</v>
      </c>
      <c r="C126" s="441">
        <v>29.5</v>
      </c>
      <c r="D126" s="441">
        <v>1.1499999999999999</v>
      </c>
      <c r="E126" s="442">
        <v>35.6</v>
      </c>
      <c r="F126" s="116"/>
      <c r="G126" s="443">
        <f t="shared" si="141"/>
        <v>94.4</v>
      </c>
      <c r="H126" s="366">
        <f t="shared" si="142"/>
        <v>2.3733303896677341E-2</v>
      </c>
      <c r="I126" s="90"/>
      <c r="J126" s="52"/>
      <c r="K126" s="447">
        <f>(G126+G145+G163)/$B$2</f>
        <v>21.500000000000004</v>
      </c>
      <c r="L126" s="448">
        <f t="shared" ca="1" si="143"/>
        <v>18.064010928358542</v>
      </c>
      <c r="M126" s="710" t="s">
        <v>834</v>
      </c>
      <c r="N126" s="16">
        <f t="shared" ca="1" si="144"/>
        <v>115.60966994149467</v>
      </c>
    </row>
    <row r="127" spans="1:14" x14ac:dyDescent="0.15">
      <c r="A127" s="863"/>
      <c r="B127" s="864"/>
      <c r="C127" s="864"/>
      <c r="D127" s="864"/>
      <c r="E127" s="865"/>
      <c r="G127" s="16">
        <f>SUM(G115:G126)</f>
        <v>3140.16</v>
      </c>
      <c r="H127" s="183">
        <f>SUM(H115:H126)</f>
        <v>1</v>
      </c>
      <c r="K127" s="9"/>
      <c r="N127" s="16">
        <f ca="1">SUM(N115:N126)</f>
        <v>4871.2</v>
      </c>
    </row>
    <row r="128" spans="1:14" ht="16.5" customHeight="1" thickBot="1" x14ac:dyDescent="0.2">
      <c r="A128" s="449" t="s">
        <v>835</v>
      </c>
      <c r="B128" s="450">
        <v>2.69</v>
      </c>
      <c r="C128" s="450">
        <v>81.900000000000006</v>
      </c>
      <c r="D128" s="450">
        <v>3.5</v>
      </c>
      <c r="E128" s="451">
        <v>106</v>
      </c>
      <c r="K128" s="9"/>
    </row>
    <row r="129" spans="1:13" ht="17" thickTop="1" thickBot="1" x14ac:dyDescent="0.25">
      <c r="A129" s="231" t="s">
        <v>836</v>
      </c>
      <c r="B129" s="866">
        <f>SUM(C115:C126)</f>
        <v>981.30000000000007</v>
      </c>
      <c r="C129" s="867"/>
      <c r="D129" s="866">
        <f>SUM(E115:E126)</f>
        <v>1276.0999999999999</v>
      </c>
      <c r="E129" s="867"/>
      <c r="G129" s="16">
        <f>G127/C60/($B$4/1000)</f>
        <v>981.29999999999984</v>
      </c>
      <c r="H129" s="453" t="str">
        <f>IF(ROUND(G129,0)&lt;&gt;ROUND(B129,0),"Check", "OK")</f>
        <v>OK</v>
      </c>
      <c r="K129" s="9"/>
      <c r="L129" s="452">
        <f ca="1">SUM(L115:L126)</f>
        <v>761.12500000000011</v>
      </c>
      <c r="M129" s="453" t="str">
        <f ca="1">IF(INT(L129)&lt;&gt;INT(D48),"Check", "OK")</f>
        <v>OK</v>
      </c>
    </row>
    <row r="130" spans="1:13" ht="14" thickTop="1" x14ac:dyDescent="0.15">
      <c r="G130" s="48"/>
      <c r="H130" s="36">
        <f>ROUND(G129,0)</f>
        <v>981</v>
      </c>
      <c r="K130" s="9"/>
    </row>
    <row r="131" spans="1:13" ht="15" customHeight="1" thickBot="1" x14ac:dyDescent="0.2">
      <c r="K131" s="9"/>
    </row>
    <row r="132" spans="1:13" ht="17.25" customHeight="1" thickTop="1" x14ac:dyDescent="0.15">
      <c r="A132" s="860" t="s">
        <v>837</v>
      </c>
      <c r="B132" s="861"/>
      <c r="C132" s="861"/>
      <c r="D132" s="861"/>
      <c r="E132" s="862"/>
      <c r="F132" s="372"/>
      <c r="G132" s="371"/>
      <c r="K132" s="9"/>
    </row>
    <row r="133" spans="1:13" ht="14" x14ac:dyDescent="0.15">
      <c r="A133" s="437" t="s">
        <v>813</v>
      </c>
      <c r="B133" s="438" t="s">
        <v>814</v>
      </c>
      <c r="C133" s="438" t="s">
        <v>815</v>
      </c>
      <c r="D133" s="438" t="s">
        <v>816</v>
      </c>
      <c r="E133" s="439" t="s">
        <v>817</v>
      </c>
      <c r="G133" s="261" t="s">
        <v>818</v>
      </c>
      <c r="K133" s="9"/>
    </row>
    <row r="134" spans="1:13" ht="14" x14ac:dyDescent="0.15">
      <c r="A134" s="440" t="s">
        <v>821</v>
      </c>
      <c r="B134" s="441">
        <v>0.56000000000000005</v>
      </c>
      <c r="C134" s="441">
        <v>17.399999999999999</v>
      </c>
      <c r="D134" s="441">
        <v>0.77</v>
      </c>
      <c r="E134" s="442">
        <v>23.9</v>
      </c>
      <c r="G134" s="443">
        <f t="shared" ref="G134:G145" si="146">C134*$C$72*($B$4/1000)</f>
        <v>55.68</v>
      </c>
      <c r="K134" s="9"/>
    </row>
    <row r="135" spans="1:13" ht="14" x14ac:dyDescent="0.15">
      <c r="A135" s="440" t="s">
        <v>823</v>
      </c>
      <c r="B135" s="441">
        <v>1.0900000000000001</v>
      </c>
      <c r="C135" s="441">
        <v>30.6</v>
      </c>
      <c r="D135" s="441">
        <v>1.4</v>
      </c>
      <c r="E135" s="442">
        <v>39.299999999999997</v>
      </c>
      <c r="G135" s="443">
        <f t="shared" si="146"/>
        <v>97.92</v>
      </c>
      <c r="K135" s="9"/>
    </row>
    <row r="136" spans="1:13" ht="14" x14ac:dyDescent="0.15">
      <c r="A136" s="440" t="s">
        <v>825</v>
      </c>
      <c r="B136" s="441">
        <v>2.2000000000000002</v>
      </c>
      <c r="C136" s="441">
        <v>68.2</v>
      </c>
      <c r="D136" s="441">
        <v>2.77</v>
      </c>
      <c r="E136" s="442">
        <v>85.7</v>
      </c>
      <c r="G136" s="443">
        <f t="shared" si="146"/>
        <v>218.24</v>
      </c>
      <c r="K136" s="9"/>
    </row>
    <row r="137" spans="1:13" ht="14" x14ac:dyDescent="0.15">
      <c r="A137" s="440" t="s">
        <v>826</v>
      </c>
      <c r="B137" s="441">
        <v>3.3</v>
      </c>
      <c r="C137" s="441">
        <v>98.9</v>
      </c>
      <c r="D137" s="441">
        <v>4.2</v>
      </c>
      <c r="E137" s="442">
        <v>126</v>
      </c>
      <c r="G137" s="443">
        <f t="shared" si="146"/>
        <v>316.48</v>
      </c>
      <c r="K137" s="9"/>
    </row>
    <row r="138" spans="1:13" ht="14" x14ac:dyDescent="0.15">
      <c r="A138" s="440" t="s">
        <v>827</v>
      </c>
      <c r="B138" s="441">
        <v>3.77</v>
      </c>
      <c r="C138" s="441">
        <v>117</v>
      </c>
      <c r="D138" s="441">
        <v>4.9000000000000004</v>
      </c>
      <c r="E138" s="442">
        <v>152</v>
      </c>
      <c r="G138" s="443">
        <f t="shared" si="146"/>
        <v>374.40000000000003</v>
      </c>
      <c r="K138" s="9"/>
    </row>
    <row r="139" spans="1:13" ht="14" x14ac:dyDescent="0.15">
      <c r="A139" s="440" t="s">
        <v>828</v>
      </c>
      <c r="B139" s="441">
        <v>4.09</v>
      </c>
      <c r="C139" s="441">
        <v>123</v>
      </c>
      <c r="D139" s="441">
        <v>5.39</v>
      </c>
      <c r="E139" s="442">
        <v>162</v>
      </c>
      <c r="G139" s="443">
        <f t="shared" si="146"/>
        <v>393.6</v>
      </c>
      <c r="K139" s="9"/>
    </row>
    <row r="140" spans="1:13" ht="14" x14ac:dyDescent="0.15">
      <c r="A140" s="440" t="s">
        <v>829</v>
      </c>
      <c r="B140" s="441">
        <v>3.92</v>
      </c>
      <c r="C140" s="441">
        <v>122</v>
      </c>
      <c r="D140" s="441">
        <v>5.2</v>
      </c>
      <c r="E140" s="442">
        <v>161</v>
      </c>
      <c r="G140" s="443">
        <f t="shared" si="146"/>
        <v>390.40000000000003</v>
      </c>
      <c r="K140" s="9"/>
    </row>
    <row r="141" spans="1:13" ht="14" x14ac:dyDescent="0.15">
      <c r="A141" s="440" t="s">
        <v>830</v>
      </c>
      <c r="B141" s="441">
        <v>3.21</v>
      </c>
      <c r="C141" s="441">
        <v>99.4</v>
      </c>
      <c r="D141" s="441">
        <v>4.24</v>
      </c>
      <c r="E141" s="442">
        <v>131</v>
      </c>
      <c r="G141" s="443">
        <f t="shared" si="146"/>
        <v>318.08</v>
      </c>
      <c r="K141" s="9"/>
    </row>
    <row r="142" spans="1:13" ht="14" x14ac:dyDescent="0.15">
      <c r="A142" s="440" t="s">
        <v>831</v>
      </c>
      <c r="B142" s="441">
        <v>2.46</v>
      </c>
      <c r="C142" s="441">
        <v>73.900000000000006</v>
      </c>
      <c r="D142" s="441">
        <v>3.22</v>
      </c>
      <c r="E142" s="442">
        <v>96.5</v>
      </c>
      <c r="G142" s="443">
        <f t="shared" si="146"/>
        <v>236.48000000000002</v>
      </c>
      <c r="K142" s="9"/>
    </row>
    <row r="143" spans="1:13" ht="14" x14ac:dyDescent="0.15">
      <c r="A143" s="440" t="s">
        <v>832</v>
      </c>
      <c r="B143" s="441">
        <v>1.44</v>
      </c>
      <c r="C143" s="441">
        <v>44.6</v>
      </c>
      <c r="D143" s="441">
        <v>1.88</v>
      </c>
      <c r="E143" s="442">
        <v>58.4</v>
      </c>
      <c r="G143" s="443">
        <f t="shared" si="146"/>
        <v>142.72</v>
      </c>
      <c r="K143" s="9"/>
    </row>
    <row r="144" spans="1:13" ht="14" x14ac:dyDescent="0.15">
      <c r="A144" s="440" t="s">
        <v>833</v>
      </c>
      <c r="B144" s="441">
        <v>0.73</v>
      </c>
      <c r="C144" s="441">
        <v>22</v>
      </c>
      <c r="D144" s="441">
        <v>0.99</v>
      </c>
      <c r="E144" s="442">
        <v>29.8</v>
      </c>
      <c r="G144" s="443">
        <f t="shared" si="146"/>
        <v>70.400000000000006</v>
      </c>
      <c r="K144" s="9"/>
    </row>
    <row r="145" spans="1:11" ht="14" x14ac:dyDescent="0.15">
      <c r="A145" s="440" t="s">
        <v>834</v>
      </c>
      <c r="B145" s="441">
        <v>0.44</v>
      </c>
      <c r="C145" s="441">
        <v>13.5</v>
      </c>
      <c r="D145" s="441">
        <v>0.62</v>
      </c>
      <c r="E145" s="442">
        <v>19.100000000000001</v>
      </c>
      <c r="G145" s="443">
        <f t="shared" si="146"/>
        <v>43.2</v>
      </c>
      <c r="K145" s="9"/>
    </row>
    <row r="146" spans="1:11" x14ac:dyDescent="0.15">
      <c r="A146" s="863"/>
      <c r="B146" s="864"/>
      <c r="C146" s="864"/>
      <c r="D146" s="864"/>
      <c r="E146" s="865"/>
      <c r="G146" s="36">
        <f>SUM(G134:G145)</f>
        <v>2657.6</v>
      </c>
      <c r="K146" s="9"/>
    </row>
    <row r="147" spans="1:11" ht="16.5" customHeight="1" thickBot="1" x14ac:dyDescent="0.2">
      <c r="A147" s="449" t="s">
        <v>835</v>
      </c>
      <c r="B147" s="450">
        <v>2.27</v>
      </c>
      <c r="C147" s="450">
        <v>69.099999999999994</v>
      </c>
      <c r="D147" s="450">
        <v>2.97</v>
      </c>
      <c r="E147" s="451">
        <v>90.4</v>
      </c>
      <c r="K147" s="9"/>
    </row>
    <row r="148" spans="1:11" ht="17" thickTop="1" thickBot="1" x14ac:dyDescent="0.25">
      <c r="A148" s="231" t="s">
        <v>836</v>
      </c>
      <c r="B148" s="866">
        <f>SUM(C134:C145)</f>
        <v>830.5</v>
      </c>
      <c r="C148" s="867"/>
      <c r="D148" s="866">
        <f>SUM(E134:E145)</f>
        <v>1084.6999999999998</v>
      </c>
      <c r="E148" s="867"/>
      <c r="G148" s="16">
        <f>IF(C72&gt;0,G146/C72,0)</f>
        <v>265.76</v>
      </c>
      <c r="H148" s="453" t="str">
        <f>IF(ROUND(G148,0)&lt;&gt;ROUND(B148,0),"Check", "OK")</f>
        <v>Check</v>
      </c>
      <c r="K148" s="9"/>
    </row>
    <row r="149" spans="1:11" ht="15" thickTop="1" thickBot="1" x14ac:dyDescent="0.2">
      <c r="G149" s="48"/>
      <c r="K149" s="9"/>
    </row>
    <row r="150" spans="1:11" ht="17.25" customHeight="1" thickTop="1" x14ac:dyDescent="0.15">
      <c r="A150" s="860" t="s">
        <v>838</v>
      </c>
      <c r="B150" s="861"/>
      <c r="C150" s="861"/>
      <c r="D150" s="861"/>
      <c r="E150" s="862"/>
      <c r="F150" s="372"/>
      <c r="G150" s="371"/>
      <c r="K150" s="9"/>
    </row>
    <row r="151" spans="1:11" ht="14" x14ac:dyDescent="0.15">
      <c r="A151" s="437" t="s">
        <v>813</v>
      </c>
      <c r="B151" s="438" t="s">
        <v>814</v>
      </c>
      <c r="C151" s="438" t="s">
        <v>815</v>
      </c>
      <c r="D151" s="438" t="s">
        <v>816</v>
      </c>
      <c r="E151" s="439" t="s">
        <v>817</v>
      </c>
      <c r="G151" s="261" t="s">
        <v>818</v>
      </c>
      <c r="K151" s="9"/>
    </row>
    <row r="152" spans="1:11" ht="14" x14ac:dyDescent="0.15">
      <c r="A152" s="440" t="s">
        <v>821</v>
      </c>
      <c r="B152" s="441">
        <v>0.8</v>
      </c>
      <c r="C152" s="441">
        <v>24.7</v>
      </c>
      <c r="D152" s="441">
        <v>1</v>
      </c>
      <c r="E152" s="442">
        <v>31.1</v>
      </c>
      <c r="G152" s="443">
        <f t="shared" ref="G152:G163" si="147">C152*$C$84*($B$4/1000)</f>
        <v>0</v>
      </c>
      <c r="K152" s="9"/>
    </row>
    <row r="153" spans="1:11" ht="14" x14ac:dyDescent="0.15">
      <c r="A153" s="440" t="s">
        <v>823</v>
      </c>
      <c r="B153" s="441">
        <v>1.36</v>
      </c>
      <c r="C153" s="441">
        <v>38.200000000000003</v>
      </c>
      <c r="D153" s="441">
        <v>1.69</v>
      </c>
      <c r="E153" s="442">
        <v>47.3</v>
      </c>
      <c r="G153" s="443">
        <f t="shared" si="147"/>
        <v>0</v>
      </c>
      <c r="K153" s="9"/>
    </row>
    <row r="154" spans="1:11" ht="14" x14ac:dyDescent="0.15">
      <c r="A154" s="440" t="s">
        <v>825</v>
      </c>
      <c r="B154" s="441">
        <v>2.5299999999999998</v>
      </c>
      <c r="C154" s="441">
        <v>78.5</v>
      </c>
      <c r="D154" s="441">
        <v>3.16</v>
      </c>
      <c r="E154" s="442">
        <v>97.9</v>
      </c>
      <c r="G154" s="443">
        <f t="shared" si="147"/>
        <v>0</v>
      </c>
      <c r="K154" s="9"/>
    </row>
    <row r="155" spans="1:11" ht="14" x14ac:dyDescent="0.15">
      <c r="A155" s="440" t="s">
        <v>826</v>
      </c>
      <c r="B155" s="441">
        <v>3.59</v>
      </c>
      <c r="C155" s="441">
        <v>108</v>
      </c>
      <c r="D155" s="441">
        <v>4.59</v>
      </c>
      <c r="E155" s="442">
        <v>138</v>
      </c>
      <c r="G155" s="443">
        <f t="shared" si="147"/>
        <v>0</v>
      </c>
      <c r="K155" s="9"/>
    </row>
    <row r="156" spans="1:11" ht="14" x14ac:dyDescent="0.15">
      <c r="A156" s="440" t="s">
        <v>827</v>
      </c>
      <c r="B156" s="441">
        <v>3.91</v>
      </c>
      <c r="C156" s="441">
        <v>121</v>
      </c>
      <c r="D156" s="441">
        <v>5.13</v>
      </c>
      <c r="E156" s="442">
        <v>159</v>
      </c>
      <c r="G156" s="443">
        <f t="shared" si="147"/>
        <v>0</v>
      </c>
      <c r="K156" s="9"/>
    </row>
    <row r="157" spans="1:11" ht="14" x14ac:dyDescent="0.15">
      <c r="A157" s="440" t="s">
        <v>828</v>
      </c>
      <c r="B157" s="441">
        <v>4.1900000000000004</v>
      </c>
      <c r="C157" s="441">
        <v>126</v>
      </c>
      <c r="D157" s="441">
        <v>5.56</v>
      </c>
      <c r="E157" s="442">
        <v>167</v>
      </c>
      <c r="G157" s="443">
        <f t="shared" si="147"/>
        <v>0</v>
      </c>
      <c r="K157" s="9"/>
    </row>
    <row r="158" spans="1:11" ht="14" x14ac:dyDescent="0.15">
      <c r="A158" s="440" t="s">
        <v>829</v>
      </c>
      <c r="B158" s="441">
        <v>4.05</v>
      </c>
      <c r="C158" s="441">
        <v>125</v>
      </c>
      <c r="D158" s="441">
        <v>5.4</v>
      </c>
      <c r="E158" s="442">
        <v>167</v>
      </c>
      <c r="G158" s="443">
        <f t="shared" si="147"/>
        <v>0</v>
      </c>
      <c r="K158" s="9"/>
    </row>
    <row r="159" spans="1:11" ht="14" x14ac:dyDescent="0.15">
      <c r="A159" s="440" t="s">
        <v>830</v>
      </c>
      <c r="B159" s="441">
        <v>3.41</v>
      </c>
      <c r="C159" s="441">
        <v>106</v>
      </c>
      <c r="D159" s="441">
        <v>4.53</v>
      </c>
      <c r="E159" s="442">
        <v>140</v>
      </c>
      <c r="G159" s="443">
        <f t="shared" si="147"/>
        <v>0</v>
      </c>
      <c r="K159" s="9"/>
    </row>
    <row r="160" spans="1:11" ht="14" x14ac:dyDescent="0.15">
      <c r="A160" s="440" t="s">
        <v>831</v>
      </c>
      <c r="B160" s="441">
        <v>2.78</v>
      </c>
      <c r="C160" s="441">
        <v>83.4</v>
      </c>
      <c r="D160" s="441">
        <v>3.62</v>
      </c>
      <c r="E160" s="442">
        <v>109</v>
      </c>
      <c r="G160" s="443">
        <f t="shared" si="147"/>
        <v>0</v>
      </c>
      <c r="K160" s="9"/>
    </row>
    <row r="161" spans="1:36" ht="14" x14ac:dyDescent="0.15">
      <c r="A161" s="440" t="s">
        <v>832</v>
      </c>
      <c r="B161" s="441">
        <v>1.75</v>
      </c>
      <c r="C161" s="441">
        <v>54.4</v>
      </c>
      <c r="D161" s="441">
        <v>2.2400000000000002</v>
      </c>
      <c r="E161" s="442">
        <v>69.599999999999994</v>
      </c>
      <c r="G161" s="443">
        <f t="shared" si="147"/>
        <v>0</v>
      </c>
      <c r="K161" s="9"/>
    </row>
    <row r="162" spans="1:36" ht="14" x14ac:dyDescent="0.15">
      <c r="A162" s="440" t="s">
        <v>833</v>
      </c>
      <c r="B162" s="441">
        <v>1.01</v>
      </c>
      <c r="C162" s="441">
        <v>30.3</v>
      </c>
      <c r="D162" s="441">
        <v>1.28</v>
      </c>
      <c r="E162" s="442">
        <v>38.4</v>
      </c>
      <c r="G162" s="443">
        <f t="shared" si="147"/>
        <v>0</v>
      </c>
      <c r="K162" s="9"/>
    </row>
    <row r="163" spans="1:36" ht="14" x14ac:dyDescent="0.15">
      <c r="A163" s="440" t="s">
        <v>834</v>
      </c>
      <c r="B163" s="441">
        <v>0.65</v>
      </c>
      <c r="C163" s="441">
        <v>20.2</v>
      </c>
      <c r="D163" s="441">
        <v>0.83</v>
      </c>
      <c r="E163" s="442">
        <v>25.6</v>
      </c>
      <c r="G163" s="443">
        <f t="shared" si="147"/>
        <v>0</v>
      </c>
      <c r="K163" s="9"/>
    </row>
    <row r="164" spans="1:36" x14ac:dyDescent="0.15">
      <c r="A164" s="863"/>
      <c r="B164" s="864"/>
      <c r="C164" s="864"/>
      <c r="D164" s="864"/>
      <c r="E164" s="865"/>
      <c r="G164" s="36">
        <f>SUM(G152:G163)</f>
        <v>0</v>
      </c>
      <c r="K164" s="9"/>
    </row>
    <row r="165" spans="1:36" ht="16.5" customHeight="1" thickBot="1" x14ac:dyDescent="0.2">
      <c r="A165" s="449" t="s">
        <v>835</v>
      </c>
      <c r="B165" s="450">
        <v>2.5099999999999998</v>
      </c>
      <c r="C165" s="450">
        <v>76.3</v>
      </c>
      <c r="D165" s="450">
        <v>3.26</v>
      </c>
      <c r="E165" s="451">
        <v>99.2</v>
      </c>
      <c r="K165" s="9"/>
    </row>
    <row r="166" spans="1:36" ht="17" thickTop="1" thickBot="1" x14ac:dyDescent="0.25">
      <c r="A166" s="231" t="s">
        <v>836</v>
      </c>
      <c r="B166" s="866">
        <f>SUM(C152:C163)</f>
        <v>915.69999999999993</v>
      </c>
      <c r="C166" s="867"/>
      <c r="D166" s="866">
        <f>SUM(E152:E163)</f>
        <v>1189.8999999999999</v>
      </c>
      <c r="E166" s="867"/>
      <c r="F166" s="373"/>
      <c r="G166" s="16">
        <f>IF(C84&gt;0,G164/C84,0)</f>
        <v>0</v>
      </c>
      <c r="H166" s="453" t="str">
        <f>IF(ROUND(G166,0)&lt;&gt;ROUND(B166,0),"Check", "OK")</f>
        <v>Check</v>
      </c>
      <c r="K166" s="9"/>
    </row>
    <row r="167" spans="1:36" ht="15" thickTop="1" thickBot="1" x14ac:dyDescent="0.2">
      <c r="F167" s="373"/>
      <c r="G167" s="373"/>
      <c r="K167" s="9"/>
    </row>
    <row r="168" spans="1:36" ht="14" thickTop="1" x14ac:dyDescent="0.15">
      <c r="A168" s="860" t="s">
        <v>838</v>
      </c>
      <c r="B168" s="861"/>
      <c r="C168" s="861"/>
      <c r="D168" s="861"/>
      <c r="E168" s="862"/>
      <c r="F168" s="372"/>
      <c r="G168" s="371"/>
      <c r="H168" s="669"/>
      <c r="K168" s="9"/>
      <c r="R168" s="312" t="s">
        <v>839</v>
      </c>
      <c r="S168" s="313" t="s">
        <v>840</v>
      </c>
      <c r="T168" s="313" t="s">
        <v>841</v>
      </c>
      <c r="U168" s="313" t="s">
        <v>842</v>
      </c>
      <c r="V168" s="313" t="s">
        <v>843</v>
      </c>
      <c r="W168" s="313" t="s">
        <v>535</v>
      </c>
      <c r="X168" s="313" t="s">
        <v>844</v>
      </c>
      <c r="Y168" s="313" t="s">
        <v>845</v>
      </c>
      <c r="Z168" s="255" t="s">
        <v>846</v>
      </c>
      <c r="AB168" s="296" t="s">
        <v>847</v>
      </c>
      <c r="AC168" s="297" t="s">
        <v>840</v>
      </c>
      <c r="AD168" s="297" t="s">
        <v>841</v>
      </c>
      <c r="AE168" s="297" t="s">
        <v>842</v>
      </c>
      <c r="AF168" s="297" t="s">
        <v>843</v>
      </c>
      <c r="AG168" s="297" t="s">
        <v>535</v>
      </c>
      <c r="AH168" s="326" t="s">
        <v>844</v>
      </c>
      <c r="AI168" s="326" t="s">
        <v>845</v>
      </c>
      <c r="AJ168" s="298" t="s">
        <v>846</v>
      </c>
    </row>
    <row r="169" spans="1:36" ht="14" x14ac:dyDescent="0.15">
      <c r="A169" s="437" t="s">
        <v>813</v>
      </c>
      <c r="B169" s="438" t="s">
        <v>814</v>
      </c>
      <c r="C169" s="438" t="s">
        <v>815</v>
      </c>
      <c r="D169" s="438" t="s">
        <v>816</v>
      </c>
      <c r="E169" s="439" t="s">
        <v>817</v>
      </c>
      <c r="F169" s="669"/>
      <c r="G169" s="261" t="s">
        <v>818</v>
      </c>
      <c r="H169" s="669"/>
      <c r="I169" s="373"/>
      <c r="R169" s="37">
        <v>0</v>
      </c>
      <c r="S169" s="118">
        <f>-D2</f>
        <v>-15370.126</v>
      </c>
      <c r="T169" s="118"/>
      <c r="U169" s="314">
        <f>S169</f>
        <v>-15370.126</v>
      </c>
      <c r="V169" s="189"/>
      <c r="W169" s="189"/>
      <c r="X169" s="189"/>
      <c r="Y169" s="189"/>
      <c r="Z169" s="255"/>
      <c r="AB169" s="317">
        <v>0</v>
      </c>
      <c r="AC169" s="318">
        <f>S169</f>
        <v>-15370.126</v>
      </c>
      <c r="AD169" s="318"/>
      <c r="AE169" s="318">
        <f>AC169</f>
        <v>-15370.126</v>
      </c>
      <c r="AF169" s="319"/>
      <c r="AG169" s="319"/>
      <c r="AH169" s="319"/>
      <c r="AI169" s="319"/>
      <c r="AJ169" s="320"/>
    </row>
    <row r="170" spans="1:36" ht="14" x14ac:dyDescent="0.15">
      <c r="A170" s="440" t="s">
        <v>821</v>
      </c>
      <c r="B170" s="441">
        <v>0.8</v>
      </c>
      <c r="C170" s="441">
        <v>24.7</v>
      </c>
      <c r="D170" s="441">
        <v>1</v>
      </c>
      <c r="E170" s="442">
        <v>31.1</v>
      </c>
      <c r="F170" s="669"/>
      <c r="G170" s="443">
        <f t="shared" ref="G170:G181" si="148">C170*$C$96*($B$4/1000)</f>
        <v>0</v>
      </c>
      <c r="H170" s="669"/>
      <c r="I170" s="373"/>
      <c r="R170" s="28">
        <v>1</v>
      </c>
      <c r="S170" s="34">
        <f ca="1">$W$44+$W$50</f>
        <v>114.86289599999998</v>
      </c>
      <c r="T170" s="34">
        <f ca="1">$W$49</f>
        <v>384.99529200000001</v>
      </c>
      <c r="U170" s="34">
        <f ca="1">S170+T170</f>
        <v>499.85818799999998</v>
      </c>
      <c r="V170" s="49">
        <f ca="1">U170</f>
        <v>499.85818799999998</v>
      </c>
      <c r="W170" s="49">
        <f ca="1">$D$2-V170</f>
        <v>14870.267812</v>
      </c>
      <c r="X170" s="286">
        <f ca="1">W170/U170</f>
        <v>29.748973146759777</v>
      </c>
      <c r="Y170" s="295">
        <f ca="1">IF(X170&gt;-1,1/(R170+X170),0)</f>
        <v>3.2521411210291964E-2</v>
      </c>
      <c r="Z170" s="316">
        <f t="shared" ref="Z170:Z173" ca="1" si="149">IF(Y171=0,IF(Y170&gt;0,Y169+((Y170-Y169)*(W169/U169)),0),0)</f>
        <v>0</v>
      </c>
      <c r="AB170" s="299">
        <v>1</v>
      </c>
      <c r="AC170" s="300">
        <f ca="1">$Y$44+$Y$50</f>
        <v>114.86289599999998</v>
      </c>
      <c r="AD170" s="300">
        <f ca="1">$Y$49</f>
        <v>384.99529200000001</v>
      </c>
      <c r="AE170" s="300">
        <f ca="1">AC170+AD170</f>
        <v>499.85818799999998</v>
      </c>
      <c r="AF170" s="301">
        <f ca="1">AE170</f>
        <v>499.85818799999998</v>
      </c>
      <c r="AG170" s="301">
        <f ca="1">$D$2-AF170</f>
        <v>14870.267812</v>
      </c>
      <c r="AH170" s="302">
        <f ca="1">AG170/AE170</f>
        <v>29.748973146759777</v>
      </c>
      <c r="AI170" s="321">
        <f ca="1">IF(AH170&gt;-1,1/(AB170+AH170),0)</f>
        <v>3.2521411210291964E-2</v>
      </c>
      <c r="AJ170" s="324">
        <f t="shared" ref="AJ170:AJ173" ca="1" si="150">IF(AI171=0,IF(AI170&gt;0,AI169+((AI170-AI169)*(AG169/AE169)),0),0)</f>
        <v>0</v>
      </c>
    </row>
    <row r="171" spans="1:36" ht="14" x14ac:dyDescent="0.15">
      <c r="A171" s="440" t="s">
        <v>823</v>
      </c>
      <c r="B171" s="441">
        <v>1.36</v>
      </c>
      <c r="C171" s="441">
        <v>38.200000000000003</v>
      </c>
      <c r="D171" s="441">
        <v>1.69</v>
      </c>
      <c r="E171" s="442">
        <v>47.3</v>
      </c>
      <c r="F171" s="669"/>
      <c r="G171" s="443">
        <f t="shared" si="148"/>
        <v>0</v>
      </c>
      <c r="H171" s="669"/>
      <c r="I171" s="373"/>
      <c r="R171" s="28">
        <f>R170+1</f>
        <v>2</v>
      </c>
      <c r="S171" s="34">
        <f ca="1">(S170*((1+Data!$B$40-($Q$6/2000))))</f>
        <v>118.02162563999997</v>
      </c>
      <c r="T171" s="34">
        <f ca="1">T170*(1+Data!$B$41)</f>
        <v>398.85512251200004</v>
      </c>
      <c r="U171" s="34">
        <f t="shared" ref="U171:U174" ca="1" si="151">S171+T171</f>
        <v>516.876748152</v>
      </c>
      <c r="V171" s="49">
        <f ca="1">V170+U171</f>
        <v>1016.734936152</v>
      </c>
      <c r="W171" s="49">
        <f t="shared" ref="W171:W174" ca="1" si="152">$D$2-V171</f>
        <v>14353.391063848001</v>
      </c>
      <c r="X171" s="286">
        <f t="shared" ref="X171:X174" ca="1" si="153">W171/U171</f>
        <v>27.769465574077326</v>
      </c>
      <c r="Y171" s="295">
        <f t="shared" ref="Y171:Y174" ca="1" si="154">IF(X171&gt;-1,1/(R171+X171),0)</f>
        <v>3.3591466313415468E-2</v>
      </c>
      <c r="Z171" s="316">
        <f t="shared" ca="1" si="149"/>
        <v>0</v>
      </c>
      <c r="AB171" s="299">
        <f>AB170+1</f>
        <v>2</v>
      </c>
      <c r="AC171" s="300">
        <f ca="1">(AC170*((1+Data!$B$40-($Q$6/2000))))</f>
        <v>118.02162563999997</v>
      </c>
      <c r="AD171" s="300">
        <f ca="1">AD170*(1+Data!$B$41)</f>
        <v>398.85512251200004</v>
      </c>
      <c r="AE171" s="300">
        <f t="shared" ref="AE171:AE174" ca="1" si="155">AC171+AD171</f>
        <v>516.876748152</v>
      </c>
      <c r="AF171" s="301">
        <f ca="1">AF170+AE171</f>
        <v>1016.734936152</v>
      </c>
      <c r="AG171" s="301">
        <f t="shared" ref="AG171:AG174" ca="1" si="156">$D$2-AF171</f>
        <v>14353.391063848001</v>
      </c>
      <c r="AH171" s="302">
        <f t="shared" ref="AH171:AH174" ca="1" si="157">AG171/AE171</f>
        <v>27.769465574077326</v>
      </c>
      <c r="AI171" s="321">
        <f t="shared" ref="AI171:AI174" ca="1" si="158">IF(AH171&gt;-1,1/(AB171+AH171),0)</f>
        <v>3.3591466313415468E-2</v>
      </c>
      <c r="AJ171" s="324">
        <f t="shared" ca="1" si="150"/>
        <v>0</v>
      </c>
    </row>
    <row r="172" spans="1:36" ht="14" x14ac:dyDescent="0.15">
      <c r="A172" s="440" t="s">
        <v>825</v>
      </c>
      <c r="B172" s="441">
        <v>2.5299999999999998</v>
      </c>
      <c r="C172" s="441">
        <v>78.5</v>
      </c>
      <c r="D172" s="441">
        <v>3.16</v>
      </c>
      <c r="E172" s="442">
        <v>97.9</v>
      </c>
      <c r="F172" s="669"/>
      <c r="G172" s="443">
        <f t="shared" si="148"/>
        <v>0</v>
      </c>
      <c r="H172" s="669"/>
      <c r="R172" s="28">
        <f t="shared" ref="R172:R174" si="159">R171+1</f>
        <v>3</v>
      </c>
      <c r="S172" s="34">
        <f ca="1">(S171*((1+Data!$B$40-($Q$6/2000))))</f>
        <v>121.26722034509994</v>
      </c>
      <c r="T172" s="34">
        <f ca="1">T171*(1+Data!$B$41)</f>
        <v>413.21390692243205</v>
      </c>
      <c r="U172" s="34">
        <f t="shared" ca="1" si="151"/>
        <v>534.48112726753197</v>
      </c>
      <c r="V172" s="49">
        <f t="shared" ref="V172:V174" ca="1" si="160">V171+U172</f>
        <v>1551.216063419532</v>
      </c>
      <c r="W172" s="49">
        <f t="shared" ca="1" si="152"/>
        <v>13818.909936580469</v>
      </c>
      <c r="X172" s="286">
        <f t="shared" ca="1" si="153"/>
        <v>25.854813634352105</v>
      </c>
      <c r="Y172" s="295">
        <f t="shared" ca="1" si="154"/>
        <v>3.4656262648998168E-2</v>
      </c>
      <c r="Z172" s="316">
        <f t="shared" ca="1" si="149"/>
        <v>0</v>
      </c>
      <c r="AB172" s="299">
        <f t="shared" ref="AB172:AB189" si="161">AB171+1</f>
        <v>3</v>
      </c>
      <c r="AC172" s="300">
        <f ca="1">(AC171*((1+Data!$B$40-($Q$6/2000))))</f>
        <v>121.26722034509994</v>
      </c>
      <c r="AD172" s="300">
        <f ca="1">AD171*(1+Data!$B$41)</f>
        <v>413.21390692243205</v>
      </c>
      <c r="AE172" s="300">
        <f t="shared" ca="1" si="155"/>
        <v>534.48112726753197</v>
      </c>
      <c r="AF172" s="301">
        <f t="shared" ref="AF172:AF174" ca="1" si="162">AF171+AE172</f>
        <v>1551.216063419532</v>
      </c>
      <c r="AG172" s="301">
        <f t="shared" ca="1" si="156"/>
        <v>13818.909936580469</v>
      </c>
      <c r="AH172" s="302">
        <f t="shared" ca="1" si="157"/>
        <v>25.854813634352105</v>
      </c>
      <c r="AI172" s="321">
        <f t="shared" ca="1" si="158"/>
        <v>3.4656262648998168E-2</v>
      </c>
      <c r="AJ172" s="324">
        <f t="shared" ca="1" si="150"/>
        <v>0</v>
      </c>
    </row>
    <row r="173" spans="1:36" ht="14" x14ac:dyDescent="0.15">
      <c r="A173" s="440" t="s">
        <v>826</v>
      </c>
      <c r="B173" s="441">
        <v>3.59</v>
      </c>
      <c r="C173" s="441">
        <v>108</v>
      </c>
      <c r="D173" s="441">
        <v>4.59</v>
      </c>
      <c r="E173" s="442">
        <v>138</v>
      </c>
      <c r="F173" s="669"/>
      <c r="G173" s="443">
        <f t="shared" si="148"/>
        <v>0</v>
      </c>
      <c r="H173" s="669"/>
      <c r="R173" s="28">
        <f t="shared" si="159"/>
        <v>4</v>
      </c>
      <c r="S173" s="34">
        <f ca="1">(S172*((1+Data!$B$40-($Q$6/2000))))</f>
        <v>124.60206890459017</v>
      </c>
      <c r="T173" s="34">
        <f ca="1">T172*(1+Data!$B$41)</f>
        <v>428.08960757163959</v>
      </c>
      <c r="U173" s="34">
        <f t="shared" ca="1" si="151"/>
        <v>552.69167647622976</v>
      </c>
      <c r="V173" s="49">
        <f t="shared" ca="1" si="160"/>
        <v>2103.9077398957616</v>
      </c>
      <c r="W173" s="49">
        <f t="shared" ca="1" si="152"/>
        <v>13266.218260104239</v>
      </c>
      <c r="X173" s="286">
        <f t="shared" ca="1" si="153"/>
        <v>24.002927535809913</v>
      </c>
      <c r="Y173" s="295">
        <f t="shared" ca="1" si="154"/>
        <v>3.5710552002864993E-2</v>
      </c>
      <c r="Z173" s="316">
        <f t="shared" ca="1" si="149"/>
        <v>0</v>
      </c>
      <c r="AB173" s="299">
        <f t="shared" si="161"/>
        <v>4</v>
      </c>
      <c r="AC173" s="300">
        <f ca="1">(AC172*((1+Data!$B$40-($Q$6/2000))))</f>
        <v>124.60206890459017</v>
      </c>
      <c r="AD173" s="300">
        <f ca="1">AD172*(1+Data!$B$41)</f>
        <v>428.08960757163959</v>
      </c>
      <c r="AE173" s="300">
        <f t="shared" ca="1" si="155"/>
        <v>552.69167647622976</v>
      </c>
      <c r="AF173" s="301">
        <f t="shared" ca="1" si="162"/>
        <v>2103.9077398957616</v>
      </c>
      <c r="AG173" s="301">
        <f t="shared" ca="1" si="156"/>
        <v>13266.218260104239</v>
      </c>
      <c r="AH173" s="302">
        <f t="shared" ca="1" si="157"/>
        <v>24.002927535809913</v>
      </c>
      <c r="AI173" s="321">
        <f t="shared" ca="1" si="158"/>
        <v>3.5710552002864993E-2</v>
      </c>
      <c r="AJ173" s="324">
        <f t="shared" ca="1" si="150"/>
        <v>0</v>
      </c>
    </row>
    <row r="174" spans="1:36" ht="14" x14ac:dyDescent="0.15">
      <c r="A174" s="440" t="s">
        <v>827</v>
      </c>
      <c r="B174" s="441">
        <v>3.91</v>
      </c>
      <c r="C174" s="441">
        <v>121</v>
      </c>
      <c r="D174" s="441">
        <v>5.13</v>
      </c>
      <c r="E174" s="442">
        <v>159</v>
      </c>
      <c r="F174" s="669"/>
      <c r="G174" s="443">
        <f t="shared" si="148"/>
        <v>0</v>
      </c>
      <c r="H174" s="669"/>
      <c r="R174" s="28">
        <f t="shared" si="159"/>
        <v>5</v>
      </c>
      <c r="S174" s="34">
        <f ca="1">(S173*((1+Data!$B$40-($Q$6/2000))))</f>
        <v>128.02862579946637</v>
      </c>
      <c r="T174" s="34">
        <f ca="1">T173*(1+Data!$B$41)</f>
        <v>443.50083344421864</v>
      </c>
      <c r="U174" s="34">
        <f t="shared" ca="1" si="151"/>
        <v>571.52945924368498</v>
      </c>
      <c r="V174" s="49">
        <f t="shared" ca="1" si="160"/>
        <v>2675.4371991394464</v>
      </c>
      <c r="W174" s="49">
        <f t="shared" ca="1" si="152"/>
        <v>12694.688800860553</v>
      </c>
      <c r="X174" s="286">
        <f t="shared" ca="1" si="153"/>
        <v>22.2117838294104</v>
      </c>
      <c r="Y174" s="295">
        <f t="shared" ca="1" si="154"/>
        <v>3.6748785242046625E-2</v>
      </c>
      <c r="Z174" s="316">
        <f t="shared" ref="Z174:Z179" ca="1" si="163">IF(Y175=0,IF(Y174&gt;0,Y173+((Y174-Y173)*(W173/U173)),0),0)</f>
        <v>0</v>
      </c>
      <c r="AB174" s="299">
        <f t="shared" si="161"/>
        <v>5</v>
      </c>
      <c r="AC174" s="300">
        <f ca="1">(AC173*((1+Data!$B$40-($Q$6/2000))))</f>
        <v>128.02862579946637</v>
      </c>
      <c r="AD174" s="300">
        <f ca="1">AD173*(1+Data!$B$41)</f>
        <v>443.50083344421864</v>
      </c>
      <c r="AE174" s="300">
        <f t="shared" ca="1" si="155"/>
        <v>571.52945924368498</v>
      </c>
      <c r="AF174" s="301">
        <f t="shared" ca="1" si="162"/>
        <v>2675.4371991394464</v>
      </c>
      <c r="AG174" s="301">
        <f t="shared" ca="1" si="156"/>
        <v>12694.688800860553</v>
      </c>
      <c r="AH174" s="302">
        <f t="shared" ca="1" si="157"/>
        <v>22.2117838294104</v>
      </c>
      <c r="AI174" s="321">
        <f t="shared" ca="1" si="158"/>
        <v>3.6748785242046625E-2</v>
      </c>
      <c r="AJ174" s="324">
        <f ca="1">IF(AI175=0,IF(AI174&gt;0,AI173+((AI174-AI173)*(AG173/AE173)),0),0)</f>
        <v>0</v>
      </c>
    </row>
    <row r="175" spans="1:36" ht="14" x14ac:dyDescent="0.15">
      <c r="A175" s="440" t="s">
        <v>828</v>
      </c>
      <c r="B175" s="441">
        <v>4.1900000000000004</v>
      </c>
      <c r="C175" s="441">
        <v>126</v>
      </c>
      <c r="D175" s="441">
        <v>5.56</v>
      </c>
      <c r="E175" s="442">
        <v>167</v>
      </c>
      <c r="F175" s="669"/>
      <c r="G175" s="443">
        <f t="shared" si="148"/>
        <v>0</v>
      </c>
      <c r="H175" s="669"/>
      <c r="R175" s="28">
        <f t="shared" ref="R175:R189" si="164">R174+1</f>
        <v>6</v>
      </c>
      <c r="S175" s="34">
        <f ca="1">(S174*((1+Data!$B$40-($Q$6/2000))))</f>
        <v>131.54941300895169</v>
      </c>
      <c r="T175" s="34">
        <f ca="1">T174*(1+Data!$B$41)</f>
        <v>459.46686344821052</v>
      </c>
      <c r="U175" s="34">
        <f t="shared" ref="U175:U181" ca="1" si="165">S175+T175</f>
        <v>591.01627645716223</v>
      </c>
      <c r="V175" s="49">
        <f t="shared" ref="V175:V181" ca="1" si="166">V174+U175</f>
        <v>3266.4534755966088</v>
      </c>
      <c r="W175" s="49">
        <f t="shared" ref="W175:W181" ca="1" si="167">$D$2-V175</f>
        <v>12103.672524403391</v>
      </c>
      <c r="X175" s="286">
        <f t="shared" ref="X175:X181" ca="1" si="168">W175/U175</f>
        <v>20.47942333662732</v>
      </c>
      <c r="Y175" s="295">
        <f t="shared" ref="Y175:Y181" ca="1" si="169">IF(X175&gt;-1,1/(R175+X175),0)</f>
        <v>3.776517287733993E-2</v>
      </c>
      <c r="Z175" s="316">
        <f t="shared" ca="1" si="163"/>
        <v>0</v>
      </c>
      <c r="AB175" s="299">
        <f t="shared" si="161"/>
        <v>6</v>
      </c>
      <c r="AC175" s="300">
        <f ca="1">(AC174*((1+Data!$B$40-($Q$6/2000))))</f>
        <v>131.54941300895169</v>
      </c>
      <c r="AD175" s="300">
        <f ca="1">AD174*(1+Data!$B$41)</f>
        <v>459.46686344821052</v>
      </c>
      <c r="AE175" s="300">
        <f t="shared" ref="AE175:AE181" ca="1" si="170">AC175+AD175</f>
        <v>591.01627645716223</v>
      </c>
      <c r="AF175" s="301">
        <f t="shared" ref="AF175:AF181" ca="1" si="171">AF174+AE175</f>
        <v>3266.4534755966088</v>
      </c>
      <c r="AG175" s="301">
        <f t="shared" ref="AG175:AG181" ca="1" si="172">$D$2-AF175</f>
        <v>12103.672524403391</v>
      </c>
      <c r="AH175" s="302">
        <f t="shared" ref="AH175:AH181" ca="1" si="173">AG175/AE175</f>
        <v>20.47942333662732</v>
      </c>
      <c r="AI175" s="321">
        <f t="shared" ref="AI175:AI181" ca="1" si="174">IF(AH175&gt;-1,1/(AB175+AH175),0)</f>
        <v>3.776517287733993E-2</v>
      </c>
      <c r="AJ175" s="324">
        <f t="shared" ref="AJ175:AJ180" ca="1" si="175">IF(AI176=0,IF(AI175&gt;0,AI174+((AI175-AI174)*(AG174/AE174)),0),0)</f>
        <v>0</v>
      </c>
    </row>
    <row r="176" spans="1:36" ht="14" x14ac:dyDescent="0.15">
      <c r="A176" s="440" t="s">
        <v>829</v>
      </c>
      <c r="B176" s="441">
        <v>4.05</v>
      </c>
      <c r="C176" s="441">
        <v>125</v>
      </c>
      <c r="D176" s="441">
        <v>5.4</v>
      </c>
      <c r="E176" s="442">
        <v>167</v>
      </c>
      <c r="F176" s="669"/>
      <c r="G176" s="443">
        <f t="shared" si="148"/>
        <v>0</v>
      </c>
      <c r="H176" s="669"/>
      <c r="R176" s="28">
        <f t="shared" si="164"/>
        <v>7</v>
      </c>
      <c r="S176" s="34">
        <f ca="1">(S175*((1+Data!$B$40-($Q$6/2000))))</f>
        <v>135.16702186669784</v>
      </c>
      <c r="T176" s="34">
        <f ca="1">T175*(1+Data!$B$41)</f>
        <v>476.00767053234608</v>
      </c>
      <c r="U176" s="34">
        <f t="shared" ca="1" si="165"/>
        <v>611.17469239904392</v>
      </c>
      <c r="V176" s="49">
        <f t="shared" ca="1" si="166"/>
        <v>3877.6281679956528</v>
      </c>
      <c r="W176" s="49">
        <f t="shared" ca="1" si="167"/>
        <v>11492.497832004348</v>
      </c>
      <c r="X176" s="286">
        <f t="shared" ca="1" si="168"/>
        <v>18.803949140781416</v>
      </c>
      <c r="Y176" s="295">
        <f t="shared" ca="1" si="169"/>
        <v>3.8753757982709976E-2</v>
      </c>
      <c r="Z176" s="316">
        <f t="shared" ca="1" si="163"/>
        <v>0</v>
      </c>
      <c r="AB176" s="299">
        <f t="shared" si="161"/>
        <v>7</v>
      </c>
      <c r="AC176" s="300">
        <f ca="1">(AC175*((1+Data!$B$40-($Q$6/2000))))</f>
        <v>135.16702186669784</v>
      </c>
      <c r="AD176" s="300">
        <f ca="1">AD175*(1+Data!$B$41)</f>
        <v>476.00767053234608</v>
      </c>
      <c r="AE176" s="300">
        <f t="shared" ca="1" si="170"/>
        <v>611.17469239904392</v>
      </c>
      <c r="AF176" s="301">
        <f t="shared" ca="1" si="171"/>
        <v>3877.6281679956528</v>
      </c>
      <c r="AG176" s="301">
        <f t="shared" ca="1" si="172"/>
        <v>11492.497832004348</v>
      </c>
      <c r="AH176" s="302">
        <f t="shared" ca="1" si="173"/>
        <v>18.803949140781416</v>
      </c>
      <c r="AI176" s="321">
        <f t="shared" ca="1" si="174"/>
        <v>3.8753757982709976E-2</v>
      </c>
      <c r="AJ176" s="324">
        <f t="shared" ca="1" si="175"/>
        <v>0</v>
      </c>
    </row>
    <row r="177" spans="1:36" ht="14" x14ac:dyDescent="0.15">
      <c r="A177" s="440" t="s">
        <v>830</v>
      </c>
      <c r="B177" s="441">
        <v>3.41</v>
      </c>
      <c r="C177" s="441">
        <v>106</v>
      </c>
      <c r="D177" s="441">
        <v>4.53</v>
      </c>
      <c r="E177" s="442">
        <v>140</v>
      </c>
      <c r="F177" s="669"/>
      <c r="G177" s="443">
        <f t="shared" si="148"/>
        <v>0</v>
      </c>
      <c r="H177" s="669"/>
      <c r="R177" s="28">
        <f t="shared" si="164"/>
        <v>8</v>
      </c>
      <c r="S177" s="34">
        <f ca="1">(S176*((1+Data!$B$40-($Q$6/2000))))</f>
        <v>138.88411496803201</v>
      </c>
      <c r="T177" s="34">
        <f ca="1">T176*(1+Data!$B$41)</f>
        <v>493.14394667151055</v>
      </c>
      <c r="U177" s="34">
        <f t="shared" ca="1" si="165"/>
        <v>632.02806163954256</v>
      </c>
      <c r="V177" s="49">
        <f t="shared" ca="1" si="166"/>
        <v>4509.6562296351949</v>
      </c>
      <c r="W177" s="49">
        <f t="shared" ca="1" si="167"/>
        <v>10860.469770364805</v>
      </c>
      <c r="X177" s="286">
        <f t="shared" ca="1" si="168"/>
        <v>17.183524640016277</v>
      </c>
      <c r="Y177" s="295">
        <f t="shared" ca="1" si="169"/>
        <v>3.9708500469827553E-2</v>
      </c>
      <c r="Z177" s="316">
        <f t="shared" ca="1" si="163"/>
        <v>0</v>
      </c>
      <c r="AB177" s="299">
        <f t="shared" si="161"/>
        <v>8</v>
      </c>
      <c r="AC177" s="300">
        <f ca="1">(AC176*((1+Data!$B$40-($Q$6/2000))))</f>
        <v>138.88411496803201</v>
      </c>
      <c r="AD177" s="300">
        <f ca="1">AD176*(1+Data!$B$41)</f>
        <v>493.14394667151055</v>
      </c>
      <c r="AE177" s="300">
        <f t="shared" ca="1" si="170"/>
        <v>632.02806163954256</v>
      </c>
      <c r="AF177" s="301">
        <f t="shared" ca="1" si="171"/>
        <v>4509.6562296351949</v>
      </c>
      <c r="AG177" s="301">
        <f t="shared" ca="1" si="172"/>
        <v>10860.469770364805</v>
      </c>
      <c r="AH177" s="302">
        <f t="shared" ca="1" si="173"/>
        <v>17.183524640016277</v>
      </c>
      <c r="AI177" s="321">
        <f t="shared" ca="1" si="174"/>
        <v>3.9708500469827553E-2</v>
      </c>
      <c r="AJ177" s="324">
        <f t="shared" ca="1" si="175"/>
        <v>0</v>
      </c>
    </row>
    <row r="178" spans="1:36" ht="14" x14ac:dyDescent="0.15">
      <c r="A178" s="440" t="s">
        <v>831</v>
      </c>
      <c r="B178" s="441">
        <v>2.78</v>
      </c>
      <c r="C178" s="441">
        <v>83.4</v>
      </c>
      <c r="D178" s="441">
        <v>3.62</v>
      </c>
      <c r="E178" s="442">
        <v>109</v>
      </c>
      <c r="F178" s="669"/>
      <c r="G178" s="443">
        <f t="shared" si="148"/>
        <v>0</v>
      </c>
      <c r="H178" s="669"/>
      <c r="R178" s="28">
        <f t="shared" si="164"/>
        <v>9</v>
      </c>
      <c r="S178" s="34">
        <f ca="1">(S177*((1+Data!$B$40-($Q$6/2000))))</f>
        <v>142.70342812965288</v>
      </c>
      <c r="T178" s="34">
        <f ca="1">T177*(1+Data!$B$41)</f>
        <v>510.89712875168493</v>
      </c>
      <c r="U178" s="34">
        <f t="shared" ca="1" si="165"/>
        <v>653.60055688133775</v>
      </c>
      <c r="V178" s="49">
        <f t="shared" ca="1" si="166"/>
        <v>5163.2567865165329</v>
      </c>
      <c r="W178" s="49">
        <f t="shared" ca="1" si="167"/>
        <v>10206.869213483467</v>
      </c>
      <c r="X178" s="286">
        <f t="shared" ca="1" si="168"/>
        <v>15.616371660063535</v>
      </c>
      <c r="Y178" s="295">
        <f t="shared" ca="1" si="169"/>
        <v>4.0623371056033974E-2</v>
      </c>
      <c r="Z178" s="316">
        <f t="shared" ca="1" si="163"/>
        <v>0</v>
      </c>
      <c r="AB178" s="299">
        <f t="shared" si="161"/>
        <v>9</v>
      </c>
      <c r="AC178" s="300">
        <f ca="1">(AC177*((1+Data!$B$40-($Q$6/2000))))</f>
        <v>142.70342812965288</v>
      </c>
      <c r="AD178" s="300">
        <f ca="1">AD177*(1+Data!$B$41)</f>
        <v>510.89712875168493</v>
      </c>
      <c r="AE178" s="300">
        <f t="shared" ca="1" si="170"/>
        <v>653.60055688133775</v>
      </c>
      <c r="AF178" s="301">
        <f t="shared" ca="1" si="171"/>
        <v>5163.2567865165329</v>
      </c>
      <c r="AG178" s="301">
        <f t="shared" ca="1" si="172"/>
        <v>10206.869213483467</v>
      </c>
      <c r="AH178" s="302">
        <f t="shared" ca="1" si="173"/>
        <v>15.616371660063535</v>
      </c>
      <c r="AI178" s="321">
        <f t="shared" ca="1" si="174"/>
        <v>4.0623371056033974E-2</v>
      </c>
      <c r="AJ178" s="324">
        <f t="shared" ca="1" si="175"/>
        <v>0</v>
      </c>
    </row>
    <row r="179" spans="1:36" ht="14" x14ac:dyDescent="0.15">
      <c r="A179" s="440" t="s">
        <v>832</v>
      </c>
      <c r="B179" s="441">
        <v>1.75</v>
      </c>
      <c r="C179" s="441">
        <v>54.4</v>
      </c>
      <c r="D179" s="441">
        <v>2.2400000000000002</v>
      </c>
      <c r="E179" s="442">
        <v>69.599999999999994</v>
      </c>
      <c r="F179" s="669"/>
      <c r="G179" s="443">
        <f t="shared" si="148"/>
        <v>0</v>
      </c>
      <c r="H179" s="669"/>
      <c r="R179" s="28">
        <f t="shared" si="164"/>
        <v>10</v>
      </c>
      <c r="S179" s="34">
        <f ca="1">(S178*((1+Data!$B$40-($Q$6/2000))))</f>
        <v>146.6277724032183</v>
      </c>
      <c r="T179" s="34">
        <f ca="1">T178*(1+Data!$B$41)</f>
        <v>529.28942538674562</v>
      </c>
      <c r="U179" s="34">
        <f t="shared" ca="1" si="165"/>
        <v>675.91719778996389</v>
      </c>
      <c r="V179" s="49">
        <f t="shared" ca="1" si="166"/>
        <v>5839.173984306497</v>
      </c>
      <c r="W179" s="49">
        <f t="shared" ca="1" si="167"/>
        <v>9530.9520156935032</v>
      </c>
      <c r="X179" s="286">
        <f t="shared" ca="1" si="168"/>
        <v>14.100768624998315</v>
      </c>
      <c r="Y179" s="295">
        <f t="shared" ca="1" si="169"/>
        <v>4.1492452608451608E-2</v>
      </c>
      <c r="Z179" s="316">
        <f t="shared" ca="1" si="163"/>
        <v>0</v>
      </c>
      <c r="AB179" s="299">
        <f t="shared" si="161"/>
        <v>10</v>
      </c>
      <c r="AC179" s="300">
        <f ca="1">(AC178*((1+Data!$B$40-($Q$6/2000))))</f>
        <v>146.6277724032183</v>
      </c>
      <c r="AD179" s="300">
        <f ca="1">AD178*(1+Data!$B$41)</f>
        <v>529.28942538674562</v>
      </c>
      <c r="AE179" s="300">
        <f t="shared" ca="1" si="170"/>
        <v>675.91719778996389</v>
      </c>
      <c r="AF179" s="301">
        <f t="shared" ca="1" si="171"/>
        <v>5839.173984306497</v>
      </c>
      <c r="AG179" s="301">
        <f t="shared" ca="1" si="172"/>
        <v>9530.9520156935032</v>
      </c>
      <c r="AH179" s="302">
        <f t="shared" ca="1" si="173"/>
        <v>14.100768624998315</v>
      </c>
      <c r="AI179" s="321">
        <f t="shared" ca="1" si="174"/>
        <v>4.1492452608451608E-2</v>
      </c>
      <c r="AJ179" s="324">
        <f t="shared" ca="1" si="175"/>
        <v>0</v>
      </c>
    </row>
    <row r="180" spans="1:36" ht="14" x14ac:dyDescent="0.15">
      <c r="A180" s="440" t="s">
        <v>833</v>
      </c>
      <c r="B180" s="441">
        <v>1.01</v>
      </c>
      <c r="C180" s="441">
        <v>30.3</v>
      </c>
      <c r="D180" s="441">
        <v>1.28</v>
      </c>
      <c r="E180" s="442">
        <v>38.4</v>
      </c>
      <c r="F180" s="669"/>
      <c r="G180" s="443">
        <f t="shared" si="148"/>
        <v>0</v>
      </c>
      <c r="H180" s="669"/>
      <c r="R180" s="28">
        <f t="shared" si="164"/>
        <v>11</v>
      </c>
      <c r="S180" s="34">
        <f ca="1">(S179*((1+Data!$B$40-($Q$6/2000))))</f>
        <v>150.66003614430679</v>
      </c>
      <c r="T180" s="34">
        <f ca="1">T179*(1+Data!$B$41)</f>
        <v>548.34384470066846</v>
      </c>
      <c r="U180" s="34">
        <f t="shared" ca="1" si="165"/>
        <v>699.00388084497524</v>
      </c>
      <c r="V180" s="49">
        <f t="shared" ca="1" si="166"/>
        <v>6538.1778651514724</v>
      </c>
      <c r="W180" s="49">
        <f t="shared" ca="1" si="167"/>
        <v>8831.9481348485278</v>
      </c>
      <c r="X180" s="286">
        <f t="shared" ca="1" si="168"/>
        <v>12.63504878423883</v>
      </c>
      <c r="Y180" s="295">
        <f t="shared" ca="1" si="169"/>
        <v>4.2310045946122851E-2</v>
      </c>
      <c r="Z180" s="316">
        <f t="shared" ref="Z180" ca="1" si="176">IF(Y181=0,IF(Y180&gt;0,Y179+((Y180-Y179)*(W179/U179)),0),0)</f>
        <v>0</v>
      </c>
      <c r="AB180" s="299">
        <f t="shared" si="161"/>
        <v>11</v>
      </c>
      <c r="AC180" s="300">
        <f ca="1">(AC179*((1+Data!$B$40-($Q$6/2000))))</f>
        <v>150.66003614430679</v>
      </c>
      <c r="AD180" s="300">
        <f ca="1">AD179*(1+Data!$B$41)</f>
        <v>548.34384470066846</v>
      </c>
      <c r="AE180" s="300">
        <f t="shared" ca="1" si="170"/>
        <v>699.00388084497524</v>
      </c>
      <c r="AF180" s="301">
        <f t="shared" ca="1" si="171"/>
        <v>6538.1778651514724</v>
      </c>
      <c r="AG180" s="301">
        <f t="shared" ca="1" si="172"/>
        <v>8831.9481348485278</v>
      </c>
      <c r="AH180" s="302">
        <f t="shared" ca="1" si="173"/>
        <v>12.63504878423883</v>
      </c>
      <c r="AI180" s="321">
        <f t="shared" ca="1" si="174"/>
        <v>4.2310045946122851E-2</v>
      </c>
      <c r="AJ180" s="324">
        <f t="shared" ca="1" si="175"/>
        <v>0</v>
      </c>
    </row>
    <row r="181" spans="1:36" ht="14" x14ac:dyDescent="0.15">
      <c r="A181" s="440" t="s">
        <v>834</v>
      </c>
      <c r="B181" s="441">
        <v>0.65</v>
      </c>
      <c r="C181" s="441">
        <v>20.2</v>
      </c>
      <c r="D181" s="441">
        <v>0.83</v>
      </c>
      <c r="E181" s="442">
        <v>25.6</v>
      </c>
      <c r="F181" s="669"/>
      <c r="G181" s="443">
        <f t="shared" si="148"/>
        <v>0</v>
      </c>
      <c r="H181" s="669"/>
      <c r="R181" s="28">
        <f t="shared" si="164"/>
        <v>12</v>
      </c>
      <c r="S181" s="34">
        <f ca="1">(S180*((1+Data!$B$40-($Q$6/2000))))</f>
        <v>154.80318713827521</v>
      </c>
      <c r="T181" s="34">
        <f ca="1">T180*(1+Data!$B$41)</f>
        <v>568.08422310989249</v>
      </c>
      <c r="U181" s="34">
        <f t="shared" ca="1" si="165"/>
        <v>722.88741024816773</v>
      </c>
      <c r="V181" s="49">
        <f t="shared" ca="1" si="166"/>
        <v>7261.0652753996401</v>
      </c>
      <c r="W181" s="49">
        <f t="shared" ca="1" si="167"/>
        <v>8109.0607246003601</v>
      </c>
      <c r="X181" s="286">
        <f t="shared" ca="1" si="168"/>
        <v>11.217598494095386</v>
      </c>
      <c r="Y181" s="295">
        <f t="shared" ca="1" si="169"/>
        <v>4.307077668925649E-2</v>
      </c>
      <c r="Z181" s="316">
        <f ca="1">IF(Y183=0,IF(Y181&gt;0,Y180+((Y181-Y180)*(W180/U180)),0),0)</f>
        <v>0</v>
      </c>
      <c r="AB181" s="299">
        <f t="shared" si="161"/>
        <v>12</v>
      </c>
      <c r="AC181" s="300">
        <f ca="1">(AC180*((1+Data!$B$40-($Q$6/2000))))</f>
        <v>154.80318713827521</v>
      </c>
      <c r="AD181" s="300">
        <f ca="1">AD180*(1+Data!$B$41)</f>
        <v>568.08422310989249</v>
      </c>
      <c r="AE181" s="300">
        <f t="shared" ca="1" si="170"/>
        <v>722.88741024816773</v>
      </c>
      <c r="AF181" s="301">
        <f t="shared" ca="1" si="171"/>
        <v>7261.0652753996401</v>
      </c>
      <c r="AG181" s="301">
        <f t="shared" ca="1" si="172"/>
        <v>8109.0607246003601</v>
      </c>
      <c r="AH181" s="302">
        <f t="shared" ca="1" si="173"/>
        <v>11.217598494095386</v>
      </c>
      <c r="AI181" s="321">
        <f t="shared" ca="1" si="174"/>
        <v>4.307077668925649E-2</v>
      </c>
      <c r="AJ181" s="324">
        <f ca="1">IF(AI183=0,IF(AI181&gt;0,AI180+((AI181-AI180)*(AG180/AE180)),0),0)</f>
        <v>0</v>
      </c>
    </row>
    <row r="182" spans="1:36" x14ac:dyDescent="0.15">
      <c r="A182" s="863"/>
      <c r="B182" s="864"/>
      <c r="C182" s="864"/>
      <c r="D182" s="864"/>
      <c r="E182" s="865"/>
      <c r="F182" s="669"/>
      <c r="G182" s="36">
        <f>SUM(G170:G181)</f>
        <v>0</v>
      </c>
      <c r="H182" s="669"/>
      <c r="R182" s="28">
        <f t="shared" si="164"/>
        <v>13</v>
      </c>
      <c r="S182" s="34">
        <f ca="1">(S181*((1+Data!$B$40-($Q$6/2000))))</f>
        <v>159.06027478457776</v>
      </c>
      <c r="T182" s="34">
        <f ca="1">T181*(1+Data!$B$41)</f>
        <v>588.53525514184867</v>
      </c>
      <c r="U182" s="34">
        <f t="shared" ref="U182" ca="1" si="177">S182+T182</f>
        <v>747.59552992642648</v>
      </c>
      <c r="V182" s="49">
        <f t="shared" ref="V182" ca="1" si="178">V181+U182</f>
        <v>8008.6608053260661</v>
      </c>
      <c r="W182" s="49">
        <f t="shared" ref="W182" ca="1" si="179">$D$2-V182</f>
        <v>7361.4651946739341</v>
      </c>
      <c r="X182" s="286">
        <f t="shared" ref="X182" ca="1" si="180">W182/U182</f>
        <v>9.8468555522240777</v>
      </c>
      <c r="Y182" s="295">
        <f t="shared" ref="Y182" ca="1" si="181">IF(X182&gt;-1,1/(R182+X182),0)</f>
        <v>4.3769699410676793E-2</v>
      </c>
      <c r="Z182" s="316">
        <f ca="1">IF(Y184=0,IF(Y182&gt;0,Y181+((Y182-Y181)*(W181/U181)),0),0)</f>
        <v>0</v>
      </c>
      <c r="AB182" s="299">
        <f t="shared" si="161"/>
        <v>13</v>
      </c>
      <c r="AC182" s="300">
        <f ca="1">(AC181*((1+Data!$B$40-($Q$6/2000))))</f>
        <v>159.06027478457776</v>
      </c>
      <c r="AD182" s="300">
        <f ca="1">AD181*(1+Data!$B$41)</f>
        <v>588.53525514184867</v>
      </c>
      <c r="AE182" s="300">
        <f t="shared" ref="AE182" ca="1" si="182">AC182+AD182</f>
        <v>747.59552992642648</v>
      </c>
      <c r="AF182" s="301">
        <f t="shared" ref="AF182" ca="1" si="183">AF181+AE182</f>
        <v>8008.6608053260661</v>
      </c>
      <c r="AG182" s="301">
        <f t="shared" ref="AG182" ca="1" si="184">$D$2-AF182</f>
        <v>7361.4651946739341</v>
      </c>
      <c r="AH182" s="302">
        <f t="shared" ref="AH182" ca="1" si="185">AG182/AE182</f>
        <v>9.8468555522240777</v>
      </c>
      <c r="AI182" s="321">
        <f t="shared" ref="AI182" ca="1" si="186">IF(AH182&gt;-1,1/(AB182+AH182),0)</f>
        <v>4.3769699410676793E-2</v>
      </c>
      <c r="AJ182" s="324">
        <f ca="1">IF(AI184=0,IF(AI182&gt;0,AI181+((AI182-AI181)*(AG181/AE181)),0),0)</f>
        <v>0</v>
      </c>
    </row>
    <row r="183" spans="1:36" ht="15" thickBot="1" x14ac:dyDescent="0.2">
      <c r="A183" s="449" t="s">
        <v>835</v>
      </c>
      <c r="B183" s="450">
        <v>2.5099999999999998</v>
      </c>
      <c r="C183" s="450">
        <v>76.3</v>
      </c>
      <c r="D183" s="450">
        <v>3.26</v>
      </c>
      <c r="E183" s="451">
        <v>99.2</v>
      </c>
      <c r="F183" s="669"/>
      <c r="G183" s="669"/>
      <c r="H183" s="669"/>
      <c r="R183" s="28">
        <f t="shared" si="164"/>
        <v>14</v>
      </c>
      <c r="S183" s="34">
        <f ca="1">(S182*((1+Data!$B$40-($Q$6/2000))))</f>
        <v>163.43443234115361</v>
      </c>
      <c r="T183" s="34">
        <f ca="1">T182*(1+Data!$B$41)</f>
        <v>609.72252432695518</v>
      </c>
      <c r="U183" s="34">
        <f t="shared" ref="U183:U189" ca="1" si="187">S183+T183</f>
        <v>773.15695666810882</v>
      </c>
      <c r="V183" s="49">
        <f t="shared" ref="V183:V189" ca="1" si="188">V182+U183</f>
        <v>8781.8177619941744</v>
      </c>
      <c r="W183" s="49">
        <f t="shared" ref="W183:W189" ca="1" si="189">$D$2-V183</f>
        <v>6588.3082380058258</v>
      </c>
      <c r="X183" s="286">
        <f t="shared" ref="X183:X189" ca="1" si="190">W183/U183</f>
        <v>8.5213075833888841</v>
      </c>
      <c r="Y183" s="295">
        <f t="shared" ref="Y183:Y189" ca="1" si="191">IF(X183&gt;-1,1/(R183+X183),0)</f>
        <v>4.4402395211616104E-2</v>
      </c>
      <c r="Z183" s="316">
        <f t="shared" ref="Z183:Z189" ca="1" si="192">IF(Y185=0,IF(Y183&gt;0,Y182+((Y183-Y182)*(W182/U182)),0),0)</f>
        <v>0</v>
      </c>
      <c r="AB183" s="299">
        <f t="shared" si="161"/>
        <v>14</v>
      </c>
      <c r="AC183" s="300">
        <f ca="1">(AC182*((1+Data!$B$40-($Q$6/2000))))</f>
        <v>163.43443234115361</v>
      </c>
      <c r="AD183" s="300">
        <f ca="1">AD182*(1+Data!$B$41)</f>
        <v>609.72252432695518</v>
      </c>
      <c r="AE183" s="300">
        <f t="shared" ref="AE183:AE189" ca="1" si="193">AC183+AD183</f>
        <v>773.15695666810882</v>
      </c>
      <c r="AF183" s="301">
        <f t="shared" ref="AF183:AF189" ca="1" si="194">AF182+AE183</f>
        <v>8781.8177619941744</v>
      </c>
      <c r="AG183" s="301">
        <f t="shared" ref="AG183:AG189" ca="1" si="195">$D$2-AF183</f>
        <v>6588.3082380058258</v>
      </c>
      <c r="AH183" s="302">
        <f t="shared" ref="AH183:AH189" ca="1" si="196">AG183/AE183</f>
        <v>8.5213075833888841</v>
      </c>
      <c r="AI183" s="321">
        <f t="shared" ref="AI183:AI189" ca="1" si="197">IF(AH183&gt;-1,1/(AB183+AH183),0)</f>
        <v>4.4402395211616104E-2</v>
      </c>
      <c r="AJ183" s="324">
        <f t="shared" ref="AJ183:AJ189" ca="1" si="198">IF(AI185=0,IF(AI183&gt;0,AI182+((AI183-AI182)*(AG182/AE182)),0),0)</f>
        <v>0</v>
      </c>
    </row>
    <row r="184" spans="1:36" ht="17" thickTop="1" thickBot="1" x14ac:dyDescent="0.25">
      <c r="A184" s="231" t="s">
        <v>836</v>
      </c>
      <c r="B184" s="866">
        <f>SUM(C170:C181)</f>
        <v>915.69999999999993</v>
      </c>
      <c r="C184" s="867"/>
      <c r="D184" s="866">
        <f>SUM(E170:E181)</f>
        <v>1189.8999999999999</v>
      </c>
      <c r="E184" s="867"/>
      <c r="F184" s="373"/>
      <c r="G184" s="16">
        <f>IF(C102&gt;0,G182/C102,0)</f>
        <v>0</v>
      </c>
      <c r="H184" s="453" t="str">
        <f>IF(ROUND(G184,0)&lt;&gt;ROUND(B184,0),"Check", "OK")</f>
        <v>Check</v>
      </c>
      <c r="R184" s="28">
        <f t="shared" si="164"/>
        <v>15</v>
      </c>
      <c r="S184" s="34">
        <f ca="1">(S183*((1+Data!$B$40-($Q$6/2000))))</f>
        <v>167.9288792305353</v>
      </c>
      <c r="T184" s="34">
        <f ca="1">T183*(1+Data!$B$41)</f>
        <v>631.67253520272561</v>
      </c>
      <c r="U184" s="34">
        <f t="shared" ca="1" si="187"/>
        <v>799.60141443326097</v>
      </c>
      <c r="V184" s="49">
        <f t="shared" ca="1" si="188"/>
        <v>9581.4191764274346</v>
      </c>
      <c r="W184" s="49">
        <f t="shared" ca="1" si="189"/>
        <v>5788.7068235725656</v>
      </c>
      <c r="X184" s="286">
        <f t="shared" ca="1" si="190"/>
        <v>7.2394904749830484</v>
      </c>
      <c r="Y184" s="295">
        <f t="shared" ca="1" si="191"/>
        <v>4.4965058939856944E-2</v>
      </c>
      <c r="Z184" s="316">
        <f t="shared" ca="1" si="192"/>
        <v>0</v>
      </c>
      <c r="AB184" s="299">
        <f t="shared" si="161"/>
        <v>15</v>
      </c>
      <c r="AC184" s="300">
        <f ca="1">(AC183*((1+Data!$B$40-($Q$6/2000))))</f>
        <v>167.9288792305353</v>
      </c>
      <c r="AD184" s="300">
        <f ca="1">AD183*(1+Data!$B$41)</f>
        <v>631.67253520272561</v>
      </c>
      <c r="AE184" s="300">
        <f t="shared" ca="1" si="193"/>
        <v>799.60141443326097</v>
      </c>
      <c r="AF184" s="301">
        <f t="shared" ca="1" si="194"/>
        <v>9581.4191764274346</v>
      </c>
      <c r="AG184" s="301">
        <f t="shared" ca="1" si="195"/>
        <v>5788.7068235725656</v>
      </c>
      <c r="AH184" s="302">
        <f t="shared" ca="1" si="196"/>
        <v>7.2394904749830484</v>
      </c>
      <c r="AI184" s="321">
        <f t="shared" ca="1" si="197"/>
        <v>4.4965058939856944E-2</v>
      </c>
      <c r="AJ184" s="324">
        <f t="shared" ca="1" si="198"/>
        <v>0</v>
      </c>
    </row>
    <row r="185" spans="1:36" ht="14" thickTop="1" x14ac:dyDescent="0.15">
      <c r="R185" s="28">
        <f t="shared" si="164"/>
        <v>16</v>
      </c>
      <c r="S185" s="34">
        <f ca="1">(S184*((1+Data!$B$40-($Q$6/2000))))</f>
        <v>172.54692340937501</v>
      </c>
      <c r="T185" s="34">
        <f ca="1">T184*(1+Data!$B$41)</f>
        <v>654.41274647002376</v>
      </c>
      <c r="U185" s="34">
        <f t="shared" ca="1" si="187"/>
        <v>826.9596698793988</v>
      </c>
      <c r="V185" s="49">
        <f t="shared" ca="1" si="188"/>
        <v>10408.378846306834</v>
      </c>
      <c r="W185" s="49">
        <f t="shared" ca="1" si="189"/>
        <v>4961.7471536931662</v>
      </c>
      <c r="X185" s="286">
        <f t="shared" ca="1" si="190"/>
        <v>5.99998686080637</v>
      </c>
      <c r="Y185" s="295">
        <f t="shared" ca="1" si="191"/>
        <v>4.5454572601655946E-2</v>
      </c>
      <c r="Z185" s="316">
        <f t="shared" ca="1" si="192"/>
        <v>0</v>
      </c>
      <c r="AB185" s="299">
        <f t="shared" si="161"/>
        <v>16</v>
      </c>
      <c r="AC185" s="300">
        <f ca="1">(AC184*((1+Data!$B$40-($Q$6/2000))))</f>
        <v>172.54692340937501</v>
      </c>
      <c r="AD185" s="300">
        <f ca="1">AD184*(1+Data!$B$41)</f>
        <v>654.41274647002376</v>
      </c>
      <c r="AE185" s="300">
        <f t="shared" ca="1" si="193"/>
        <v>826.9596698793988</v>
      </c>
      <c r="AF185" s="301">
        <f t="shared" ca="1" si="194"/>
        <v>10408.378846306834</v>
      </c>
      <c r="AG185" s="301">
        <f t="shared" ca="1" si="195"/>
        <v>4961.7471536931662</v>
      </c>
      <c r="AH185" s="302">
        <f t="shared" ca="1" si="196"/>
        <v>5.99998686080637</v>
      </c>
      <c r="AI185" s="321">
        <f t="shared" ca="1" si="197"/>
        <v>4.5454572601655946E-2</v>
      </c>
      <c r="AJ185" s="324">
        <f t="shared" ca="1" si="198"/>
        <v>0</v>
      </c>
    </row>
    <row r="186" spans="1:36" x14ac:dyDescent="0.15">
      <c r="R186" s="28">
        <f t="shared" si="164"/>
        <v>17</v>
      </c>
      <c r="S186" s="34">
        <f ca="1">(S185*((1+Data!$B$40-($Q$6/2000))))</f>
        <v>177.2919638031328</v>
      </c>
      <c r="T186" s="34">
        <f ca="1">T185*(1+Data!$B$41)</f>
        <v>677.9716053429446</v>
      </c>
      <c r="U186" s="34">
        <f t="shared" ca="1" si="187"/>
        <v>855.26356914607743</v>
      </c>
      <c r="V186" s="49">
        <f t="shared" ca="1" si="188"/>
        <v>11263.642415452912</v>
      </c>
      <c r="W186" s="49">
        <f t="shared" ca="1" si="189"/>
        <v>4106.483584547088</v>
      </c>
      <c r="X186" s="286">
        <f t="shared" ca="1" si="190"/>
        <v>4.8014246516394152</v>
      </c>
      <c r="Y186" s="295">
        <f t="shared" ca="1" si="191"/>
        <v>4.586856207696511E-2</v>
      </c>
      <c r="Z186" s="316">
        <f t="shared" ca="1" si="192"/>
        <v>0</v>
      </c>
      <c r="AB186" s="299">
        <f t="shared" si="161"/>
        <v>17</v>
      </c>
      <c r="AC186" s="300">
        <f ca="1">(AC185*((1+Data!$B$40-($Q$6/2000))))</f>
        <v>177.2919638031328</v>
      </c>
      <c r="AD186" s="300">
        <f ca="1">AD185*(1+Data!$B$41)</f>
        <v>677.9716053429446</v>
      </c>
      <c r="AE186" s="300">
        <f t="shared" ca="1" si="193"/>
        <v>855.26356914607743</v>
      </c>
      <c r="AF186" s="301">
        <f t="shared" ca="1" si="194"/>
        <v>11263.642415452912</v>
      </c>
      <c r="AG186" s="301">
        <f t="shared" ca="1" si="195"/>
        <v>4106.483584547088</v>
      </c>
      <c r="AH186" s="302">
        <f t="shared" ca="1" si="196"/>
        <v>4.8014246516394152</v>
      </c>
      <c r="AI186" s="321">
        <f t="shared" ca="1" si="197"/>
        <v>4.586856207696511E-2</v>
      </c>
      <c r="AJ186" s="324">
        <f t="shared" ca="1" si="198"/>
        <v>0</v>
      </c>
    </row>
    <row r="187" spans="1:36" x14ac:dyDescent="0.15">
      <c r="R187" s="28">
        <f t="shared" si="164"/>
        <v>18</v>
      </c>
      <c r="S187" s="34">
        <f ca="1">(S186*((1+Data!$B$40-($Q$6/2000))))</f>
        <v>182.16749280771893</v>
      </c>
      <c r="T187" s="34">
        <f ca="1">T186*(1+Data!$B$41)</f>
        <v>702.37858313529068</v>
      </c>
      <c r="U187" s="34">
        <f t="shared" ca="1" si="187"/>
        <v>884.54607594300955</v>
      </c>
      <c r="V187" s="49">
        <f t="shared" ca="1" si="188"/>
        <v>12148.188491395922</v>
      </c>
      <c r="W187" s="49">
        <f t="shared" ca="1" si="189"/>
        <v>3221.9375086040782</v>
      </c>
      <c r="X187" s="286">
        <f t="shared" ca="1" si="190"/>
        <v>3.6424756111988725</v>
      </c>
      <c r="Y187" s="295">
        <f t="shared" ca="1" si="191"/>
        <v>4.6205434995733631E-2</v>
      </c>
      <c r="Z187" s="316">
        <f t="shared" ca="1" si="192"/>
        <v>0</v>
      </c>
      <c r="AB187" s="299">
        <f t="shared" si="161"/>
        <v>18</v>
      </c>
      <c r="AC187" s="300">
        <f ca="1">(AC186*((1+Data!$B$40-($Q$6/2000))))</f>
        <v>182.16749280771893</v>
      </c>
      <c r="AD187" s="300">
        <f ca="1">AD186*(1+Data!$B$41)</f>
        <v>702.37858313529068</v>
      </c>
      <c r="AE187" s="300">
        <f t="shared" ca="1" si="193"/>
        <v>884.54607594300955</v>
      </c>
      <c r="AF187" s="301">
        <f t="shared" ca="1" si="194"/>
        <v>12148.188491395922</v>
      </c>
      <c r="AG187" s="301">
        <f t="shared" ca="1" si="195"/>
        <v>3221.9375086040782</v>
      </c>
      <c r="AH187" s="302">
        <f t="shared" ca="1" si="196"/>
        <v>3.6424756111988725</v>
      </c>
      <c r="AI187" s="321">
        <f t="shared" ca="1" si="197"/>
        <v>4.6205434995733631E-2</v>
      </c>
      <c r="AJ187" s="324">
        <f t="shared" ca="1" si="198"/>
        <v>0</v>
      </c>
    </row>
    <row r="188" spans="1:36" x14ac:dyDescent="0.15">
      <c r="R188" s="28">
        <f t="shared" si="164"/>
        <v>19</v>
      </c>
      <c r="S188" s="34">
        <f ca="1">(S187*((1+Data!$B$40-($Q$6/2000))))</f>
        <v>187.17709885993116</v>
      </c>
      <c r="T188" s="34">
        <f ca="1">T187*(1+Data!$B$41)</f>
        <v>727.66421212816113</v>
      </c>
      <c r="U188" s="34">
        <f t="shared" ca="1" si="187"/>
        <v>914.84131098809235</v>
      </c>
      <c r="V188" s="49">
        <f t="shared" ca="1" si="188"/>
        <v>13063.029802384015</v>
      </c>
      <c r="W188" s="49">
        <f t="shared" ca="1" si="189"/>
        <v>2307.0961976159851</v>
      </c>
      <c r="X188" s="286">
        <f t="shared" ca="1" si="190"/>
        <v>2.5218539761001399</v>
      </c>
      <c r="Y188" s="295">
        <f t="shared" ca="1" si="191"/>
        <v>4.6464398518384735E-2</v>
      </c>
      <c r="Z188" s="316">
        <f t="shared" ca="1" si="192"/>
        <v>4.7148703311180422E-2</v>
      </c>
      <c r="AB188" s="299">
        <f t="shared" si="161"/>
        <v>19</v>
      </c>
      <c r="AC188" s="300">
        <f ca="1">(AC187*((1+Data!$B$40-($Q$6/2000))))</f>
        <v>187.17709885993116</v>
      </c>
      <c r="AD188" s="300">
        <f ca="1">AD187*(1+Data!$B$41)</f>
        <v>727.66421212816113</v>
      </c>
      <c r="AE188" s="300">
        <f t="shared" ca="1" si="193"/>
        <v>914.84131098809235</v>
      </c>
      <c r="AF188" s="301">
        <f t="shared" ca="1" si="194"/>
        <v>13063.029802384015</v>
      </c>
      <c r="AG188" s="301">
        <f t="shared" ca="1" si="195"/>
        <v>2307.0961976159851</v>
      </c>
      <c r="AH188" s="302">
        <f t="shared" ca="1" si="196"/>
        <v>2.5218539761001399</v>
      </c>
      <c r="AI188" s="321">
        <f t="shared" ca="1" si="197"/>
        <v>4.6464398518384735E-2</v>
      </c>
      <c r="AJ188" s="324">
        <f t="shared" ca="1" si="198"/>
        <v>4.7148703311180422E-2</v>
      </c>
    </row>
    <row r="189" spans="1:36" x14ac:dyDescent="0.15">
      <c r="R189" s="28">
        <f t="shared" si="164"/>
        <v>20</v>
      </c>
      <c r="S189" s="34">
        <f ca="1">(S188*((1+Data!$B$40-($Q$6/2000))))</f>
        <v>192.32446907857926</v>
      </c>
      <c r="T189" s="34">
        <f ca="1">T188*(1+Data!$B$41)</f>
        <v>753.86012376477493</v>
      </c>
      <c r="U189" s="34">
        <f t="shared" ca="1" si="187"/>
        <v>946.18459284335415</v>
      </c>
      <c r="V189" s="49">
        <f t="shared" ca="1" si="188"/>
        <v>14009.214395227369</v>
      </c>
      <c r="W189" s="49">
        <f t="shared" ca="1" si="189"/>
        <v>1360.9116047726311</v>
      </c>
      <c r="X189" s="286">
        <f t="shared" ca="1" si="190"/>
        <v>1.438315118493942</v>
      </c>
      <c r="Y189" s="295">
        <f t="shared" ca="1" si="191"/>
        <v>4.6645456719560094E-2</v>
      </c>
      <c r="Z189" s="316">
        <f t="shared" ca="1" si="192"/>
        <v>4.6921000862924354E-2</v>
      </c>
      <c r="AB189" s="299">
        <f t="shared" si="161"/>
        <v>20</v>
      </c>
      <c r="AC189" s="300">
        <f ca="1">(AC188*((1+Data!$B$40-($Q$6/2000))))</f>
        <v>192.32446907857926</v>
      </c>
      <c r="AD189" s="300">
        <f ca="1">AD188*(1+Data!$B$41)</f>
        <v>753.86012376477493</v>
      </c>
      <c r="AE189" s="300">
        <f t="shared" ca="1" si="193"/>
        <v>946.18459284335415</v>
      </c>
      <c r="AF189" s="301">
        <f t="shared" ca="1" si="194"/>
        <v>14009.214395227369</v>
      </c>
      <c r="AG189" s="301">
        <f t="shared" ca="1" si="195"/>
        <v>1360.9116047726311</v>
      </c>
      <c r="AH189" s="302">
        <f t="shared" ca="1" si="196"/>
        <v>1.438315118493942</v>
      </c>
      <c r="AI189" s="321">
        <f t="shared" ca="1" si="197"/>
        <v>4.6645456719560094E-2</v>
      </c>
      <c r="AJ189" s="324">
        <f t="shared" ca="1" si="198"/>
        <v>4.6921000862924354E-2</v>
      </c>
    </row>
    <row r="190" spans="1:36" x14ac:dyDescent="0.15">
      <c r="R190" s="31"/>
      <c r="S190" s="285"/>
      <c r="T190" s="285"/>
      <c r="U190" s="285"/>
      <c r="V190" s="50"/>
      <c r="W190" s="50"/>
      <c r="X190" s="287"/>
      <c r="Y190" s="315"/>
      <c r="Z190" s="323"/>
      <c r="AB190" s="303"/>
      <c r="AC190" s="304"/>
      <c r="AD190" s="304"/>
      <c r="AE190" s="304"/>
      <c r="AF190" s="305"/>
      <c r="AG190" s="305"/>
      <c r="AH190" s="306"/>
      <c r="AI190" s="322"/>
      <c r="AJ190" s="325"/>
    </row>
    <row r="191" spans="1:36" x14ac:dyDescent="0.15">
      <c r="S191" s="300">
        <f ca="1">SUM(S170:S190)</f>
        <v>3009.1089446632946</v>
      </c>
      <c r="T191" s="300">
        <f ca="1">SUM(T170:T190)</f>
        <v>11000.105450564071</v>
      </c>
      <c r="U191" s="300">
        <f ca="1">SUM(U170:U190)</f>
        <v>14009.214395227369</v>
      </c>
      <c r="AC191" s="300">
        <f ca="1">SUM(AC170:AC190)</f>
        <v>3009.1089446632946</v>
      </c>
      <c r="AD191" s="300">
        <f ca="1">SUM(AD170:AD190)</f>
        <v>11000.105450564071</v>
      </c>
      <c r="AE191" s="300">
        <f ca="1">SUM(AE170:AE190)</f>
        <v>14009.214395227369</v>
      </c>
    </row>
    <row r="192" spans="1:36" x14ac:dyDescent="0.15">
      <c r="S192" s="9"/>
      <c r="T192" s="300"/>
      <c r="U192" s="300"/>
      <c r="AD192" s="300"/>
      <c r="AE192" s="300"/>
    </row>
  </sheetData>
  <sheetProtection formatCells="0"/>
  <mergeCells count="121">
    <mergeCell ref="F99:F101"/>
    <mergeCell ref="B101:C101"/>
    <mergeCell ref="B102:C102"/>
    <mergeCell ref="F102:F104"/>
    <mergeCell ref="G102:G104"/>
    <mergeCell ref="B103:C103"/>
    <mergeCell ref="B104:C104"/>
    <mergeCell ref="B105:C105"/>
    <mergeCell ref="B106:C106"/>
    <mergeCell ref="M4:Q4"/>
    <mergeCell ref="B57:C57"/>
    <mergeCell ref="X41:Y41"/>
    <mergeCell ref="Q52:R52"/>
    <mergeCell ref="M50:N50"/>
    <mergeCell ref="A127:E127"/>
    <mergeCell ref="M47:N47"/>
    <mergeCell ref="M52:N52"/>
    <mergeCell ref="M49:N49"/>
    <mergeCell ref="M48:N48"/>
    <mergeCell ref="A113:E113"/>
    <mergeCell ref="Q49:R49"/>
    <mergeCell ref="Q48:R48"/>
    <mergeCell ref="M42:N42"/>
    <mergeCell ref="Q42:R42"/>
    <mergeCell ref="Q47:R47"/>
    <mergeCell ref="F63:F65"/>
    <mergeCell ref="F66:F68"/>
    <mergeCell ref="Q45:R45"/>
    <mergeCell ref="B47:C47"/>
    <mergeCell ref="M41:P41"/>
    <mergeCell ref="Q41:V41"/>
    <mergeCell ref="B56:C56"/>
    <mergeCell ref="E56:K56"/>
    <mergeCell ref="A1:A3"/>
    <mergeCell ref="B41:C41"/>
    <mergeCell ref="B42:C42"/>
    <mergeCell ref="B50:C50"/>
    <mergeCell ref="E50:K50"/>
    <mergeCell ref="B43:C43"/>
    <mergeCell ref="E42:K42"/>
    <mergeCell ref="B44:C44"/>
    <mergeCell ref="E44:K44"/>
    <mergeCell ref="B45:C45"/>
    <mergeCell ref="E45:K45"/>
    <mergeCell ref="B49:C49"/>
    <mergeCell ref="E49:K49"/>
    <mergeCell ref="E41:K41"/>
    <mergeCell ref="B46:C46"/>
    <mergeCell ref="B48:C48"/>
    <mergeCell ref="E43:K43"/>
    <mergeCell ref="E47:K47"/>
    <mergeCell ref="W41:W42"/>
    <mergeCell ref="F75:F77"/>
    <mergeCell ref="F78:F80"/>
    <mergeCell ref="G66:G68"/>
    <mergeCell ref="G78:G80"/>
    <mergeCell ref="Q51:R51"/>
    <mergeCell ref="E46:K46"/>
    <mergeCell ref="E48:K48"/>
    <mergeCell ref="M46:N46"/>
    <mergeCell ref="Q46:R46"/>
    <mergeCell ref="E51:K51"/>
    <mergeCell ref="E53:K53"/>
    <mergeCell ref="E52:K52"/>
    <mergeCell ref="Q44:R44"/>
    <mergeCell ref="E54:K54"/>
    <mergeCell ref="E55:K55"/>
    <mergeCell ref="M43:N43"/>
    <mergeCell ref="Q43:R43"/>
    <mergeCell ref="M44:N44"/>
    <mergeCell ref="M45:N45"/>
    <mergeCell ref="Q50:R50"/>
    <mergeCell ref="M51:N51"/>
    <mergeCell ref="A59:H59"/>
    <mergeCell ref="B74:C74"/>
    <mergeCell ref="B53:C53"/>
    <mergeCell ref="B54:C54"/>
    <mergeCell ref="B52:C52"/>
    <mergeCell ref="B55:C55"/>
    <mergeCell ref="B51:C51"/>
    <mergeCell ref="H114:J114"/>
    <mergeCell ref="B148:C148"/>
    <mergeCell ref="D148:E148"/>
    <mergeCell ref="B129:C129"/>
    <mergeCell ref="D129:E129"/>
    <mergeCell ref="A132:E132"/>
    <mergeCell ref="A146:E146"/>
    <mergeCell ref="F87:F89"/>
    <mergeCell ref="F90:F92"/>
    <mergeCell ref="G90:G92"/>
    <mergeCell ref="B91:C91"/>
    <mergeCell ref="B92:C92"/>
    <mergeCell ref="B93:C93"/>
    <mergeCell ref="B94:C94"/>
    <mergeCell ref="B78:C78"/>
    <mergeCell ref="J59:N59"/>
    <mergeCell ref="B73:D73"/>
    <mergeCell ref="B62:C62"/>
    <mergeCell ref="B97:D97"/>
    <mergeCell ref="B65:C65"/>
    <mergeCell ref="B67:C67"/>
    <mergeCell ref="B77:C77"/>
    <mergeCell ref="B89:C89"/>
    <mergeCell ref="B90:C90"/>
    <mergeCell ref="B82:C82"/>
    <mergeCell ref="B79:C79"/>
    <mergeCell ref="B80:C80"/>
    <mergeCell ref="B81:C81"/>
    <mergeCell ref="B86:C86"/>
    <mergeCell ref="B85:D85"/>
    <mergeCell ref="A168:E168"/>
    <mergeCell ref="A182:E182"/>
    <mergeCell ref="B184:C184"/>
    <mergeCell ref="D184:E184"/>
    <mergeCell ref="A150:E150"/>
    <mergeCell ref="A164:E164"/>
    <mergeCell ref="B166:C166"/>
    <mergeCell ref="D166:E166"/>
    <mergeCell ref="B68:C68"/>
    <mergeCell ref="B69:C69"/>
    <mergeCell ref="B98:C98"/>
  </mergeCells>
  <phoneticPr fontId="10" type="noConversion"/>
  <conditionalFormatting sqref="F63:F68">
    <cfRule type="dataBar" priority="3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{0D781C5C-0C3F-4F98-B578-F9F7A3F9F95C}</x14:id>
        </ext>
      </extLst>
    </cfRule>
  </conditionalFormatting>
  <conditionalFormatting sqref="F63:F65">
    <cfRule type="expression" dxfId="21" priority="32" stopIfTrue="1">
      <formula>F63&gt;100%</formula>
    </cfRule>
  </conditionalFormatting>
  <conditionalFormatting sqref="F75:F77">
    <cfRule type="dataBar" priority="3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{19B16534-6826-4F2A-89D5-873A7C8E03F2}</x14:id>
        </ext>
      </extLst>
    </cfRule>
  </conditionalFormatting>
  <conditionalFormatting sqref="F75:F77">
    <cfRule type="expression" dxfId="20" priority="30" stopIfTrue="1">
      <formula>F75&gt;100%</formula>
    </cfRule>
  </conditionalFormatting>
  <conditionalFormatting sqref="F87:F89">
    <cfRule type="dataBar" priority="2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{7F294E81-1D1A-4267-B72D-4F06D2E5A5A5}</x14:id>
        </ext>
      </extLst>
    </cfRule>
  </conditionalFormatting>
  <conditionalFormatting sqref="F87:F89">
    <cfRule type="expression" dxfId="19" priority="27" stopIfTrue="1">
      <formula>F87&gt;100%</formula>
    </cfRule>
  </conditionalFormatting>
  <conditionalFormatting sqref="F66:F68">
    <cfRule type="expression" dxfId="18" priority="23" stopIfTrue="1">
      <formula>F66&gt;8</formula>
    </cfRule>
  </conditionalFormatting>
  <conditionalFormatting sqref="F78:F80">
    <cfRule type="dataBar" priority="2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{D099423E-6F6E-4301-B421-ABEA8240B7D6}</x14:id>
        </ext>
      </extLst>
    </cfRule>
  </conditionalFormatting>
  <conditionalFormatting sqref="F78:F80">
    <cfRule type="expression" dxfId="17" priority="21" stopIfTrue="1">
      <formula>F78&gt;8</formula>
    </cfRule>
  </conditionalFormatting>
  <conditionalFormatting sqref="F90:F92">
    <cfRule type="dataBar" priority="2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{A83619A4-E3F6-40C6-AA3A-6A71AA63CA12}</x14:id>
        </ext>
      </extLst>
    </cfRule>
  </conditionalFormatting>
  <conditionalFormatting sqref="F90:F92">
    <cfRule type="expression" dxfId="16" priority="19" stopIfTrue="1">
      <formula>F90&gt;8</formula>
    </cfRule>
  </conditionalFormatting>
  <conditionalFormatting sqref="M129">
    <cfRule type="cellIs" dxfId="15" priority="11" stopIfTrue="1" operator="equal">
      <formula>"OK"</formula>
    </cfRule>
    <cfRule type="cellIs" dxfId="14" priority="18" operator="equal">
      <formula>"Check"</formula>
    </cfRule>
  </conditionalFormatting>
  <conditionalFormatting sqref="H129">
    <cfRule type="cellIs" dxfId="13" priority="10" operator="equal">
      <formula>"Check"</formula>
    </cfRule>
    <cfRule type="cellIs" dxfId="12" priority="16" stopIfTrue="1" operator="equal">
      <formula>"OK"</formula>
    </cfRule>
  </conditionalFormatting>
  <conditionalFormatting sqref="H148">
    <cfRule type="cellIs" dxfId="11" priority="9" operator="equal">
      <formula>"Check"</formula>
    </cfRule>
    <cfRule type="cellIs" dxfId="10" priority="13" stopIfTrue="1" operator="equal">
      <formula>"OK"</formula>
    </cfRule>
  </conditionalFormatting>
  <conditionalFormatting sqref="H166">
    <cfRule type="cellIs" dxfId="9" priority="8" operator="equal">
      <formula>"Check"</formula>
    </cfRule>
    <cfRule type="cellIs" dxfId="8" priority="12" stopIfTrue="1" operator="equal">
      <formula>"OK"</formula>
    </cfRule>
  </conditionalFormatting>
  <conditionalFormatting sqref="C6">
    <cfRule type="cellIs" dxfId="7" priority="7" operator="notEqual">
      <formula>C60+C72+C84+C96</formula>
    </cfRule>
  </conditionalFormatting>
  <conditionalFormatting sqref="F99:F101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{9C29A6BF-EBF6-4782-A7D0-470CADCC0FE1}</x14:id>
        </ext>
      </extLst>
    </cfRule>
  </conditionalFormatting>
  <conditionalFormatting sqref="F99:F101">
    <cfRule type="expression" dxfId="6" priority="5" stopIfTrue="1">
      <formula>F99&gt;100%</formula>
    </cfRule>
  </conditionalFormatting>
  <conditionalFormatting sqref="F102:F104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{BB8A2241-7A02-4F76-8CE2-DD8416082FB8}</x14:id>
        </ext>
      </extLst>
    </cfRule>
  </conditionalFormatting>
  <conditionalFormatting sqref="F102:F104">
    <cfRule type="expression" dxfId="5" priority="3" stopIfTrue="1">
      <formula>F102&gt;8</formula>
    </cfRule>
  </conditionalFormatting>
  <conditionalFormatting sqref="H184">
    <cfRule type="cellIs" dxfId="4" priority="1" operator="equal">
      <formula>"Check"</formula>
    </cfRule>
    <cfRule type="cellIs" dxfId="3" priority="2" stopIfTrue="1" operator="equal">
      <formula>"OK"</formula>
    </cfRule>
  </conditionalFormatting>
  <dataValidations count="11">
    <dataValidation type="list" allowBlank="1" showInputMessage="1" showErrorMessage="1" sqref="A7:A9" xr:uid="{00000000-0002-0000-0600-000000000000}">
      <formula1>Inverter_Lookup_Local</formula1>
    </dataValidation>
    <dataValidation type="list" allowBlank="1" showInputMessage="1" showErrorMessage="1" sqref="A10:A11" xr:uid="{00000000-0002-0000-0600-000001000000}">
      <formula1>PV_Displays</formula1>
    </dataValidation>
    <dataValidation type="list" allowBlank="1" showInputMessage="1" showErrorMessage="1" sqref="A19" xr:uid="{00000000-0002-0000-0600-000002000000}">
      <formula1>Switches</formula1>
    </dataValidation>
    <dataValidation type="list" allowBlank="1" showInputMessage="1" showErrorMessage="1" sqref="A34" xr:uid="{00000000-0002-0000-0600-000003000000}">
      <formula1>Roof_Install</formula1>
    </dataValidation>
    <dataValidation type="list" allowBlank="1" showInputMessage="1" showErrorMessage="1" sqref="D66 D78 D90 J61:J70 J73:J82 J85:J94 D102 J97:J106" xr:uid="{00000000-0002-0000-0600-000004000000}">
      <formula1>"Portrait,Landscape"</formula1>
    </dataValidation>
    <dataValidation type="list" allowBlank="1" showInputMessage="1" showErrorMessage="1" sqref="A30" xr:uid="{00000000-0002-0000-0600-000005000000}">
      <formula1>Electric_Install</formula1>
    </dataValidation>
    <dataValidation type="whole" allowBlank="1" showInputMessage="1" showErrorMessage="1" errorTitle="Number Only" error="Enter the number of site days (not necessarily consecutive) to complete the installation.  From 1 - 20 days." sqref="C25" xr:uid="{00000000-0002-0000-0600-000006000000}">
      <formula1>1</formula1>
      <formula2>20</formula2>
    </dataValidation>
    <dataValidation type="list" allowBlank="1" showInputMessage="1" showErrorMessage="1" sqref="A12:A14" xr:uid="{00000000-0002-0000-0600-000007000000}">
      <formula1>INDIRECT(F12)</formula1>
    </dataValidation>
    <dataValidation type="list" allowBlank="1" showInputMessage="1" showErrorMessage="1" sqref="A15" xr:uid="{00000000-0002-0000-0600-000008000000}">
      <formula1>PV_Mounting</formula1>
    </dataValidation>
    <dataValidation type="list" allowBlank="1" showInputMessage="1" showErrorMessage="1" sqref="A33" xr:uid="{00000000-0002-0000-0600-000009000000}">
      <formula1>Labour_Install</formula1>
    </dataValidation>
    <dataValidation type="list" allowBlank="1" showInputMessage="1" showErrorMessage="1" sqref="A16" xr:uid="{00000000-0002-0000-0600-00000A000000}">
      <formula1>Battery_Lookup</formula1>
    </dataValidation>
  </dataValidations>
  <hyperlinks>
    <hyperlink ref="E49:K49" r:id="rId1" display="Entered: Annualised Production kWh/a (http://re.jrc.ec.europa.eu/pvgis/apps4/pvest.php)" xr:uid="{00000000-0004-0000-0600-000000000000}"/>
  </hyperlinks>
  <pageMargins left="0.34" right="0.28000000000000003" top="0.32" bottom="0.31" header="0.24" footer="0.23"/>
  <pageSetup paperSize="9" orientation="portrait"/>
  <headerFooter alignWithMargins="0"/>
  <ignoredErrors>
    <ignoredError sqref="L129" unlockedFormula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781C5C-0C3F-4F98-B578-F9F7A3F9F95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F63:F68</xm:sqref>
        </x14:conditionalFormatting>
        <x14:conditionalFormatting xmlns:xm="http://schemas.microsoft.com/office/excel/2006/main">
          <x14:cfRule type="dataBar" id="{19B16534-6826-4F2A-89D5-873A7C8E03F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F75:F77</xm:sqref>
        </x14:conditionalFormatting>
        <x14:conditionalFormatting xmlns:xm="http://schemas.microsoft.com/office/excel/2006/main">
          <x14:cfRule type="dataBar" id="{7F294E81-1D1A-4267-B72D-4F06D2E5A5A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F87:F89</xm:sqref>
        </x14:conditionalFormatting>
        <x14:conditionalFormatting xmlns:xm="http://schemas.microsoft.com/office/excel/2006/main">
          <x14:cfRule type="dataBar" id="{D099423E-6F6E-4301-B421-ABEA8240B7D6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F78:F80</xm:sqref>
        </x14:conditionalFormatting>
        <x14:conditionalFormatting xmlns:xm="http://schemas.microsoft.com/office/excel/2006/main">
          <x14:cfRule type="dataBar" id="{A83619A4-E3F6-40C6-AA3A-6A71AA63CA1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F90:F92</xm:sqref>
        </x14:conditionalFormatting>
        <x14:conditionalFormatting xmlns:xm="http://schemas.microsoft.com/office/excel/2006/main">
          <x14:cfRule type="dataBar" id="{9C29A6BF-EBF6-4782-A7D0-470CADCC0FE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F99:F101</xm:sqref>
        </x14:conditionalFormatting>
        <x14:conditionalFormatting xmlns:xm="http://schemas.microsoft.com/office/excel/2006/main">
          <x14:cfRule type="dataBar" id="{BB8A2241-7A02-4F76-8CE2-DD8416082FB8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F102:F104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"/>
  <sheetViews>
    <sheetView workbookViewId="0">
      <selection activeCell="F8" sqref="F8"/>
    </sheetView>
  </sheetViews>
  <sheetFormatPr baseColWidth="10" defaultColWidth="8.83203125" defaultRowHeight="13" x14ac:dyDescent="0.15"/>
  <cols>
    <col min="1" max="1" width="33.83203125" customWidth="1"/>
    <col min="2" max="2" width="41.6640625" customWidth="1"/>
    <col min="3" max="3" width="22.33203125" customWidth="1"/>
    <col min="4" max="4" width="6.83203125" customWidth="1"/>
    <col min="5" max="5" width="9.1640625" style="673"/>
    <col min="6" max="6" width="30.1640625" style="673" customWidth="1"/>
    <col min="7" max="7" width="63.5" customWidth="1"/>
    <col min="8" max="8" width="9.1640625" style="673"/>
    <col min="9" max="16" width="9.1640625" style="269"/>
  </cols>
  <sheetData>
    <row r="1" spans="1:16" x14ac:dyDescent="0.15">
      <c r="A1" s="637" t="s">
        <v>1358</v>
      </c>
      <c r="B1" s="738" t="s">
        <v>529</v>
      </c>
      <c r="C1" s="732"/>
      <c r="E1" s="637" t="s">
        <v>1462</v>
      </c>
      <c r="F1" s="794" t="s">
        <v>1467</v>
      </c>
      <c r="G1" s="795" t="s">
        <v>1476</v>
      </c>
      <c r="H1" s="796" t="s">
        <v>1463</v>
      </c>
    </row>
    <row r="2" spans="1:16" x14ac:dyDescent="0.15">
      <c r="A2" s="638" t="s">
        <v>40</v>
      </c>
      <c r="B2" s="736" t="s">
        <v>1365</v>
      </c>
      <c r="C2" s="732"/>
      <c r="E2" s="786" t="s">
        <v>1468</v>
      </c>
      <c r="F2" s="226" t="s">
        <v>1502</v>
      </c>
      <c r="G2" s="104" t="s">
        <v>1501</v>
      </c>
      <c r="H2" s="787" t="s">
        <v>1461</v>
      </c>
    </row>
    <row r="3" spans="1:16" x14ac:dyDescent="0.15">
      <c r="A3" s="638" t="s">
        <v>564</v>
      </c>
      <c r="B3" s="728" t="str">
        <f>Project!B9</f>
        <v>Commercial</v>
      </c>
      <c r="C3" s="732"/>
      <c r="E3" s="786" t="s">
        <v>1469</v>
      </c>
      <c r="F3" s="226" t="s">
        <v>1502</v>
      </c>
      <c r="G3" s="104" t="str">
        <f>IF(B1="Client",I3,J3)</f>
        <v>02 Template_PV_Handoverpack_Coveringletter.docx</v>
      </c>
      <c r="H3" s="787" t="s">
        <v>1466</v>
      </c>
      <c r="I3" s="269" t="s">
        <v>1480</v>
      </c>
      <c r="J3" s="269" t="s">
        <v>1481</v>
      </c>
    </row>
    <row r="4" spans="1:16" x14ac:dyDescent="0.15">
      <c r="A4" s="638" t="s">
        <v>594</v>
      </c>
      <c r="B4" s="728" t="str">
        <f>Project!B29</f>
        <v>3 Phase</v>
      </c>
      <c r="C4" s="732"/>
      <c r="E4" s="786" t="s">
        <v>1470</v>
      </c>
      <c r="F4" s="226" t="s">
        <v>1502</v>
      </c>
      <c r="G4" s="104"/>
      <c r="H4" s="787" t="s">
        <v>1479</v>
      </c>
    </row>
    <row r="5" spans="1:16" x14ac:dyDescent="0.15">
      <c r="A5" s="638" t="s">
        <v>1363</v>
      </c>
      <c r="B5" s="729" t="str">
        <f>IF((SUM(PV!N7:N9)/IF(Project!B29="3 Phase",3,1))&gt;3860,"Yes - " &amp; SUM(PV!N7:N9)/IF(Project!B29="3 Phase",3,1) &amp; " kW / phase","No")</f>
        <v>No</v>
      </c>
      <c r="C5" s="641"/>
      <c r="E5" s="786" t="s">
        <v>1471</v>
      </c>
      <c r="F5" s="226" t="s">
        <v>1502</v>
      </c>
      <c r="G5" s="785" t="str">
        <f>IF(B13="One",I5,J6)</f>
        <v>04 Template_PV_Operating_Instructions - 1 Location.docx</v>
      </c>
      <c r="H5" s="787" t="s">
        <v>1466</v>
      </c>
      <c r="I5" s="269" t="s">
        <v>1482</v>
      </c>
      <c r="J5" s="269" t="s">
        <v>1483</v>
      </c>
    </row>
    <row r="6" spans="1:16" x14ac:dyDescent="0.15">
      <c r="A6" s="638" t="s">
        <v>1361</v>
      </c>
      <c r="B6" s="731" t="str">
        <f>VLOOKUP(INT(LEFT(B17,2)),DNO_Lookup,2,FALSE) &amp; " - "&amp; B17</f>
        <v>UKPN - 12  0001  9999  000</v>
      </c>
      <c r="C6" s="733"/>
      <c r="E6" s="786" t="s">
        <v>1459</v>
      </c>
      <c r="F6" s="226"/>
      <c r="G6" s="104"/>
      <c r="H6" s="787"/>
    </row>
    <row r="7" spans="1:16" x14ac:dyDescent="0.15">
      <c r="A7" s="638" t="s">
        <v>1111</v>
      </c>
      <c r="B7" s="729">
        <f>PV!B2</f>
        <v>6.4</v>
      </c>
      <c r="C7" s="641"/>
      <c r="E7" s="786" t="s">
        <v>1460</v>
      </c>
      <c r="F7" s="226" t="s">
        <v>1505</v>
      </c>
      <c r="G7" s="104" t="str">
        <f>IF(B3="Commercial", I7, "")</f>
        <v>04b Template_OM_Manual_Commerical_PV v1.1.docx</v>
      </c>
      <c r="H7" s="787" t="s">
        <v>1466</v>
      </c>
      <c r="I7" s="269" t="s">
        <v>1484</v>
      </c>
    </row>
    <row r="8" spans="1:16" x14ac:dyDescent="0.15">
      <c r="A8" s="638" t="s">
        <v>1110</v>
      </c>
      <c r="B8" s="729">
        <f>SUM(PV!N7:N9)/1000</f>
        <v>3.5</v>
      </c>
      <c r="C8" s="641"/>
      <c r="E8" s="786" t="s">
        <v>1472</v>
      </c>
      <c r="F8" s="226"/>
      <c r="G8" s="104"/>
      <c r="H8" s="787"/>
    </row>
    <row r="9" spans="1:16" x14ac:dyDescent="0.15">
      <c r="A9" s="638" t="s">
        <v>1112</v>
      </c>
      <c r="B9" s="730">
        <f ca="1">PV!C3</f>
        <v>4871.2</v>
      </c>
      <c r="C9" s="639"/>
      <c r="E9" s="786" t="s">
        <v>1473</v>
      </c>
      <c r="F9" s="226" t="s">
        <v>1505</v>
      </c>
      <c r="G9" s="104" t="s">
        <v>1486</v>
      </c>
      <c r="H9" s="787" t="s">
        <v>1466</v>
      </c>
      <c r="I9" s="269" t="s">
        <v>1485</v>
      </c>
      <c r="J9" s="269" t="s">
        <v>1486</v>
      </c>
      <c r="K9" s="269" t="s">
        <v>1487</v>
      </c>
      <c r="L9" s="269" t="s">
        <v>1488</v>
      </c>
      <c r="M9" s="269" t="s">
        <v>1489</v>
      </c>
      <c r="N9" s="269" t="s">
        <v>1490</v>
      </c>
      <c r="O9" s="269" t="s">
        <v>1491</v>
      </c>
      <c r="P9" s="269" t="s">
        <v>1492</v>
      </c>
    </row>
    <row r="10" spans="1:16" x14ac:dyDescent="0.15">
      <c r="A10" s="638" t="str">
        <f>'PV Install'!B21</f>
        <v>TGM Make / Model</v>
      </c>
      <c r="B10" s="730">
        <f>'PV Install'!C21</f>
        <v>0</v>
      </c>
      <c r="C10" s="639"/>
      <c r="E10" s="786" t="s">
        <v>1474</v>
      </c>
      <c r="F10" s="226" t="s">
        <v>1502</v>
      </c>
      <c r="G10" s="104"/>
      <c r="H10" s="787" t="s">
        <v>1466</v>
      </c>
      <c r="I10" s="269" t="s">
        <v>1493</v>
      </c>
      <c r="J10" s="269" t="s">
        <v>1494</v>
      </c>
      <c r="K10" s="269" t="s">
        <v>1495</v>
      </c>
    </row>
    <row r="11" spans="1:16" x14ac:dyDescent="0.15">
      <c r="A11" s="638" t="s">
        <v>998</v>
      </c>
      <c r="B11" s="731" t="str">
        <f>'PV Install'!C22</f>
        <v>A5000000000</v>
      </c>
      <c r="C11" s="733"/>
      <c r="E11" s="786" t="s">
        <v>1475</v>
      </c>
      <c r="F11" s="226" t="s">
        <v>1502</v>
      </c>
      <c r="G11" s="104" t="s">
        <v>1464</v>
      </c>
      <c r="H11" s="787" t="s">
        <v>1461</v>
      </c>
    </row>
    <row r="12" spans="1:16" x14ac:dyDescent="0.15">
      <c r="A12" s="638" t="s">
        <v>1362</v>
      </c>
      <c r="B12" s="729" t="str">
        <f>IF(AND(Project!B8="Domestic",Project!B9="Domestic"),"Full EIC","DC &amp; AC Only")</f>
        <v>DC &amp; AC Only</v>
      </c>
      <c r="C12" s="641"/>
      <c r="E12" s="786" t="s">
        <v>1465</v>
      </c>
      <c r="F12" s="226" t="s">
        <v>1503</v>
      </c>
      <c r="G12" s="784" t="str">
        <f>VLOOKUP(PV!A6,PV_Lookup_Full,18, FALSE)</f>
        <v>perlight_320w_plus_60_cell_series_2019_datasheet_web_version.pdf</v>
      </c>
      <c r="H12" s="787" t="s">
        <v>1461</v>
      </c>
    </row>
    <row r="13" spans="1:16" x14ac:dyDescent="0.15">
      <c r="A13" s="638" t="s">
        <v>1359</v>
      </c>
      <c r="B13" s="729" t="str">
        <f>IF('PV Install'!C27='PV Install'!C28,"One","Two")</f>
        <v>One</v>
      </c>
      <c r="C13" s="641"/>
      <c r="E13" s="786" t="s">
        <v>1477</v>
      </c>
      <c r="F13" s="226" t="s">
        <v>1504</v>
      </c>
      <c r="G13" s="784" t="str">
        <f>VLOOKUP(PV!A7,Inverter_Prices,16, FALSE)</f>
        <v>SolarEdge SE3500H (SOETC00159V2).pdf</v>
      </c>
      <c r="H13" s="787" t="s">
        <v>1461</v>
      </c>
    </row>
    <row r="14" spans="1:16" x14ac:dyDescent="0.15">
      <c r="A14" s="638" t="s">
        <v>617</v>
      </c>
      <c r="B14" s="730" t="str">
        <f>PV!C6 &amp; " x " &amp; PV!A6</f>
        <v>20 x Perlight PLM-320MB-60 (All Black)</v>
      </c>
      <c r="C14" s="639" t="str">
        <f>VLOOKUP(PV!A6,PV_Lookup_Full,17, FALSE)</f>
        <v>BBA 0005/2266</v>
      </c>
      <c r="E14" s="786" t="s">
        <v>1478</v>
      </c>
      <c r="F14" s="226" t="s">
        <v>1504</v>
      </c>
      <c r="G14" s="784" t="str">
        <f>IF(PV!N8&gt;0,VLOOKUP(PV!A8,Inverter_Prices,16, FALSE),"")</f>
        <v/>
      </c>
      <c r="H14" s="787" t="s">
        <v>1461</v>
      </c>
    </row>
    <row r="15" spans="1:16" x14ac:dyDescent="0.15">
      <c r="A15" s="638" t="s">
        <v>1360</v>
      </c>
      <c r="B15" s="730" t="str">
        <f>PV!A7 &amp; IF(PV!C9&gt;0, " / " &amp; PV!A9, "")</f>
        <v>Solar Edge SE3500 Inverter</v>
      </c>
      <c r="C15" s="641"/>
      <c r="E15" s="786" t="s">
        <v>1500</v>
      </c>
      <c r="F15" s="226" t="s">
        <v>1504</v>
      </c>
      <c r="G15" s="784" t="str">
        <f>IF(PV!N9&gt;0,VLOOKUP(PV!A9,Inverter_Prices,16, FALSE),"")</f>
        <v/>
      </c>
      <c r="H15" s="787" t="s">
        <v>1461</v>
      </c>
    </row>
    <row r="16" spans="1:16" x14ac:dyDescent="0.15">
      <c r="A16" s="638" t="s">
        <v>1201</v>
      </c>
      <c r="B16" s="736">
        <f>'PV Install'!C5</f>
        <v>10000000</v>
      </c>
      <c r="C16" s="641"/>
      <c r="E16" s="788"/>
      <c r="F16" s="783"/>
      <c r="G16" s="784"/>
      <c r="H16" s="789"/>
    </row>
    <row r="17" spans="1:8" ht="14" thickBot="1" x14ac:dyDescent="0.2">
      <c r="A17" s="640" t="s">
        <v>1027</v>
      </c>
      <c r="B17" s="750" t="str">
        <f>'PV Install'!C6</f>
        <v>12  0001  9999  000</v>
      </c>
      <c r="C17" s="737"/>
      <c r="E17" s="790"/>
      <c r="F17" s="791"/>
      <c r="G17" s="792"/>
      <c r="H17" s="793"/>
    </row>
    <row r="27" spans="1:8" x14ac:dyDescent="0.15">
      <c r="G27" s="115"/>
    </row>
  </sheetData>
  <dataValidations disablePrompts="1" count="2">
    <dataValidation type="list" allowBlank="1" showInputMessage="1" showErrorMessage="1" sqref="B1" xr:uid="{00000000-0002-0000-0700-000000000000}">
      <formula1>"Client,Not Known"</formula1>
    </dataValidation>
    <dataValidation type="list" allowBlank="1" showInputMessage="1" showErrorMessage="1" sqref="B2" xr:uid="{00000000-0002-0000-0700-000001000000}">
      <formula1>"not installed, Installed not connected, Connected"</formula1>
    </dataValidation>
  </dataValidations>
  <pageMargins left="0.7" right="0.7" top="0.75" bottom="0.75" header="0.3" footer="0.3"/>
  <ignoredErrors>
    <ignoredError sqref="E2:E5 E8:E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3"/>
  <dimension ref="A1:CL133"/>
  <sheetViews>
    <sheetView workbookViewId="0">
      <selection activeCell="C9" sqref="C9"/>
    </sheetView>
  </sheetViews>
  <sheetFormatPr baseColWidth="10" defaultColWidth="8.83203125" defaultRowHeight="13" x14ac:dyDescent="0.15"/>
  <cols>
    <col min="1" max="1" width="11.83203125" style="9" bestFit="1" customWidth="1"/>
    <col min="2" max="2" width="38.83203125" style="9" bestFit="1" customWidth="1"/>
    <col min="3" max="3" width="53.6640625" style="9" bestFit="1" customWidth="1"/>
    <col min="4" max="4" width="8.83203125" style="9"/>
    <col min="5" max="5" width="26.33203125" style="9" customWidth="1"/>
    <col min="6" max="6" width="30.1640625" style="9" customWidth="1"/>
    <col min="7" max="7" width="21.83203125" style="9" customWidth="1"/>
    <col min="8" max="8" width="6.6640625" style="9" customWidth="1"/>
    <col min="9" max="9" width="15.5" style="9" bestFit="1" customWidth="1"/>
    <col min="10" max="10" width="17" style="9" bestFit="1" customWidth="1"/>
    <col min="11" max="11" width="11" style="9" bestFit="1" customWidth="1"/>
    <col min="12" max="12" width="17.33203125" style="9" bestFit="1" customWidth="1"/>
    <col min="13" max="13" width="20.1640625" style="9" bestFit="1" customWidth="1"/>
    <col min="14" max="14" width="22" style="9" bestFit="1" customWidth="1"/>
    <col min="15" max="15" width="12.33203125" style="9" bestFit="1" customWidth="1"/>
    <col min="16" max="17" width="11.33203125" style="9" bestFit="1" customWidth="1"/>
    <col min="18" max="18" width="3.6640625" style="9" bestFit="1" customWidth="1"/>
    <col min="19" max="19" width="8" style="9" bestFit="1" customWidth="1"/>
    <col min="20" max="20" width="21.5" style="9" bestFit="1" customWidth="1"/>
    <col min="21" max="21" width="45.6640625" style="9" bestFit="1" customWidth="1"/>
    <col min="22" max="22" width="22.33203125" style="9" bestFit="1" customWidth="1"/>
    <col min="23" max="23" width="15" style="9" bestFit="1" customWidth="1"/>
    <col min="24" max="24" width="26.33203125" style="9" bestFit="1" customWidth="1"/>
    <col min="25" max="25" width="18.5" style="9" bestFit="1" customWidth="1"/>
    <col min="26" max="26" width="12.33203125" style="9" bestFit="1" customWidth="1"/>
    <col min="27" max="27" width="14.33203125" style="9" bestFit="1" customWidth="1"/>
    <col min="28" max="29" width="14.1640625" style="9" customWidth="1"/>
    <col min="30" max="30" width="16.1640625" style="9" bestFit="1" customWidth="1"/>
    <col min="31" max="31" width="13.1640625" style="9" customWidth="1"/>
    <col min="32" max="32" width="14.33203125" style="9" bestFit="1" customWidth="1"/>
    <col min="33" max="33" width="4.6640625" style="9" bestFit="1" customWidth="1"/>
    <col min="34" max="36" width="4.6640625" style="9" customWidth="1"/>
    <col min="37" max="37" width="6.33203125" style="9" bestFit="1" customWidth="1"/>
    <col min="38" max="38" width="5.5" style="9" bestFit="1" customWidth="1"/>
    <col min="39" max="39" width="5.5" style="9" customWidth="1"/>
    <col min="40" max="42" width="9.5" style="9" bestFit="1" customWidth="1"/>
    <col min="43" max="44" width="9.5" style="9" customWidth="1"/>
    <col min="45" max="45" width="8.1640625" style="9" bestFit="1" customWidth="1"/>
    <col min="46" max="46" width="17" style="9" bestFit="1" customWidth="1"/>
    <col min="47" max="47" width="15" style="9" bestFit="1" customWidth="1"/>
    <col min="48" max="48" width="17" style="9" bestFit="1" customWidth="1"/>
    <col min="49" max="49" width="19.83203125" style="9" bestFit="1" customWidth="1"/>
    <col min="50" max="50" width="16.5" style="9" bestFit="1" customWidth="1"/>
    <col min="51" max="51" width="19.33203125" style="9" bestFit="1" customWidth="1"/>
    <col min="52" max="52" width="23.83203125" style="9" bestFit="1" customWidth="1"/>
    <col min="53" max="53" width="15" style="9" bestFit="1" customWidth="1"/>
    <col min="54" max="54" width="17" style="9" bestFit="1" customWidth="1"/>
    <col min="55" max="55" width="19.83203125" style="9" bestFit="1" customWidth="1"/>
    <col min="56" max="56" width="16.5" style="9" bestFit="1" customWidth="1"/>
    <col min="57" max="57" width="19.33203125" style="9" bestFit="1" customWidth="1"/>
    <col min="58" max="58" width="23.83203125" style="9" bestFit="1" customWidth="1"/>
    <col min="59" max="64" width="23.83203125" style="9" customWidth="1"/>
    <col min="65" max="65" width="30.5" style="9" customWidth="1"/>
    <col min="66" max="67" width="8.83203125" style="9"/>
    <col min="68" max="68" width="10.5" style="9" customWidth="1"/>
    <col min="69" max="16384" width="8.83203125" style="9"/>
  </cols>
  <sheetData>
    <row r="1" spans="1:73" x14ac:dyDescent="0.15">
      <c r="A1" s="9" t="s">
        <v>1</v>
      </c>
      <c r="B1" s="9" t="s">
        <v>5</v>
      </c>
      <c r="C1" s="9" t="s">
        <v>530</v>
      </c>
      <c r="D1" s="9" t="s">
        <v>12</v>
      </c>
      <c r="E1" s="9" t="s">
        <v>13</v>
      </c>
      <c r="F1" s="9" t="s">
        <v>11</v>
      </c>
      <c r="G1" s="9" t="s">
        <v>922</v>
      </c>
      <c r="H1" s="9" t="s">
        <v>923</v>
      </c>
      <c r="I1" s="9" t="s">
        <v>924</v>
      </c>
      <c r="J1" s="9" t="s">
        <v>925</v>
      </c>
      <c r="K1" s="9" t="s">
        <v>926</v>
      </c>
      <c r="L1" s="9" t="s">
        <v>927</v>
      </c>
      <c r="M1" s="9" t="s">
        <v>928</v>
      </c>
      <c r="N1" s="9" t="s">
        <v>929</v>
      </c>
      <c r="O1" s="9" t="s">
        <v>930</v>
      </c>
      <c r="P1" s="9" t="s">
        <v>931</v>
      </c>
      <c r="Q1" s="9" t="s">
        <v>932</v>
      </c>
      <c r="R1" s="9" t="s">
        <v>933</v>
      </c>
      <c r="S1" s="9" t="s">
        <v>934</v>
      </c>
      <c r="T1" s="9" t="s">
        <v>935</v>
      </c>
      <c r="U1" s="213" t="s">
        <v>936</v>
      </c>
      <c r="V1" s="9" t="s">
        <v>937</v>
      </c>
      <c r="W1" s="214" t="s">
        <v>938</v>
      </c>
      <c r="X1" s="214" t="s">
        <v>939</v>
      </c>
      <c r="Y1" s="214" t="s">
        <v>940</v>
      </c>
      <c r="Z1" s="214" t="s">
        <v>52</v>
      </c>
      <c r="AA1" s="9" t="s">
        <v>941</v>
      </c>
      <c r="AB1" s="9" t="s">
        <v>942</v>
      </c>
      <c r="AC1" s="9" t="s">
        <v>943</v>
      </c>
      <c r="AD1" s="9" t="s">
        <v>944</v>
      </c>
      <c r="AE1" s="9" t="s">
        <v>945</v>
      </c>
      <c r="AF1" s="9" t="s">
        <v>946</v>
      </c>
      <c r="AG1" s="9" t="s">
        <v>947</v>
      </c>
      <c r="AH1" s="9" t="s">
        <v>948</v>
      </c>
      <c r="AI1" s="9" t="s">
        <v>949</v>
      </c>
      <c r="AJ1" s="9" t="s">
        <v>950</v>
      </c>
      <c r="AK1" s="9" t="s">
        <v>951</v>
      </c>
      <c r="AL1" s="9" t="s">
        <v>952</v>
      </c>
      <c r="AM1" s="9" t="s">
        <v>953</v>
      </c>
      <c r="AN1" s="9" t="s">
        <v>954</v>
      </c>
      <c r="AO1" s="9" t="s">
        <v>955</v>
      </c>
      <c r="AP1" s="9" t="s">
        <v>956</v>
      </c>
      <c r="AQ1" s="9" t="s">
        <v>957</v>
      </c>
      <c r="AR1" s="9" t="s">
        <v>958</v>
      </c>
      <c r="AS1" s="9" t="s">
        <v>959</v>
      </c>
      <c r="AT1" s="9" t="s">
        <v>960</v>
      </c>
      <c r="AU1" s="9" t="s">
        <v>961</v>
      </c>
      <c r="AV1" s="9" t="s">
        <v>962</v>
      </c>
      <c r="AW1" s="9" t="s">
        <v>963</v>
      </c>
      <c r="AX1" s="9" t="s">
        <v>964</v>
      </c>
      <c r="AY1" s="9" t="s">
        <v>965</v>
      </c>
      <c r="AZ1" s="9" t="s">
        <v>966</v>
      </c>
      <c r="BA1" s="9" t="s">
        <v>967</v>
      </c>
      <c r="BB1" s="9" t="s">
        <v>968</v>
      </c>
      <c r="BC1" s="9" t="s">
        <v>969</v>
      </c>
      <c r="BD1" s="9" t="s">
        <v>970</v>
      </c>
      <c r="BE1" s="9" t="s">
        <v>971</v>
      </c>
      <c r="BF1" s="9" t="s">
        <v>972</v>
      </c>
      <c r="BG1" s="9" t="s">
        <v>973</v>
      </c>
      <c r="BH1" s="9" t="s">
        <v>974</v>
      </c>
      <c r="BI1" s="9" t="s">
        <v>975</v>
      </c>
      <c r="BJ1" s="9" t="s">
        <v>976</v>
      </c>
      <c r="BK1" s="9" t="s">
        <v>977</v>
      </c>
      <c r="BL1" s="9" t="s">
        <v>978</v>
      </c>
      <c r="BM1" s="9" t="s">
        <v>979</v>
      </c>
      <c r="BN1" s="213" t="s">
        <v>980</v>
      </c>
      <c r="BO1" s="215" t="s">
        <v>981</v>
      </c>
      <c r="BP1" s="215" t="s">
        <v>982</v>
      </c>
      <c r="BQ1" s="9" t="s">
        <v>983</v>
      </c>
      <c r="BR1" s="9" t="s">
        <v>1162</v>
      </c>
      <c r="BS1" s="104" t="s">
        <v>1385</v>
      </c>
      <c r="BT1" s="104" t="s">
        <v>1386</v>
      </c>
      <c r="BU1" s="104" t="s">
        <v>1380</v>
      </c>
    </row>
    <row r="2" spans="1:73" ht="15" customHeight="1" x14ac:dyDescent="0.2">
      <c r="A2" s="9" t="str">
        <f>Project!B5</f>
        <v>TL3366</v>
      </c>
      <c r="B2" s="9">
        <f>Project!B13</f>
        <v>0</v>
      </c>
      <c r="C2" s="212" t="s">
        <v>1383</v>
      </c>
      <c r="D2" s="9">
        <f>Project!B19</f>
        <v>0</v>
      </c>
      <c r="E2" s="9" t="str">
        <f>Project!B20 &amp;" " &amp;
Project!B21</f>
        <v xml:space="preserve"> SW18 1EP</v>
      </c>
      <c r="F2" s="216">
        <f>C7</f>
        <v>36526</v>
      </c>
      <c r="G2" s="20">
        <f>C9</f>
        <v>0</v>
      </c>
      <c r="H2" s="20">
        <f>C10</f>
        <v>0</v>
      </c>
      <c r="I2" s="20">
        <f>C11</f>
        <v>0</v>
      </c>
      <c r="J2" s="20">
        <f>C12</f>
        <v>0</v>
      </c>
      <c r="K2" s="20">
        <f>C13</f>
        <v>0</v>
      </c>
      <c r="L2" s="20">
        <f>C15</f>
        <v>0</v>
      </c>
      <c r="M2" s="20">
        <f>C16</f>
        <v>0</v>
      </c>
      <c r="N2" s="20" t="str">
        <f>C17</f>
        <v>N/A</v>
      </c>
      <c r="O2" s="20">
        <f>C18</f>
        <v>0</v>
      </c>
      <c r="P2" s="20">
        <f>C19</f>
        <v>0</v>
      </c>
      <c r="Q2" s="20">
        <v>230</v>
      </c>
      <c r="R2" s="20">
        <f>C23</f>
        <v>0</v>
      </c>
      <c r="S2" s="20">
        <f>C24</f>
        <v>0</v>
      </c>
      <c r="T2" s="20">
        <f>'HOP Merge'!B16</f>
        <v>10000000</v>
      </c>
      <c r="U2" s="217">
        <f>C25</f>
        <v>0</v>
      </c>
      <c r="V2" s="20">
        <f>C26</f>
        <v>0</v>
      </c>
      <c r="W2" s="218">
        <f>C27</f>
        <v>0</v>
      </c>
      <c r="X2" s="218">
        <f>C28</f>
        <v>0</v>
      </c>
      <c r="Y2" s="218">
        <f>C29</f>
        <v>0</v>
      </c>
      <c r="Z2" s="16" t="str">
        <f>'HOP Merge'!B14</f>
        <v>20 x Perlight PLM-320MB-60 (All Black)</v>
      </c>
      <c r="AA2" s="20">
        <f>C32</f>
        <v>4</v>
      </c>
      <c r="AB2" s="20">
        <f>C33</f>
        <v>0</v>
      </c>
      <c r="AC2" s="20" t="str">
        <f>LEFT(C35, 1)</f>
        <v>B</v>
      </c>
      <c r="AD2" s="20">
        <f>C34</f>
        <v>0</v>
      </c>
      <c r="AE2" s="20">
        <f>C36</f>
        <v>4</v>
      </c>
      <c r="AF2" s="20">
        <f>C37</f>
        <v>4</v>
      </c>
      <c r="AG2" s="20">
        <f>C38</f>
        <v>20</v>
      </c>
      <c r="AH2" s="20">
        <f>C42</f>
        <v>0</v>
      </c>
      <c r="AI2" s="20">
        <f>AD7*AL2/SUM(AD7:AE7)</f>
        <v>0</v>
      </c>
      <c r="AJ2" s="20">
        <f>AI2</f>
        <v>0</v>
      </c>
      <c r="AK2" s="20">
        <f>AL2-AI2</f>
        <v>0</v>
      </c>
      <c r="AL2" s="20">
        <f>C43</f>
        <v>0</v>
      </c>
      <c r="AM2" s="20" t="str">
        <f>C44</f>
        <v>&gt;500</v>
      </c>
      <c r="AN2" s="20" t="str">
        <f>IF(C45&gt;0,C45,"")</f>
        <v>N/A</v>
      </c>
      <c r="AO2" s="20" t="str">
        <f>IF(C46&gt;0,C46,"")</f>
        <v>N/A</v>
      </c>
      <c r="AP2" s="219" t="str">
        <f>C47</f>
        <v>16:00</v>
      </c>
      <c r="AQ2" s="20">
        <f>C53</f>
        <v>1000</v>
      </c>
      <c r="AR2" s="20">
        <f>C61</f>
        <v>1000</v>
      </c>
      <c r="AS2" s="20" t="str">
        <f>C69</f>
        <v/>
      </c>
      <c r="AT2" s="20" t="str">
        <f>C48</f>
        <v>Sunny</v>
      </c>
      <c r="AU2" s="20">
        <f>C52</f>
        <v>20</v>
      </c>
      <c r="AV2" s="20">
        <f>C49</f>
        <v>20</v>
      </c>
      <c r="AW2" s="220">
        <f>C50</f>
        <v>831</v>
      </c>
      <c r="AX2" s="20">
        <f>C51</f>
        <v>0</v>
      </c>
      <c r="AY2" s="20">
        <f>C54</f>
        <v>9.77</v>
      </c>
      <c r="AZ2" s="20">
        <f>C55</f>
        <v>0</v>
      </c>
      <c r="BA2" s="20">
        <f>C56</f>
        <v>0</v>
      </c>
      <c r="BB2" s="20">
        <f>C57</f>
        <v>0</v>
      </c>
      <c r="BC2" s="20" t="str">
        <f>IF($BB2&gt;0,C58,"")</f>
        <v/>
      </c>
      <c r="BD2" s="220">
        <f>C59</f>
        <v>0</v>
      </c>
      <c r="BE2" s="20" t="str">
        <f>IF($BB2&gt;0,C62,"")</f>
        <v/>
      </c>
      <c r="BF2" s="20" t="str">
        <f>IF($BB2&gt;0,C63,"")</f>
        <v/>
      </c>
      <c r="BG2" s="20" t="str">
        <f>IF($BB2&gt;0,C64,"")</f>
        <v/>
      </c>
      <c r="BH2" s="20">
        <f>C65</f>
        <v>0</v>
      </c>
      <c r="BI2" s="20">
        <f>C66</f>
        <v>0</v>
      </c>
      <c r="BJ2" s="20">
        <f>C67</f>
        <v>0</v>
      </c>
      <c r="BK2" s="20">
        <f>C70</f>
        <v>9.77</v>
      </c>
      <c r="BL2" s="20" t="str">
        <f>C71</f>
        <v/>
      </c>
      <c r="BM2" s="20" t="str">
        <f>C72</f>
        <v/>
      </c>
      <c r="BN2" s="221" t="str">
        <f>C73</f>
        <v>Voltage and current measurements within expected tolerance</v>
      </c>
      <c r="BO2" s="215">
        <f>C74</f>
        <v>41.55</v>
      </c>
      <c r="BP2" s="215">
        <f>C75</f>
        <v>9.77</v>
      </c>
      <c r="BQ2" s="347" t="str">
        <f>IF(C34&lt;&gt;"SWA","N/A",BQ7)</f>
        <v>N/A</v>
      </c>
      <c r="BR2" s="9">
        <f>C31</f>
        <v>1234</v>
      </c>
      <c r="BS2" s="9" t="str">
        <f>C39</f>
        <v>60898-1</v>
      </c>
      <c r="BT2" s="740">
        <f>C40</f>
        <v>16</v>
      </c>
      <c r="BU2" s="740">
        <f>C41</f>
        <v>2.73</v>
      </c>
    </row>
    <row r="3" spans="1:73" s="406" customFormat="1" ht="15" customHeight="1" x14ac:dyDescent="0.15">
      <c r="A3" s="338"/>
      <c r="B3" s="338"/>
      <c r="C3" s="226" t="s">
        <v>1384</v>
      </c>
      <c r="W3" s="410"/>
      <c r="X3" s="410"/>
      <c r="Y3" s="410"/>
      <c r="Z3" s="406" t="s">
        <v>134</v>
      </c>
      <c r="AA3" s="406" t="s">
        <v>134</v>
      </c>
      <c r="AP3" s="407" t="s">
        <v>134</v>
      </c>
      <c r="AQ3" s="406" t="s">
        <v>134</v>
      </c>
      <c r="AR3" s="406" t="s">
        <v>134</v>
      </c>
      <c r="AS3" s="406" t="s">
        <v>134</v>
      </c>
      <c r="AT3" s="406" t="s">
        <v>134</v>
      </c>
      <c r="AU3" s="406" t="s">
        <v>134</v>
      </c>
      <c r="AV3" s="406" t="s">
        <v>134</v>
      </c>
      <c r="AW3" s="408" t="s">
        <v>134</v>
      </c>
      <c r="AX3" s="406" t="s">
        <v>134</v>
      </c>
      <c r="AY3" s="406" t="s">
        <v>134</v>
      </c>
      <c r="AZ3" s="406" t="s">
        <v>134</v>
      </c>
      <c r="BA3" s="406" t="s">
        <v>134</v>
      </c>
      <c r="BB3" s="406" t="s">
        <v>134</v>
      </c>
      <c r="BC3" s="406" t="s">
        <v>134</v>
      </c>
      <c r="BD3" s="408" t="s">
        <v>134</v>
      </c>
      <c r="BE3" s="406" t="s">
        <v>134</v>
      </c>
      <c r="BF3" s="406" t="s">
        <v>134</v>
      </c>
      <c r="BG3" s="406" t="s">
        <v>134</v>
      </c>
      <c r="BH3" s="406" t="s">
        <v>134</v>
      </c>
      <c r="BI3" s="406" t="s">
        <v>134</v>
      </c>
      <c r="BJ3" s="406" t="s">
        <v>134</v>
      </c>
      <c r="BK3" s="406" t="s">
        <v>134</v>
      </c>
      <c r="BL3" s="406" t="s">
        <v>134</v>
      </c>
      <c r="BM3" s="406" t="s">
        <v>134</v>
      </c>
      <c r="BN3" s="411" t="s">
        <v>134</v>
      </c>
      <c r="BO3" s="406" t="s">
        <v>134</v>
      </c>
      <c r="BP3" s="406" t="s">
        <v>134</v>
      </c>
      <c r="BQ3" s="409"/>
      <c r="BR3" s="406" t="s">
        <v>134</v>
      </c>
    </row>
    <row r="4" spans="1:73" s="406" customFormat="1" ht="15" customHeight="1" thickBot="1" x14ac:dyDescent="0.2">
      <c r="A4" s="338"/>
      <c r="B4" s="338"/>
      <c r="C4" s="797"/>
      <c r="W4" s="410"/>
      <c r="X4" s="410"/>
      <c r="Y4" s="410"/>
      <c r="AP4" s="407"/>
      <c r="AW4" s="408"/>
      <c r="BD4" s="408"/>
      <c r="BN4" s="411"/>
      <c r="BQ4" s="409"/>
    </row>
    <row r="5" spans="1:73" s="406" customFormat="1" ht="15" customHeight="1" x14ac:dyDescent="0.15">
      <c r="A5" s="801" t="s">
        <v>984</v>
      </c>
      <c r="B5" s="802" t="s">
        <v>1201</v>
      </c>
      <c r="C5" s="738">
        <v>10000000</v>
      </c>
      <c r="D5" s="803"/>
      <c r="W5" s="410"/>
      <c r="X5" s="410"/>
      <c r="Y5" s="410"/>
      <c r="AP5" s="407"/>
      <c r="AW5" s="408"/>
      <c r="BD5" s="408"/>
      <c r="BN5" s="411"/>
      <c r="BQ5" s="409"/>
    </row>
    <row r="6" spans="1:73" s="406" customFormat="1" ht="15" customHeight="1" x14ac:dyDescent="0.15">
      <c r="A6" s="338"/>
      <c r="B6" s="804" t="s">
        <v>1027</v>
      </c>
      <c r="C6" s="736" t="s">
        <v>1028</v>
      </c>
      <c r="D6" s="805"/>
    </row>
    <row r="7" spans="1:73" ht="15" customHeight="1" x14ac:dyDescent="0.25">
      <c r="A7" s="727"/>
      <c r="B7" s="804" t="s">
        <v>11</v>
      </c>
      <c r="C7" s="799">
        <v>36526</v>
      </c>
      <c r="D7" s="277"/>
      <c r="AD7" s="9">
        <f>IF(AE2=1.5,12,IF(AE2=2.5,7.4,IF(AE2=4,4.6,3)))</f>
        <v>4.5999999999999996</v>
      </c>
      <c r="AE7" s="9">
        <f>IF(AF2=1.5,12,IF(AF2=2.5,7.4,IF(AF2=4,4.6,3)))</f>
        <v>4.5999999999999996</v>
      </c>
      <c r="BQ7" s="346" t="s">
        <v>985</v>
      </c>
    </row>
    <row r="8" spans="1:73" ht="15" customHeight="1" x14ac:dyDescent="0.25">
      <c r="A8" s="726"/>
      <c r="B8" s="804" t="s">
        <v>986</v>
      </c>
      <c r="C8" s="800" t="str">
        <f>Project!B13 &amp; " - " &amp; Project!B22</f>
        <v xml:space="preserve"> - </v>
      </c>
      <c r="D8" s="277"/>
      <c r="BQ8" s="346"/>
    </row>
    <row r="9" spans="1:73" x14ac:dyDescent="0.15">
      <c r="A9" s="727"/>
      <c r="B9" s="804" t="s">
        <v>922</v>
      </c>
      <c r="C9" s="243"/>
      <c r="D9" s="277"/>
      <c r="F9" s="9" t="s">
        <v>658</v>
      </c>
      <c r="G9" s="9" t="s">
        <v>987</v>
      </c>
      <c r="H9" s="9" t="s">
        <v>988</v>
      </c>
      <c r="I9" s="9" t="s">
        <v>989</v>
      </c>
    </row>
    <row r="10" spans="1:73" ht="16" x14ac:dyDescent="0.15">
      <c r="A10" s="727"/>
      <c r="B10" s="804" t="s">
        <v>923</v>
      </c>
      <c r="C10" s="243"/>
      <c r="D10" s="277" t="s">
        <v>990</v>
      </c>
      <c r="F10" s="9">
        <v>25</v>
      </c>
      <c r="G10" s="9">
        <v>16</v>
      </c>
      <c r="H10" s="9">
        <v>10</v>
      </c>
      <c r="I10" s="9">
        <v>6</v>
      </c>
    </row>
    <row r="11" spans="1:73" ht="16" x14ac:dyDescent="0.15">
      <c r="A11" s="727"/>
      <c r="B11" s="804" t="s">
        <v>924</v>
      </c>
      <c r="C11" s="243"/>
      <c r="D11" s="277" t="s">
        <v>990</v>
      </c>
      <c r="F11" s="9">
        <v>25</v>
      </c>
      <c r="G11" s="9">
        <v>16</v>
      </c>
      <c r="H11" s="9">
        <v>10</v>
      </c>
      <c r="I11" s="9">
        <v>6</v>
      </c>
    </row>
    <row r="12" spans="1:73" ht="16" x14ac:dyDescent="0.15">
      <c r="A12" s="727"/>
      <c r="B12" s="804" t="s">
        <v>925</v>
      </c>
      <c r="C12" s="243"/>
      <c r="D12" s="277" t="s">
        <v>990</v>
      </c>
      <c r="F12" s="9">
        <v>25</v>
      </c>
      <c r="G12" s="9">
        <v>16</v>
      </c>
      <c r="H12" s="9">
        <v>10</v>
      </c>
      <c r="I12" s="9">
        <v>6</v>
      </c>
    </row>
    <row r="13" spans="1:73" ht="16" x14ac:dyDescent="0.15">
      <c r="A13" s="727"/>
      <c r="B13" s="804" t="s">
        <v>926</v>
      </c>
      <c r="C13" s="234"/>
      <c r="D13" s="277" t="s">
        <v>990</v>
      </c>
      <c r="F13" s="9">
        <v>25</v>
      </c>
      <c r="G13" s="9">
        <v>16</v>
      </c>
      <c r="H13" s="9">
        <v>10</v>
      </c>
      <c r="I13" s="9">
        <v>6</v>
      </c>
    </row>
    <row r="14" spans="1:73" x14ac:dyDescent="0.15">
      <c r="A14" s="727"/>
      <c r="B14" s="804"/>
      <c r="C14" s="234"/>
      <c r="D14" s="277"/>
      <c r="F14" s="715" t="s">
        <v>927</v>
      </c>
      <c r="G14" s="714" t="s">
        <v>1353</v>
      </c>
    </row>
    <row r="15" spans="1:73" x14ac:dyDescent="0.15">
      <c r="A15" s="727"/>
      <c r="B15" s="804" t="s">
        <v>927</v>
      </c>
      <c r="C15" s="243"/>
      <c r="D15" s="277"/>
      <c r="F15" s="716" t="s">
        <v>991</v>
      </c>
      <c r="G15" s="717">
        <v>61008</v>
      </c>
      <c r="H15" s="260"/>
    </row>
    <row r="16" spans="1:73" x14ac:dyDescent="0.15">
      <c r="A16" s="727"/>
      <c r="B16" s="804" t="s">
        <v>928</v>
      </c>
      <c r="C16" s="243"/>
      <c r="D16" s="277" t="s">
        <v>992</v>
      </c>
      <c r="F16" s="9">
        <v>125</v>
      </c>
      <c r="G16" s="9">
        <v>100</v>
      </c>
      <c r="H16" s="9">
        <v>80</v>
      </c>
      <c r="I16" s="9">
        <v>63</v>
      </c>
      <c r="J16" s="9">
        <v>40</v>
      </c>
      <c r="K16" s="9">
        <v>30</v>
      </c>
    </row>
    <row r="17" spans="1:11" x14ac:dyDescent="0.15">
      <c r="A17" s="727"/>
      <c r="B17" s="804" t="s">
        <v>993</v>
      </c>
      <c r="C17" s="243" t="str">
        <f>C45</f>
        <v>N/A</v>
      </c>
      <c r="D17" s="277" t="s">
        <v>994</v>
      </c>
      <c r="E17" s="9" t="s">
        <v>995</v>
      </c>
    </row>
    <row r="18" spans="1:11" x14ac:dyDescent="0.15">
      <c r="A18" s="727"/>
      <c r="B18" s="804" t="s">
        <v>930</v>
      </c>
      <c r="C18" s="243"/>
      <c r="D18" s="277"/>
      <c r="F18" s="9" t="s">
        <v>996</v>
      </c>
      <c r="G18" s="9" t="s">
        <v>997</v>
      </c>
    </row>
    <row r="19" spans="1:11" x14ac:dyDescent="0.15">
      <c r="A19" s="727"/>
      <c r="B19" s="804" t="s">
        <v>931</v>
      </c>
      <c r="C19" s="243"/>
      <c r="D19" s="277" t="s">
        <v>992</v>
      </c>
      <c r="F19" s="9">
        <v>100</v>
      </c>
      <c r="G19" s="9">
        <v>60</v>
      </c>
      <c r="H19" s="9">
        <v>40</v>
      </c>
      <c r="I19" s="9">
        <v>30</v>
      </c>
    </row>
    <row r="20" spans="1:11" x14ac:dyDescent="0.15">
      <c r="A20" s="727"/>
      <c r="B20" s="804" t="s">
        <v>109</v>
      </c>
      <c r="C20" s="244">
        <v>20010000001</v>
      </c>
      <c r="D20" s="277"/>
    </row>
    <row r="21" spans="1:11" x14ac:dyDescent="0.15">
      <c r="A21" s="4"/>
      <c r="B21" s="804" t="s">
        <v>1149</v>
      </c>
      <c r="C21" s="244"/>
      <c r="D21" s="277"/>
      <c r="F21" s="9" t="s">
        <v>1150</v>
      </c>
      <c r="G21" s="9" t="s">
        <v>1151</v>
      </c>
      <c r="H21" s="9" t="s">
        <v>1152</v>
      </c>
      <c r="I21" s="9" t="s">
        <v>1153</v>
      </c>
    </row>
    <row r="22" spans="1:11" x14ac:dyDescent="0.15">
      <c r="A22" s="4"/>
      <c r="B22" s="804" t="s">
        <v>998</v>
      </c>
      <c r="C22" s="244" t="s">
        <v>999</v>
      </c>
      <c r="D22" s="277"/>
    </row>
    <row r="23" spans="1:11" x14ac:dyDescent="0.15">
      <c r="A23" s="4"/>
      <c r="B23" s="804" t="s">
        <v>933</v>
      </c>
      <c r="C23" s="243"/>
      <c r="D23" s="277" t="s">
        <v>1000</v>
      </c>
    </row>
    <row r="24" spans="1:11" x14ac:dyDescent="0.15">
      <c r="A24" s="4"/>
      <c r="B24" s="804" t="s">
        <v>934</v>
      </c>
      <c r="C24" s="245"/>
      <c r="D24" s="277" t="s">
        <v>1001</v>
      </c>
    </row>
    <row r="25" spans="1:11" s="213" customFormat="1" ht="27.75" customHeight="1" thickBot="1" x14ac:dyDescent="0.2">
      <c r="A25" s="360"/>
      <c r="B25" s="806" t="s">
        <v>936</v>
      </c>
      <c r="C25" s="745"/>
      <c r="D25" s="361"/>
    </row>
    <row r="26" spans="1:11" x14ac:dyDescent="0.15">
      <c r="A26" s="356" t="s">
        <v>1002</v>
      </c>
      <c r="B26" s="57" t="s">
        <v>937</v>
      </c>
      <c r="C26" s="798"/>
      <c r="D26" s="517"/>
      <c r="F26" s="9" t="s">
        <v>1376</v>
      </c>
      <c r="G26" s="9" t="s">
        <v>1374</v>
      </c>
      <c r="H26" s="9" t="s">
        <v>1377</v>
      </c>
      <c r="I26" s="9" t="s">
        <v>1375</v>
      </c>
      <c r="J26" s="9" t="s">
        <v>1378</v>
      </c>
      <c r="K26" s="9" t="s">
        <v>1003</v>
      </c>
    </row>
    <row r="27" spans="1:11" x14ac:dyDescent="0.15">
      <c r="A27" s="4"/>
      <c r="B27" s="119" t="s">
        <v>938</v>
      </c>
      <c r="C27" s="235"/>
      <c r="D27" s="277"/>
    </row>
    <row r="28" spans="1:11" x14ac:dyDescent="0.15">
      <c r="A28" s="4"/>
      <c r="B28" s="119" t="s">
        <v>1366</v>
      </c>
      <c r="C28" s="235"/>
      <c r="D28" s="277"/>
    </row>
    <row r="29" spans="1:11" x14ac:dyDescent="0.15">
      <c r="A29" s="4"/>
      <c r="B29" s="119" t="s">
        <v>940</v>
      </c>
      <c r="C29" s="235"/>
      <c r="D29" s="277"/>
      <c r="F29" s="9" t="s">
        <v>1004</v>
      </c>
      <c r="G29" s="9" t="s">
        <v>1005</v>
      </c>
      <c r="H29" s="9" t="s">
        <v>1373</v>
      </c>
    </row>
    <row r="30" spans="1:11" x14ac:dyDescent="0.15">
      <c r="A30" s="4"/>
      <c r="B30" s="119" t="s">
        <v>542</v>
      </c>
      <c r="C30" s="222">
        <f>PV!B2</f>
        <v>6.4</v>
      </c>
      <c r="D30" s="277" t="s">
        <v>543</v>
      </c>
      <c r="E30" s="554" t="str">
        <f>'A Merge Data'!BI1</f>
        <v>G83 AC Power</v>
      </c>
      <c r="F30" s="555">
        <f>'A Merge Data'!BI2</f>
        <v>3.5</v>
      </c>
      <c r="G30" s="556">
        <f ca="1">PV!C3</f>
        <v>4871.2</v>
      </c>
      <c r="H30" s="556" t="s">
        <v>546</v>
      </c>
    </row>
    <row r="31" spans="1:11" x14ac:dyDescent="0.15">
      <c r="A31" s="4"/>
      <c r="B31" s="119" t="s">
        <v>1161</v>
      </c>
      <c r="C31" s="243">
        <v>1234</v>
      </c>
      <c r="D31" s="277" t="s">
        <v>511</v>
      </c>
      <c r="E31" s="721"/>
      <c r="F31" s="555"/>
      <c r="G31" s="556"/>
      <c r="H31" s="556"/>
    </row>
    <row r="32" spans="1:11" ht="16" x14ac:dyDescent="0.15">
      <c r="A32" s="4"/>
      <c r="B32" s="104" t="s">
        <v>941</v>
      </c>
      <c r="C32" s="243">
        <v>4</v>
      </c>
      <c r="D32" s="277" t="s">
        <v>990</v>
      </c>
      <c r="F32" s="9">
        <v>2.5</v>
      </c>
      <c r="G32" s="9">
        <v>4</v>
      </c>
      <c r="H32" s="9">
        <v>6</v>
      </c>
      <c r="I32" s="9">
        <v>10</v>
      </c>
    </row>
    <row r="33" spans="1:11" x14ac:dyDescent="0.15">
      <c r="A33" s="4"/>
      <c r="B33" s="104" t="s">
        <v>942</v>
      </c>
      <c r="C33" s="243"/>
      <c r="D33" s="277" t="s">
        <v>1006</v>
      </c>
    </row>
    <row r="34" spans="1:11" x14ac:dyDescent="0.15">
      <c r="A34" s="4"/>
      <c r="B34" s="104" t="s">
        <v>943</v>
      </c>
      <c r="C34" s="243"/>
      <c r="D34" s="277"/>
      <c r="E34" s="9">
        <f>IF(C36=16,0.0029,IF(C36=10,0.0047,IF(C36=6,0.0079,IF(C36=4,0.012,IF(C36=2.5,0.019,IF(C36=1.5,0.031,0))))))</f>
        <v>1.2E-2</v>
      </c>
      <c r="F34" s="9" t="s">
        <v>1007</v>
      </c>
      <c r="G34" s="9" t="s">
        <v>1008</v>
      </c>
      <c r="H34" s="9" t="s">
        <v>1154</v>
      </c>
    </row>
    <row r="35" spans="1:11" x14ac:dyDescent="0.15">
      <c r="A35" s="4"/>
      <c r="B35" s="104" t="s">
        <v>1155</v>
      </c>
      <c r="C35" s="243" t="s">
        <v>1156</v>
      </c>
      <c r="D35" s="277"/>
      <c r="F35" s="9" t="s">
        <v>1156</v>
      </c>
      <c r="G35" s="9" t="s">
        <v>1157</v>
      </c>
      <c r="H35" s="9" t="s">
        <v>1158</v>
      </c>
      <c r="I35" s="9" t="s">
        <v>1159</v>
      </c>
      <c r="J35" s="9" t="s">
        <v>1160</v>
      </c>
    </row>
    <row r="36" spans="1:11" ht="16" x14ac:dyDescent="0.15">
      <c r="A36" s="4"/>
      <c r="B36" s="104" t="s">
        <v>945</v>
      </c>
      <c r="C36" s="243">
        <v>4</v>
      </c>
      <c r="D36" s="277" t="s">
        <v>990</v>
      </c>
      <c r="E36" s="9">
        <f>IF(C36=16,0.00115,IF(C36=10,0.00183,IF(C36=6,0.00308,IF(C36=4,0.00461,IF(C36=2.5,0.00741,IF(C36=1.5,0.0121,0))))))</f>
        <v>4.6100000000000004E-3</v>
      </c>
      <c r="F36" s="9">
        <v>2.5</v>
      </c>
      <c r="G36" s="9">
        <v>4</v>
      </c>
      <c r="H36" s="9">
        <v>6</v>
      </c>
      <c r="I36" s="9">
        <v>10</v>
      </c>
      <c r="J36" s="9">
        <v>16</v>
      </c>
    </row>
    <row r="37" spans="1:11" ht="16" x14ac:dyDescent="0.15">
      <c r="A37" s="4"/>
      <c r="B37" s="104" t="s">
        <v>1009</v>
      </c>
      <c r="C37" s="243">
        <v>4</v>
      </c>
      <c r="D37" s="277" t="s">
        <v>990</v>
      </c>
      <c r="E37" s="9">
        <f>IF(C37=16,0.00115,IF(C37=10,0.00183,IF(C37=6,0.00308,IF(C37=4,0.00461,IF(C37=2.5,0.00741,IF(C37=1.5,0.0121,0))))))</f>
        <v>4.6100000000000004E-3</v>
      </c>
      <c r="F37" s="9">
        <v>1.5</v>
      </c>
      <c r="G37" s="9">
        <v>2.5</v>
      </c>
      <c r="H37" s="9">
        <v>4</v>
      </c>
      <c r="I37" s="9">
        <v>6</v>
      </c>
      <c r="J37" s="9">
        <v>10</v>
      </c>
      <c r="K37" s="9">
        <v>16</v>
      </c>
    </row>
    <row r="38" spans="1:11" x14ac:dyDescent="0.15">
      <c r="A38" s="4"/>
      <c r="B38" s="104" t="s">
        <v>947</v>
      </c>
      <c r="C38" s="245">
        <v>20</v>
      </c>
      <c r="D38" s="277" t="s">
        <v>1006</v>
      </c>
      <c r="E38" s="32" t="s">
        <v>1010</v>
      </c>
      <c r="F38" s="362">
        <f>(C36*2.3*56)/(2*C30/0.23)</f>
        <v>9.2574999999999985</v>
      </c>
      <c r="G38" s="9" t="s">
        <v>1006</v>
      </c>
    </row>
    <row r="39" spans="1:11" s="713" customFormat="1" x14ac:dyDescent="0.15">
      <c r="A39" s="4"/>
      <c r="B39" s="104" t="s">
        <v>1379</v>
      </c>
      <c r="C39" s="243" t="s">
        <v>1350</v>
      </c>
      <c r="D39" s="277"/>
      <c r="E39" s="32"/>
      <c r="F39" s="718" t="s">
        <v>1350</v>
      </c>
      <c r="G39" s="714">
        <v>61009</v>
      </c>
    </row>
    <row r="40" spans="1:11" s="740" customFormat="1" x14ac:dyDescent="0.15">
      <c r="A40" s="4"/>
      <c r="B40" s="104" t="s">
        <v>1381</v>
      </c>
      <c r="C40" s="243">
        <v>16</v>
      </c>
      <c r="D40" s="277"/>
      <c r="E40" s="32"/>
      <c r="F40" s="742" t="s">
        <v>1351</v>
      </c>
      <c r="G40" s="719" t="s">
        <v>1352</v>
      </c>
    </row>
    <row r="41" spans="1:11" s="740" customFormat="1" x14ac:dyDescent="0.15">
      <c r="A41" s="4"/>
      <c r="B41" s="104" t="s">
        <v>1382</v>
      </c>
      <c r="C41" s="747">
        <f>VLOOKUP(C40,Max_Zs_Lookup,2,FALSE)</f>
        <v>2.73</v>
      </c>
      <c r="D41" s="277"/>
      <c r="E41" s="32"/>
    </row>
    <row r="42" spans="1:11" x14ac:dyDescent="0.15">
      <c r="A42" s="4"/>
      <c r="B42" s="104" t="s">
        <v>948</v>
      </c>
      <c r="C42" s="245"/>
      <c r="D42" s="277"/>
      <c r="F42" s="740"/>
      <c r="G42" s="740"/>
      <c r="H42" s="32"/>
    </row>
    <row r="43" spans="1:11" x14ac:dyDescent="0.15">
      <c r="A43" s="4"/>
      <c r="B43" s="104" t="s">
        <v>952</v>
      </c>
      <c r="C43" s="746">
        <f>C42-C23</f>
        <v>0</v>
      </c>
      <c r="D43" s="277" t="s">
        <v>1000</v>
      </c>
      <c r="E43" s="237">
        <f>((E37+E36)*C38)</f>
        <v>0.18440000000000001</v>
      </c>
      <c r="F43" s="9" t="s">
        <v>1011</v>
      </c>
      <c r="G43" s="237"/>
      <c r="H43" s="295"/>
    </row>
    <row r="44" spans="1:11" x14ac:dyDescent="0.15">
      <c r="A44" s="4"/>
      <c r="B44" s="104" t="s">
        <v>953</v>
      </c>
      <c r="C44" s="212" t="s">
        <v>1163</v>
      </c>
      <c r="D44" s="277" t="s">
        <v>1012</v>
      </c>
      <c r="F44" s="9" t="s">
        <v>1163</v>
      </c>
      <c r="G44" s="295" t="s">
        <v>1164</v>
      </c>
    </row>
    <row r="45" spans="1:11" x14ac:dyDescent="0.15">
      <c r="A45" s="4"/>
      <c r="B45" s="104" t="s">
        <v>1013</v>
      </c>
      <c r="C45" s="212" t="s">
        <v>659</v>
      </c>
      <c r="D45" s="277" t="s">
        <v>1014</v>
      </c>
    </row>
    <row r="46" spans="1:11" ht="14" thickBot="1" x14ac:dyDescent="0.2">
      <c r="A46" s="54"/>
      <c r="B46" s="353" t="s">
        <v>1015</v>
      </c>
      <c r="C46" s="359" t="s">
        <v>659</v>
      </c>
      <c r="D46" s="278" t="s">
        <v>1014</v>
      </c>
    </row>
    <row r="47" spans="1:11" x14ac:dyDescent="0.15">
      <c r="A47" s="356" t="s">
        <v>1016</v>
      </c>
      <c r="B47" s="351" t="s">
        <v>956</v>
      </c>
      <c r="C47" s="357" t="s">
        <v>1017</v>
      </c>
      <c r="D47" s="352"/>
    </row>
    <row r="48" spans="1:11" ht="14" thickBot="1" x14ac:dyDescent="0.2">
      <c r="A48" s="54"/>
      <c r="B48" s="353" t="s">
        <v>960</v>
      </c>
      <c r="C48" s="358" t="s">
        <v>1018</v>
      </c>
      <c r="D48" s="278"/>
    </row>
    <row r="49" spans="1:6" x14ac:dyDescent="0.15">
      <c r="A49" s="350" t="s">
        <v>1019</v>
      </c>
      <c r="B49" s="351" t="s">
        <v>962</v>
      </c>
      <c r="C49" s="748">
        <f>PV!C6</f>
        <v>20</v>
      </c>
      <c r="D49" s="352"/>
    </row>
    <row r="50" spans="1:6" x14ac:dyDescent="0.15">
      <c r="A50" s="4"/>
      <c r="B50" s="104" t="s">
        <v>963</v>
      </c>
      <c r="C50" s="224">
        <f>C49*PV!O6</f>
        <v>831</v>
      </c>
      <c r="D50" s="277" t="s">
        <v>1020</v>
      </c>
    </row>
    <row r="51" spans="1:6" x14ac:dyDescent="0.15">
      <c r="A51" s="4"/>
      <c r="B51" s="104" t="s">
        <v>964</v>
      </c>
      <c r="C51" s="246"/>
      <c r="D51" s="277" t="s">
        <v>1020</v>
      </c>
      <c r="E51" s="9">
        <f>INT(1.15*C31/C30)</f>
        <v>221</v>
      </c>
      <c r="F51" s="9" t="s">
        <v>1354</v>
      </c>
    </row>
    <row r="52" spans="1:6" x14ac:dyDescent="0.15">
      <c r="A52" s="4"/>
      <c r="B52" s="104" t="s">
        <v>961</v>
      </c>
      <c r="C52" s="245">
        <v>20</v>
      </c>
      <c r="D52" s="277"/>
    </row>
    <row r="53" spans="1:6" ht="15" customHeight="1" x14ac:dyDescent="0.15">
      <c r="A53" s="4"/>
      <c r="B53" s="104" t="s">
        <v>957</v>
      </c>
      <c r="C53" s="245">
        <v>1000</v>
      </c>
      <c r="D53" s="277" t="s">
        <v>1021</v>
      </c>
    </row>
    <row r="54" spans="1:6" x14ac:dyDescent="0.15">
      <c r="A54" s="4"/>
      <c r="B54" s="104" t="s">
        <v>965</v>
      </c>
      <c r="C54" s="225">
        <f>PV!P6</f>
        <v>9.77</v>
      </c>
      <c r="D54" s="277" t="s">
        <v>992</v>
      </c>
    </row>
    <row r="55" spans="1:6" x14ac:dyDescent="0.15">
      <c r="A55" s="4"/>
      <c r="B55" s="104" t="s">
        <v>966</v>
      </c>
      <c r="C55" s="246"/>
      <c r="D55" s="277" t="s">
        <v>992</v>
      </c>
      <c r="E55" s="9">
        <f>C54*C53/1000</f>
        <v>9.77</v>
      </c>
      <c r="F55" s="9" t="s">
        <v>1011</v>
      </c>
    </row>
    <row r="56" spans="1:6" ht="14" thickBot="1" x14ac:dyDescent="0.2">
      <c r="A56" s="54"/>
      <c r="B56" s="353" t="s">
        <v>967</v>
      </c>
      <c r="C56" s="354">
        <f>(C55/C53*1000)*(1+(0.0045*(C52-25)))</f>
        <v>0</v>
      </c>
      <c r="D56" s="278" t="s">
        <v>992</v>
      </c>
    </row>
    <row r="57" spans="1:6" x14ac:dyDescent="0.15">
      <c r="A57" s="350" t="s">
        <v>1022</v>
      </c>
      <c r="B57" s="351" t="s">
        <v>968</v>
      </c>
      <c r="C57" s="355">
        <v>0</v>
      </c>
      <c r="D57" s="352"/>
    </row>
    <row r="58" spans="1:6" x14ac:dyDescent="0.15">
      <c r="A58" s="4"/>
      <c r="B58" s="104" t="s">
        <v>969</v>
      </c>
      <c r="C58" s="224">
        <f>C57*PV!O6</f>
        <v>0</v>
      </c>
      <c r="D58" s="277"/>
    </row>
    <row r="59" spans="1:6" x14ac:dyDescent="0.15">
      <c r="A59" s="4"/>
      <c r="B59" s="104" t="s">
        <v>970</v>
      </c>
      <c r="C59" s="246"/>
      <c r="D59" s="277"/>
    </row>
    <row r="60" spans="1:6" x14ac:dyDescent="0.15">
      <c r="A60" s="4"/>
      <c r="B60" s="104" t="s">
        <v>961</v>
      </c>
      <c r="C60" s="20">
        <f>C52</f>
        <v>20</v>
      </c>
      <c r="D60" s="277"/>
    </row>
    <row r="61" spans="1:6" ht="15" customHeight="1" x14ac:dyDescent="0.15">
      <c r="A61" s="4"/>
      <c r="B61" s="104" t="s">
        <v>957</v>
      </c>
      <c r="C61" s="245">
        <f>C53</f>
        <v>1000</v>
      </c>
      <c r="D61" s="277" t="s">
        <v>1021</v>
      </c>
    </row>
    <row r="62" spans="1:6" x14ac:dyDescent="0.15">
      <c r="A62" s="4"/>
      <c r="B62" s="104" t="s">
        <v>971</v>
      </c>
      <c r="C62" s="225">
        <f>PV!P6</f>
        <v>9.77</v>
      </c>
      <c r="D62" s="277"/>
    </row>
    <row r="63" spans="1:6" x14ac:dyDescent="0.15">
      <c r="A63" s="4"/>
      <c r="B63" s="104" t="s">
        <v>972</v>
      </c>
      <c r="C63" s="246">
        <f>C55</f>
        <v>0</v>
      </c>
      <c r="D63" s="277"/>
    </row>
    <row r="64" spans="1:6" ht="14" thickBot="1" x14ac:dyDescent="0.2">
      <c r="A64" s="54"/>
      <c r="B64" s="353" t="s">
        <v>973</v>
      </c>
      <c r="C64" s="354">
        <f>(C63/C61*1000)*(1+(0.0045*(C60-25)))</f>
        <v>0</v>
      </c>
      <c r="D64" s="278"/>
    </row>
    <row r="65" spans="1:90" x14ac:dyDescent="0.15">
      <c r="A65" s="350" t="s">
        <v>1023</v>
      </c>
      <c r="B65" s="351" t="s">
        <v>974</v>
      </c>
      <c r="C65" s="355">
        <v>0</v>
      </c>
      <c r="D65" s="352"/>
    </row>
    <row r="66" spans="1:90" x14ac:dyDescent="0.15">
      <c r="A66" s="4"/>
      <c r="B66" s="104" t="s">
        <v>975</v>
      </c>
      <c r="C66" s="224">
        <f>C65*PV!O6</f>
        <v>0</v>
      </c>
      <c r="D66" s="277"/>
    </row>
    <row r="67" spans="1:90" x14ac:dyDescent="0.15">
      <c r="A67" s="4"/>
      <c r="B67" s="104" t="s">
        <v>976</v>
      </c>
      <c r="C67" s="246"/>
      <c r="D67" s="277"/>
    </row>
    <row r="68" spans="1:90" x14ac:dyDescent="0.15">
      <c r="A68" s="4"/>
      <c r="B68" s="104" t="s">
        <v>961</v>
      </c>
      <c r="C68" s="246" t="str">
        <f>IF(C65&gt;0,C52,"")</f>
        <v/>
      </c>
      <c r="D68" s="277"/>
    </row>
    <row r="69" spans="1:90" ht="15" customHeight="1" x14ac:dyDescent="0.15">
      <c r="A69" s="4"/>
      <c r="B69" s="104" t="s">
        <v>957</v>
      </c>
      <c r="C69" s="245" t="str">
        <f>IF(C65&gt;0,C53,"")</f>
        <v/>
      </c>
      <c r="D69" s="277" t="s">
        <v>1021</v>
      </c>
    </row>
    <row r="70" spans="1:90" x14ac:dyDescent="0.15">
      <c r="A70" s="4"/>
      <c r="B70" s="104" t="s">
        <v>977</v>
      </c>
      <c r="C70" s="225">
        <f>PV!P6</f>
        <v>9.77</v>
      </c>
      <c r="D70" s="277"/>
    </row>
    <row r="71" spans="1:90" x14ac:dyDescent="0.15">
      <c r="A71" s="4"/>
      <c r="B71" s="104" t="s">
        <v>978</v>
      </c>
      <c r="C71" s="246" t="str">
        <f>IF(C65&gt;0,C55,"")</f>
        <v/>
      </c>
      <c r="D71" s="277"/>
    </row>
    <row r="72" spans="1:90" ht="14" thickBot="1" x14ac:dyDescent="0.2">
      <c r="A72" s="54"/>
      <c r="B72" s="353" t="s">
        <v>979</v>
      </c>
      <c r="C72" s="354" t="str">
        <f>IF(C65&gt;0,(C71/C69*1000)*(1+(0.0045*(C68-25))),"")</f>
        <v/>
      </c>
      <c r="D72" s="278"/>
    </row>
    <row r="73" spans="1:90" s="213" customFormat="1" ht="40.5" customHeight="1" x14ac:dyDescent="0.15">
      <c r="B73" s="307" t="s">
        <v>980</v>
      </c>
      <c r="C73" s="308" t="s">
        <v>1024</v>
      </c>
      <c r="D73" s="307"/>
      <c r="F73" s="223" t="s">
        <v>1024</v>
      </c>
      <c r="G73" s="223" t="s">
        <v>1025</v>
      </c>
      <c r="H73" s="213" t="s">
        <v>1026</v>
      </c>
    </row>
    <row r="74" spans="1:90" x14ac:dyDescent="0.15">
      <c r="B74" s="222" t="s">
        <v>981</v>
      </c>
      <c r="C74" s="749">
        <f>PV!O6</f>
        <v>41.55</v>
      </c>
      <c r="D74" s="104"/>
    </row>
    <row r="75" spans="1:90" x14ac:dyDescent="0.15">
      <c r="B75" s="222" t="s">
        <v>982</v>
      </c>
      <c r="C75" s="749">
        <f>C54</f>
        <v>9.77</v>
      </c>
      <c r="D75" s="104"/>
    </row>
    <row r="76" spans="1:90" x14ac:dyDescent="0.15">
      <c r="D76" s="104"/>
    </row>
    <row r="77" spans="1:90" x14ac:dyDescent="0.15">
      <c r="D77" s="104"/>
      <c r="E77" s="226" t="s">
        <v>1029</v>
      </c>
    </row>
    <row r="79" spans="1:90" s="435" customFormat="1" x14ac:dyDescent="0.15"/>
    <row r="80" spans="1:90" s="426" customFormat="1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</row>
    <row r="81" spans="1:90" s="426" customFormat="1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0" s="426" customFormat="1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0" s="426" customFormat="1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0" s="426" customFormat="1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122" spans="1:1" x14ac:dyDescent="0.15">
      <c r="A122" s="21"/>
    </row>
    <row r="123" spans="1:1" x14ac:dyDescent="0.15">
      <c r="A123" s="21"/>
    </row>
    <row r="124" spans="1:1" x14ac:dyDescent="0.15">
      <c r="A124" s="20"/>
    </row>
    <row r="125" spans="1:1" x14ac:dyDescent="0.15">
      <c r="A125" s="20"/>
    </row>
    <row r="126" spans="1:1" x14ac:dyDescent="0.15">
      <c r="A126" s="21"/>
    </row>
    <row r="127" spans="1:1" x14ac:dyDescent="0.15">
      <c r="A127" s="21"/>
    </row>
    <row r="128" spans="1:1" x14ac:dyDescent="0.15">
      <c r="A128" s="21"/>
    </row>
    <row r="129" spans="1:1" x14ac:dyDescent="0.15">
      <c r="A129" s="21"/>
    </row>
    <row r="130" spans="1:1" x14ac:dyDescent="0.15">
      <c r="A130" s="20"/>
    </row>
    <row r="131" spans="1:1" x14ac:dyDescent="0.15">
      <c r="A131" s="21"/>
    </row>
    <row r="132" spans="1:1" x14ac:dyDescent="0.15">
      <c r="A132" s="21"/>
    </row>
    <row r="133" spans="1:1" x14ac:dyDescent="0.15">
      <c r="A133" s="21"/>
    </row>
  </sheetData>
  <sheetProtection formatCells="0"/>
  <dataValidations count="9">
    <dataValidation type="list" allowBlank="1" showInputMessage="1" showErrorMessage="1" sqref="C18:C19 C39 C34 C32 C9:C15" xr:uid="{00000000-0002-0000-0800-000000000000}">
      <formula1>$F9:$I9</formula1>
    </dataValidation>
    <dataValidation type="list" allowBlank="1" showInputMessage="1" showErrorMessage="1" sqref="C29 C73" xr:uid="{00000000-0002-0000-0800-000001000000}">
      <formula1>$F29:$H29</formula1>
    </dataValidation>
    <dataValidation type="list" allowBlank="1" showInputMessage="1" showErrorMessage="1" sqref="C26 C16 C36:C37" xr:uid="{00000000-0002-0000-0800-000002000000}">
      <formula1>$F16:$K16</formula1>
    </dataValidation>
    <dataValidation type="list" allowBlank="1" showInputMessage="1" showErrorMessage="1" sqref="B124" xr:uid="{00000000-0002-0000-0800-000003000000}">
      <formula1>PV_Displays</formula1>
    </dataValidation>
    <dataValidation type="list" allowBlank="1" showInputMessage="1" showErrorMessage="1" sqref="B122:B123" xr:uid="{00000000-0002-0000-0800-000004000000}">
      <formula1>PV_Inverters</formula1>
    </dataValidation>
    <dataValidation type="list" allowBlank="1" showInputMessage="1" showErrorMessage="1" sqref="C21" xr:uid="{00000000-0002-0000-0800-000005000000}">
      <formula1>$F$21:$K$21</formula1>
    </dataValidation>
    <dataValidation type="list" allowBlank="1" showInputMessage="1" showErrorMessage="1" sqref="C35 C44" xr:uid="{00000000-0002-0000-0800-000006000000}">
      <formula1>$F35:$L35</formula1>
    </dataValidation>
    <dataValidation type="list" allowBlank="1" showInputMessage="1" showErrorMessage="1" sqref="G2:J5" xr:uid="{00000000-0002-0000-0800-000007000000}">
      <formula1>$G2:$J2</formula1>
    </dataValidation>
    <dataValidation type="list" allowBlank="1" showInputMessage="1" showErrorMessage="1" sqref="C40" xr:uid="{00000000-0002-0000-0800-000008000000}">
      <formula1>Breaker_Rating</formula1>
    </dataValidation>
  </dataValidations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8"/>
  <sheetViews>
    <sheetView topLeftCell="B1" workbookViewId="0">
      <pane ySplit="1" topLeftCell="A2" activePane="bottomLeft" state="frozen"/>
      <selection pane="bottomLeft" activeCell="R13" sqref="R13"/>
    </sheetView>
  </sheetViews>
  <sheetFormatPr baseColWidth="10" defaultColWidth="8.83203125" defaultRowHeight="13" x14ac:dyDescent="0.15"/>
  <cols>
    <col min="1" max="1" width="45.6640625" bestFit="1" customWidth="1"/>
    <col min="2" max="2" width="6.6640625" style="211" bestFit="1" customWidth="1"/>
    <col min="3" max="3" width="4.83203125" bestFit="1" customWidth="1"/>
    <col min="4" max="4" width="18.33203125" bestFit="1" customWidth="1"/>
    <col min="5" max="5" width="6.5" bestFit="1" customWidth="1"/>
    <col min="6" max="6" width="5.83203125" bestFit="1" customWidth="1"/>
    <col min="7" max="7" width="10" bestFit="1" customWidth="1"/>
    <col min="8" max="8" width="12.1640625" bestFit="1" customWidth="1"/>
    <col min="9" max="10" width="5.5" bestFit="1" customWidth="1"/>
    <col min="11" max="11" width="9.6640625" bestFit="1" customWidth="1"/>
    <col min="12" max="12" width="23.6640625" bestFit="1" customWidth="1"/>
    <col min="13" max="13" width="23.5" bestFit="1" customWidth="1"/>
    <col min="14" max="14" width="9.5" bestFit="1" customWidth="1"/>
    <col min="15" max="15" width="21.33203125" style="559" bestFit="1" customWidth="1"/>
    <col min="16" max="16" width="15" style="559" bestFit="1" customWidth="1"/>
    <col min="17" max="17" width="17" bestFit="1" customWidth="1"/>
    <col min="18" max="18" width="59.5" bestFit="1" customWidth="1"/>
  </cols>
  <sheetData>
    <row r="1" spans="1:18" x14ac:dyDescent="0.15">
      <c r="A1" s="544" t="s">
        <v>887</v>
      </c>
      <c r="B1" s="545" t="s">
        <v>888</v>
      </c>
      <c r="C1" s="544" t="s">
        <v>543</v>
      </c>
      <c r="D1" s="544" t="s">
        <v>889</v>
      </c>
      <c r="E1" s="544" t="s">
        <v>890</v>
      </c>
      <c r="F1" s="544" t="s">
        <v>767</v>
      </c>
      <c r="G1" s="546" t="s">
        <v>891</v>
      </c>
      <c r="H1" s="544" t="s">
        <v>892</v>
      </c>
      <c r="I1" s="544" t="s">
        <v>55</v>
      </c>
      <c r="J1" s="544" t="s">
        <v>56</v>
      </c>
      <c r="K1" s="544" t="s">
        <v>893</v>
      </c>
      <c r="L1" s="544" t="s">
        <v>894</v>
      </c>
      <c r="M1" s="544" t="s">
        <v>895</v>
      </c>
      <c r="N1" s="544" t="s">
        <v>896</v>
      </c>
      <c r="O1" s="558" t="s">
        <v>897</v>
      </c>
      <c r="P1" s="558" t="s">
        <v>898</v>
      </c>
      <c r="Q1" s="558" t="s">
        <v>1125</v>
      </c>
      <c r="R1" s="807" t="s">
        <v>1496</v>
      </c>
    </row>
    <row r="2" spans="1:18" x14ac:dyDescent="0.15">
      <c r="A2" s="739" t="s">
        <v>1181</v>
      </c>
      <c r="B2" s="211">
        <v>84.08</v>
      </c>
      <c r="C2" s="739">
        <v>300</v>
      </c>
      <c r="D2" s="739" t="s">
        <v>901</v>
      </c>
      <c r="E2" s="739">
        <v>1650</v>
      </c>
      <c r="F2" s="739">
        <v>991</v>
      </c>
      <c r="G2" s="739">
        <v>35</v>
      </c>
      <c r="H2" s="115" t="s">
        <v>900</v>
      </c>
      <c r="I2" s="211">
        <v>9.75</v>
      </c>
      <c r="J2" s="211">
        <v>39.85</v>
      </c>
      <c r="K2" s="739">
        <v>15</v>
      </c>
      <c r="L2" s="739" t="str">
        <f>G2&amp;"mm End Clamps - " &amp;H2</f>
        <v>35mm End Clamps - Black</v>
      </c>
      <c r="M2" s="739" t="str">
        <f>G2&amp;"mm Mid Clamps - " &amp;H2</f>
        <v>35mm Mid Clamps - Black</v>
      </c>
      <c r="N2" s="739">
        <v>-3.5000000000000001E-3</v>
      </c>
      <c r="O2" s="559">
        <v>10</v>
      </c>
      <c r="P2" s="559">
        <v>20</v>
      </c>
      <c r="Q2" s="739" t="s">
        <v>1175</v>
      </c>
    </row>
    <row r="3" spans="1:18" x14ac:dyDescent="0.15">
      <c r="A3" s="739" t="s">
        <v>1172</v>
      </c>
      <c r="B3" s="211">
        <v>83.5</v>
      </c>
      <c r="C3" s="739">
        <v>305</v>
      </c>
      <c r="D3" s="739" t="s">
        <v>1142</v>
      </c>
      <c r="E3" s="739">
        <v>1650</v>
      </c>
      <c r="F3" s="739">
        <v>991</v>
      </c>
      <c r="G3" s="739">
        <v>35</v>
      </c>
      <c r="H3" s="115" t="s">
        <v>900</v>
      </c>
      <c r="I3" s="211">
        <v>9.85</v>
      </c>
      <c r="J3" s="211">
        <v>40.049999999999997</v>
      </c>
      <c r="K3" s="739">
        <v>15</v>
      </c>
      <c r="L3" s="739" t="str">
        <f t="shared" ref="L3:L6" si="0">G3&amp;"mm End Clamps - " &amp;H3</f>
        <v>35mm End Clamps - Black</v>
      </c>
      <c r="M3" s="739" t="str">
        <f t="shared" ref="M3:M6" si="1">G3&amp;"mm Mid Clamps - " &amp;H3</f>
        <v>35mm Mid Clamps - Black</v>
      </c>
      <c r="N3" s="739">
        <v>-3.8999999999999998E-3</v>
      </c>
      <c r="O3" s="559">
        <v>10</v>
      </c>
      <c r="P3" s="559">
        <v>20</v>
      </c>
      <c r="Q3" s="739" t="s">
        <v>1139</v>
      </c>
    </row>
    <row r="4" spans="1:18" s="674" customFormat="1" x14ac:dyDescent="0.15">
      <c r="A4" s="739" t="s">
        <v>1357</v>
      </c>
      <c r="B4" s="211">
        <v>78.23</v>
      </c>
      <c r="C4" s="739">
        <v>310</v>
      </c>
      <c r="D4" s="739" t="s">
        <v>901</v>
      </c>
      <c r="E4" s="739">
        <v>1657</v>
      </c>
      <c r="F4" s="739">
        <v>996</v>
      </c>
      <c r="G4" s="739">
        <v>35</v>
      </c>
      <c r="H4" s="115" t="s">
        <v>900</v>
      </c>
      <c r="I4" s="211">
        <v>10.039999999999999</v>
      </c>
      <c r="J4" s="211">
        <v>40.299999999999997</v>
      </c>
      <c r="K4" s="739">
        <v>15</v>
      </c>
      <c r="L4" s="739" t="str">
        <f t="shared" si="0"/>
        <v>35mm End Clamps - Black</v>
      </c>
      <c r="M4" s="739" t="str">
        <f t="shared" si="1"/>
        <v>35mm Mid Clamps - Black</v>
      </c>
      <c r="N4" s="739">
        <v>-3.7000000000000002E-3</v>
      </c>
      <c r="O4" s="559">
        <v>12</v>
      </c>
      <c r="P4" s="559">
        <v>25</v>
      </c>
      <c r="Q4" s="739" t="s">
        <v>1139</v>
      </c>
    </row>
    <row r="5" spans="1:18" s="664" customFormat="1" x14ac:dyDescent="0.15">
      <c r="A5" s="739" t="s">
        <v>1182</v>
      </c>
      <c r="B5" s="211">
        <v>88.11</v>
      </c>
      <c r="C5" s="739">
        <v>325</v>
      </c>
      <c r="D5" s="739" t="s">
        <v>901</v>
      </c>
      <c r="E5" s="739">
        <v>1678</v>
      </c>
      <c r="F5" s="739">
        <v>991</v>
      </c>
      <c r="G5" s="739">
        <v>35</v>
      </c>
      <c r="H5" s="115" t="s">
        <v>899</v>
      </c>
      <c r="I5" s="211">
        <v>10.16</v>
      </c>
      <c r="J5" s="211">
        <v>40.79</v>
      </c>
      <c r="K5" s="739">
        <v>15</v>
      </c>
      <c r="L5" s="739" t="str">
        <f t="shared" si="0"/>
        <v>35mm End Clamps - Silver</v>
      </c>
      <c r="M5" s="739" t="str">
        <f t="shared" si="1"/>
        <v>35mm Mid Clamps - Silver</v>
      </c>
      <c r="N5" s="739">
        <v>-3.5000000000000001E-3</v>
      </c>
      <c r="O5" s="559">
        <v>10</v>
      </c>
      <c r="P5" s="559">
        <v>20</v>
      </c>
      <c r="Q5" s="739" t="s">
        <v>1175</v>
      </c>
      <c r="R5" s="115" t="s">
        <v>1497</v>
      </c>
    </row>
    <row r="6" spans="1:18" s="723" customFormat="1" x14ac:dyDescent="0.15">
      <c r="A6" s="739" t="s">
        <v>1345</v>
      </c>
      <c r="B6" s="211">
        <v>91.22</v>
      </c>
      <c r="C6" s="739">
        <v>330</v>
      </c>
      <c r="D6" s="739" t="s">
        <v>904</v>
      </c>
      <c r="E6" s="739">
        <v>1689</v>
      </c>
      <c r="F6" s="739">
        <v>996</v>
      </c>
      <c r="G6" s="739">
        <v>35</v>
      </c>
      <c r="H6" s="115" t="s">
        <v>900</v>
      </c>
      <c r="I6" s="211">
        <v>10.3</v>
      </c>
      <c r="J6" s="211">
        <v>40.840000000000003</v>
      </c>
      <c r="K6" s="739">
        <v>15</v>
      </c>
      <c r="L6" s="739" t="str">
        <f t="shared" si="0"/>
        <v>35mm End Clamps - Black</v>
      </c>
      <c r="M6" s="739" t="str">
        <f t="shared" si="1"/>
        <v>35mm Mid Clamps - Black</v>
      </c>
      <c r="N6" s="739">
        <v>-3.5000000000000001E-3</v>
      </c>
      <c r="O6" s="559">
        <v>10</v>
      </c>
      <c r="P6" s="559">
        <v>20</v>
      </c>
      <c r="Q6" s="739" t="s">
        <v>1175</v>
      </c>
      <c r="R6" s="115" t="s">
        <v>1497</v>
      </c>
    </row>
    <row r="7" spans="1:18" s="674" customFormat="1" x14ac:dyDescent="0.15">
      <c r="A7" s="739" t="s">
        <v>1342</v>
      </c>
      <c r="B7" s="211">
        <v>83.88</v>
      </c>
      <c r="C7" s="739">
        <v>340</v>
      </c>
      <c r="D7" s="739" t="s">
        <v>901</v>
      </c>
      <c r="E7" s="739">
        <v>1689</v>
      </c>
      <c r="F7" s="739">
        <v>996</v>
      </c>
      <c r="G7" s="739">
        <v>35</v>
      </c>
      <c r="H7" s="739" t="s">
        <v>900</v>
      </c>
      <c r="I7" s="211">
        <v>10.46</v>
      </c>
      <c r="J7" s="211">
        <v>41.55</v>
      </c>
      <c r="K7" s="739">
        <v>15</v>
      </c>
      <c r="L7" s="739" t="s">
        <v>1343</v>
      </c>
      <c r="M7" s="739" t="s">
        <v>1344</v>
      </c>
      <c r="N7" s="739">
        <v>-3.5000000000000001E-3</v>
      </c>
      <c r="O7" s="559">
        <v>10</v>
      </c>
      <c r="P7" s="559">
        <v>20</v>
      </c>
      <c r="Q7" s="739" t="s">
        <v>1175</v>
      </c>
      <c r="R7" s="115" t="s">
        <v>1497</v>
      </c>
    </row>
    <row r="8" spans="1:18" s="670" customFormat="1" x14ac:dyDescent="0.15">
      <c r="A8" s="739" t="s">
        <v>1124</v>
      </c>
      <c r="B8" s="211">
        <v>62.26</v>
      </c>
      <c r="C8" s="739">
        <v>275</v>
      </c>
      <c r="D8" s="739" t="s">
        <v>901</v>
      </c>
      <c r="E8" s="739">
        <v>1650</v>
      </c>
      <c r="F8" s="739">
        <v>991</v>
      </c>
      <c r="G8" s="739">
        <v>35</v>
      </c>
      <c r="H8" s="739" t="s">
        <v>899</v>
      </c>
      <c r="I8" s="211">
        <v>9.3800000000000008</v>
      </c>
      <c r="J8" s="211">
        <v>38.520000000000003</v>
      </c>
      <c r="K8" s="739">
        <v>15</v>
      </c>
      <c r="L8" s="739" t="str">
        <f t="shared" ref="L8:L23" si="2">G8&amp;"mm End Clamps - " &amp;H8</f>
        <v>35mm End Clamps - Silver</v>
      </c>
      <c r="M8" s="739" t="str">
        <f t="shared" ref="M8:M23" si="3">G8&amp;"mm Mid Clamps - " &amp;H8</f>
        <v>35mm Mid Clamps - Silver</v>
      </c>
      <c r="N8" s="739">
        <v>-4.1000000000000003E-3</v>
      </c>
      <c r="O8" s="559">
        <v>10</v>
      </c>
      <c r="P8" s="559">
        <v>20</v>
      </c>
      <c r="Q8" s="739" t="s">
        <v>1127</v>
      </c>
    </row>
    <row r="9" spans="1:18" x14ac:dyDescent="0.15">
      <c r="A9" s="115" t="s">
        <v>1169</v>
      </c>
      <c r="B9" s="211">
        <v>161.52000000000001</v>
      </c>
      <c r="C9" s="739">
        <v>325</v>
      </c>
      <c r="D9" s="115" t="s">
        <v>901</v>
      </c>
      <c r="E9" s="739">
        <v>1590</v>
      </c>
      <c r="F9" s="739">
        <v>1053</v>
      </c>
      <c r="G9" s="739">
        <v>40</v>
      </c>
      <c r="H9" s="115" t="s">
        <v>900</v>
      </c>
      <c r="I9" s="211">
        <v>5.94</v>
      </c>
      <c r="J9" s="211">
        <v>70.900000000000006</v>
      </c>
      <c r="K9" s="739">
        <v>12</v>
      </c>
      <c r="L9" s="739" t="str">
        <f t="shared" si="2"/>
        <v>40mm End Clamps - Black</v>
      </c>
      <c r="M9" s="739" t="str">
        <f t="shared" si="3"/>
        <v>40mm Mid Clamps - Black</v>
      </c>
      <c r="N9" s="739">
        <v>-2.5999999999999999E-3</v>
      </c>
      <c r="O9" s="559">
        <v>25</v>
      </c>
      <c r="P9" s="559">
        <v>25</v>
      </c>
      <c r="Q9" s="739"/>
    </row>
    <row r="10" spans="1:18" x14ac:dyDescent="0.15">
      <c r="A10" s="115" t="s">
        <v>1109</v>
      </c>
      <c r="B10" s="211">
        <v>120</v>
      </c>
      <c r="C10" s="739">
        <v>330</v>
      </c>
      <c r="D10" s="115" t="s">
        <v>901</v>
      </c>
      <c r="E10" s="739">
        <v>1590</v>
      </c>
      <c r="F10" s="739">
        <v>1053</v>
      </c>
      <c r="G10" s="739">
        <v>35</v>
      </c>
      <c r="H10" s="115" t="s">
        <v>900</v>
      </c>
      <c r="I10" s="211">
        <v>5.7</v>
      </c>
      <c r="J10" s="211">
        <v>69.7</v>
      </c>
      <c r="K10" s="739">
        <v>15</v>
      </c>
      <c r="L10" s="739" t="str">
        <f t="shared" si="2"/>
        <v>35mm End Clamps - Black</v>
      </c>
      <c r="M10" s="739" t="str">
        <f t="shared" si="3"/>
        <v>35mm Mid Clamps - Black</v>
      </c>
      <c r="N10" s="739">
        <v>-2.8999999999999998E-3</v>
      </c>
      <c r="O10" s="559">
        <v>10</v>
      </c>
      <c r="P10" s="559">
        <v>25</v>
      </c>
      <c r="Q10" s="739"/>
    </row>
    <row r="11" spans="1:18" x14ac:dyDescent="0.15">
      <c r="A11" s="739" t="s">
        <v>907</v>
      </c>
      <c r="B11" s="211">
        <v>93.29</v>
      </c>
      <c r="C11" s="739">
        <v>300</v>
      </c>
      <c r="D11" s="739" t="s">
        <v>901</v>
      </c>
      <c r="E11" s="739">
        <v>1640</v>
      </c>
      <c r="F11" s="739">
        <v>992</v>
      </c>
      <c r="G11" s="739">
        <v>35</v>
      </c>
      <c r="H11" s="115" t="s">
        <v>900</v>
      </c>
      <c r="I11" s="211">
        <v>9.77</v>
      </c>
      <c r="J11" s="211">
        <v>41.55</v>
      </c>
      <c r="K11" s="739">
        <v>15</v>
      </c>
      <c r="L11" s="739" t="str">
        <f t="shared" si="2"/>
        <v>35mm End Clamps - Black</v>
      </c>
      <c r="M11" s="739" t="str">
        <f t="shared" si="3"/>
        <v>35mm Mid Clamps - Black</v>
      </c>
      <c r="N11" s="739">
        <v>-4.4999999999999997E-3</v>
      </c>
      <c r="O11" s="559">
        <v>12</v>
      </c>
      <c r="P11" s="559">
        <v>25</v>
      </c>
      <c r="Q11" s="739" t="s">
        <v>1126</v>
      </c>
    </row>
    <row r="12" spans="1:18" x14ac:dyDescent="0.15">
      <c r="A12" s="739" t="s">
        <v>1183</v>
      </c>
      <c r="B12" s="211">
        <v>96.97</v>
      </c>
      <c r="C12" s="739">
        <v>310</v>
      </c>
      <c r="D12" s="739" t="s">
        <v>901</v>
      </c>
      <c r="E12" s="739">
        <v>1640</v>
      </c>
      <c r="F12" s="739">
        <v>992</v>
      </c>
      <c r="G12" s="739">
        <v>35</v>
      </c>
      <c r="H12" s="115" t="s">
        <v>900</v>
      </c>
      <c r="I12" s="211">
        <v>9.7100000000000009</v>
      </c>
      <c r="J12" s="211">
        <v>40.89</v>
      </c>
      <c r="K12" s="739">
        <v>15</v>
      </c>
      <c r="L12" s="739" t="str">
        <f t="shared" si="2"/>
        <v>35mm End Clamps - Black</v>
      </c>
      <c r="M12" s="739" t="str">
        <f t="shared" si="3"/>
        <v>35mm Mid Clamps - Black</v>
      </c>
      <c r="N12" s="739">
        <v>-4.0000000000000001E-3</v>
      </c>
      <c r="O12" s="559">
        <v>12</v>
      </c>
      <c r="P12" s="559">
        <v>25</v>
      </c>
      <c r="Q12" s="739" t="s">
        <v>1166</v>
      </c>
    </row>
    <row r="13" spans="1:18" x14ac:dyDescent="0.15">
      <c r="A13" s="739" t="s">
        <v>1165</v>
      </c>
      <c r="B13" s="211">
        <v>103.89</v>
      </c>
      <c r="C13" s="739">
        <v>320</v>
      </c>
      <c r="D13" s="739" t="s">
        <v>901</v>
      </c>
      <c r="E13" s="739">
        <v>1640</v>
      </c>
      <c r="F13" s="739">
        <v>992</v>
      </c>
      <c r="G13" s="739">
        <v>35</v>
      </c>
      <c r="H13" s="115" t="s">
        <v>900</v>
      </c>
      <c r="I13" s="211">
        <v>9.77</v>
      </c>
      <c r="J13" s="211">
        <v>41.55</v>
      </c>
      <c r="K13" s="739">
        <v>15</v>
      </c>
      <c r="L13" s="739" t="str">
        <f t="shared" si="2"/>
        <v>35mm End Clamps - Black</v>
      </c>
      <c r="M13" s="739" t="str">
        <f t="shared" si="3"/>
        <v>35mm Mid Clamps - Black</v>
      </c>
      <c r="N13" s="739">
        <v>-4.0000000000000001E-3</v>
      </c>
      <c r="O13" s="559">
        <v>12</v>
      </c>
      <c r="P13" s="559">
        <v>25</v>
      </c>
      <c r="Q13" s="739" t="s">
        <v>1166</v>
      </c>
      <c r="R13" s="115" t="s">
        <v>1498</v>
      </c>
    </row>
    <row r="14" spans="1:18" ht="13.5" customHeight="1" x14ac:dyDescent="0.15">
      <c r="A14" s="115" t="s">
        <v>1185</v>
      </c>
      <c r="B14" s="211">
        <v>102.97</v>
      </c>
      <c r="C14" s="739">
        <v>325</v>
      </c>
      <c r="D14" s="739" t="s">
        <v>901</v>
      </c>
      <c r="E14" s="739">
        <v>1685</v>
      </c>
      <c r="F14" s="739">
        <v>1000</v>
      </c>
      <c r="G14" s="739">
        <v>32</v>
      </c>
      <c r="H14" s="115" t="s">
        <v>900</v>
      </c>
      <c r="I14" s="211">
        <v>10.14</v>
      </c>
      <c r="J14" s="211">
        <v>40.4</v>
      </c>
      <c r="K14" s="739">
        <v>15</v>
      </c>
      <c r="L14" s="739" t="str">
        <f t="shared" si="2"/>
        <v>32mm End Clamps - Black</v>
      </c>
      <c r="M14" s="739" t="str">
        <f t="shared" si="3"/>
        <v>32mm Mid Clamps - Black</v>
      </c>
      <c r="N14" s="739">
        <v>-3.8999999999999998E-3</v>
      </c>
      <c r="O14" s="559">
        <v>12</v>
      </c>
      <c r="P14" s="559">
        <v>25</v>
      </c>
      <c r="Q14" s="739"/>
    </row>
    <row r="15" spans="1:18" s="659" customFormat="1" x14ac:dyDescent="0.15">
      <c r="A15" s="115" t="s">
        <v>1184</v>
      </c>
      <c r="B15" s="211">
        <v>119.3</v>
      </c>
      <c r="C15" s="739">
        <v>335</v>
      </c>
      <c r="D15" s="739" t="s">
        <v>901</v>
      </c>
      <c r="E15" s="739">
        <v>1740</v>
      </c>
      <c r="F15" s="739">
        <v>1030</v>
      </c>
      <c r="G15" s="739">
        <v>32</v>
      </c>
      <c r="H15" s="115" t="s">
        <v>900</v>
      </c>
      <c r="I15" s="211">
        <v>10.47</v>
      </c>
      <c r="J15" s="211">
        <v>40.409999999999997</v>
      </c>
      <c r="K15" s="739">
        <v>15</v>
      </c>
      <c r="L15" s="739" t="str">
        <f t="shared" si="2"/>
        <v>32mm End Clamps - Black</v>
      </c>
      <c r="M15" s="739" t="str">
        <f t="shared" si="3"/>
        <v>32mm Mid Clamps - Black</v>
      </c>
      <c r="N15" s="739">
        <v>-3.8999999999999998E-3</v>
      </c>
      <c r="O15" s="559">
        <v>12</v>
      </c>
      <c r="P15" s="559">
        <v>25</v>
      </c>
      <c r="Q15" s="739"/>
    </row>
    <row r="16" spans="1:18" x14ac:dyDescent="0.15">
      <c r="A16" s="115" t="s">
        <v>1186</v>
      </c>
      <c r="B16" s="211">
        <v>118.75</v>
      </c>
      <c r="C16" s="739">
        <v>345</v>
      </c>
      <c r="D16" s="739" t="s">
        <v>901</v>
      </c>
      <c r="E16" s="739">
        <v>1740</v>
      </c>
      <c r="F16" s="739">
        <v>1030</v>
      </c>
      <c r="G16" s="739">
        <v>32</v>
      </c>
      <c r="H16" s="115" t="s">
        <v>900</v>
      </c>
      <c r="I16" s="211">
        <v>10.73</v>
      </c>
      <c r="J16" s="211">
        <v>40.49</v>
      </c>
      <c r="K16" s="739">
        <v>15</v>
      </c>
      <c r="L16" s="739" t="str">
        <f t="shared" si="2"/>
        <v>32mm End Clamps - Black</v>
      </c>
      <c r="M16" s="739" t="str">
        <f t="shared" si="3"/>
        <v>32mm Mid Clamps - Black</v>
      </c>
      <c r="N16" s="739">
        <v>-3.8999999999999998E-3</v>
      </c>
      <c r="O16" s="559">
        <v>12</v>
      </c>
      <c r="P16" s="559">
        <v>25</v>
      </c>
      <c r="Q16" s="739"/>
    </row>
    <row r="17" spans="1:17" x14ac:dyDescent="0.15">
      <c r="A17" s="115" t="s">
        <v>1141</v>
      </c>
      <c r="B17" s="211">
        <v>85.92</v>
      </c>
      <c r="C17" s="739">
        <v>300</v>
      </c>
      <c r="D17" s="739" t="s">
        <v>901</v>
      </c>
      <c r="E17" s="739">
        <v>1640</v>
      </c>
      <c r="F17" s="739">
        <v>992</v>
      </c>
      <c r="G17" s="739">
        <v>35</v>
      </c>
      <c r="H17" s="115" t="s">
        <v>900</v>
      </c>
      <c r="I17" s="211">
        <v>9.7799999999999994</v>
      </c>
      <c r="J17" s="211">
        <v>39.5</v>
      </c>
      <c r="K17" s="739">
        <v>15</v>
      </c>
      <c r="L17" s="739" t="str">
        <f t="shared" si="2"/>
        <v>35mm End Clamps - Black</v>
      </c>
      <c r="M17" s="739" t="str">
        <f t="shared" si="3"/>
        <v>35mm Mid Clamps - Black</v>
      </c>
      <c r="N17" s="739">
        <v>-3.8999999999999998E-3</v>
      </c>
      <c r="O17" s="559">
        <v>10</v>
      </c>
      <c r="P17" s="559">
        <v>25</v>
      </c>
      <c r="Q17" s="739"/>
    </row>
    <row r="18" spans="1:17" s="674" customFormat="1" x14ac:dyDescent="0.15">
      <c r="A18" s="739" t="s">
        <v>1198</v>
      </c>
      <c r="B18" s="211">
        <v>140.4</v>
      </c>
      <c r="C18" s="739">
        <v>360</v>
      </c>
      <c r="D18" s="739" t="s">
        <v>909</v>
      </c>
      <c r="E18" s="739">
        <v>1690</v>
      </c>
      <c r="F18" s="739">
        <v>1046</v>
      </c>
      <c r="G18" s="739">
        <v>40</v>
      </c>
      <c r="H18" s="115" t="s">
        <v>899</v>
      </c>
      <c r="I18" s="211">
        <v>6.5</v>
      </c>
      <c r="J18" s="211">
        <v>70.599999999999994</v>
      </c>
      <c r="K18" s="739">
        <v>9.5</v>
      </c>
      <c r="L18" s="739" t="str">
        <f t="shared" si="2"/>
        <v>40mm End Clamps - Silver</v>
      </c>
      <c r="M18" s="739" t="str">
        <f t="shared" si="3"/>
        <v>40mm Mid Clamps - Silver</v>
      </c>
      <c r="N18" s="739">
        <v>-3.5000000000000001E-3</v>
      </c>
      <c r="O18" s="559">
        <v>10</v>
      </c>
      <c r="P18" s="559">
        <v>25</v>
      </c>
      <c r="Q18" s="739"/>
    </row>
    <row r="19" spans="1:17" x14ac:dyDescent="0.15">
      <c r="A19" s="739" t="s">
        <v>1200</v>
      </c>
      <c r="B19" s="211">
        <v>187.2</v>
      </c>
      <c r="C19" s="739">
        <v>390</v>
      </c>
      <c r="D19" s="739" t="s">
        <v>909</v>
      </c>
      <c r="E19" s="739">
        <v>1690</v>
      </c>
      <c r="F19" s="739">
        <v>1046</v>
      </c>
      <c r="G19" s="739">
        <v>40</v>
      </c>
      <c r="H19" s="115" t="s">
        <v>899</v>
      </c>
      <c r="I19" s="211">
        <v>6.46</v>
      </c>
      <c r="J19" s="211">
        <v>64.900000000000006</v>
      </c>
      <c r="K19" s="739">
        <v>9.5</v>
      </c>
      <c r="L19" s="739" t="str">
        <f t="shared" si="2"/>
        <v>40mm End Clamps - Silver</v>
      </c>
      <c r="M19" s="739" t="str">
        <f t="shared" si="3"/>
        <v>40mm Mid Clamps - Silver</v>
      </c>
      <c r="N19" s="739">
        <v>-3.5000000000000001E-3</v>
      </c>
      <c r="O19" s="559">
        <v>10</v>
      </c>
      <c r="P19" s="559">
        <v>25</v>
      </c>
      <c r="Q19" s="739"/>
    </row>
    <row r="20" spans="1:17" x14ac:dyDescent="0.15">
      <c r="A20" s="739" t="s">
        <v>1199</v>
      </c>
      <c r="B20" s="211">
        <v>204</v>
      </c>
      <c r="C20" s="739">
        <v>400</v>
      </c>
      <c r="D20" s="739" t="s">
        <v>909</v>
      </c>
      <c r="E20" s="739">
        <v>1690</v>
      </c>
      <c r="F20" s="739">
        <v>1046</v>
      </c>
      <c r="G20" s="739">
        <v>40</v>
      </c>
      <c r="H20" s="115" t="s">
        <v>899</v>
      </c>
      <c r="I20" s="211">
        <v>6.07</v>
      </c>
      <c r="J20" s="211">
        <v>67.599999999999994</v>
      </c>
      <c r="K20" s="739">
        <v>9.5</v>
      </c>
      <c r="L20" s="739" t="str">
        <f t="shared" si="2"/>
        <v>40mm End Clamps - Silver</v>
      </c>
      <c r="M20" s="739" t="str">
        <f t="shared" si="3"/>
        <v>40mm Mid Clamps - Silver</v>
      </c>
      <c r="N20" s="739">
        <v>-3.5000000000000001E-3</v>
      </c>
      <c r="O20" s="559">
        <v>10</v>
      </c>
      <c r="P20" s="559">
        <v>25</v>
      </c>
      <c r="Q20" s="739"/>
    </row>
    <row r="21" spans="1:17" x14ac:dyDescent="0.15">
      <c r="A21" s="739" t="s">
        <v>1327</v>
      </c>
      <c r="B21" s="211">
        <v>73.2</v>
      </c>
      <c r="C21" s="739">
        <v>305</v>
      </c>
      <c r="D21" s="739" t="s">
        <v>901</v>
      </c>
      <c r="E21" s="739">
        <v>1640</v>
      </c>
      <c r="F21" s="739">
        <v>992</v>
      </c>
      <c r="G21" s="739">
        <v>35</v>
      </c>
      <c r="H21" s="739" t="s">
        <v>900</v>
      </c>
      <c r="I21" s="211">
        <v>9.8000000000000007</v>
      </c>
      <c r="J21" s="211">
        <v>39.799999999999997</v>
      </c>
      <c r="K21" s="739">
        <v>15</v>
      </c>
      <c r="L21" s="739" t="str">
        <f t="shared" si="2"/>
        <v>35mm End Clamps - Black</v>
      </c>
      <c r="M21" s="739" t="str">
        <f t="shared" si="3"/>
        <v>35mm Mid Clamps - Black</v>
      </c>
      <c r="N21" s="739">
        <v>-4.0000000000000001E-3</v>
      </c>
      <c r="O21" s="559">
        <v>12</v>
      </c>
      <c r="P21" s="559">
        <v>25</v>
      </c>
      <c r="Q21" s="739" t="s">
        <v>1197</v>
      </c>
    </row>
    <row r="22" spans="1:17" s="744" customFormat="1" x14ac:dyDescent="0.15">
      <c r="A22" s="744" t="s">
        <v>1387</v>
      </c>
      <c r="B22" s="211">
        <v>82.5</v>
      </c>
      <c r="C22" s="744">
        <v>330</v>
      </c>
      <c r="D22" s="744" t="s">
        <v>901</v>
      </c>
      <c r="E22" s="744">
        <v>1684</v>
      </c>
      <c r="F22" s="744">
        <v>1002</v>
      </c>
      <c r="G22" s="744">
        <v>35</v>
      </c>
      <c r="H22" s="744" t="s">
        <v>900</v>
      </c>
      <c r="I22" s="211">
        <v>10.130000000000001</v>
      </c>
      <c r="J22" s="211">
        <v>40.700000000000003</v>
      </c>
      <c r="K22" s="744">
        <v>15</v>
      </c>
      <c r="L22" s="744" t="str">
        <f t="shared" si="2"/>
        <v>35mm End Clamps - Black</v>
      </c>
      <c r="M22" s="744" t="str">
        <f t="shared" si="3"/>
        <v>35mm Mid Clamps - Black</v>
      </c>
      <c r="N22" s="744">
        <v>-4.0000000000000001E-3</v>
      </c>
      <c r="O22" s="559">
        <v>12</v>
      </c>
      <c r="P22" s="559">
        <v>25</v>
      </c>
    </row>
    <row r="23" spans="1:17" x14ac:dyDescent="0.15">
      <c r="A23" s="739" t="s">
        <v>1140</v>
      </c>
      <c r="B23" s="211">
        <v>92.3</v>
      </c>
      <c r="C23" s="739">
        <v>300</v>
      </c>
      <c r="D23" s="739" t="s">
        <v>901</v>
      </c>
      <c r="E23" s="739">
        <v>1650</v>
      </c>
      <c r="F23" s="739">
        <v>992</v>
      </c>
      <c r="G23" s="739">
        <v>35</v>
      </c>
      <c r="H23" s="739" t="s">
        <v>900</v>
      </c>
      <c r="I23" s="211">
        <v>9.64</v>
      </c>
      <c r="J23" s="211">
        <v>39.9</v>
      </c>
      <c r="K23" s="739">
        <v>15</v>
      </c>
      <c r="L23" s="739" t="str">
        <f t="shared" si="2"/>
        <v>35mm End Clamps - Black</v>
      </c>
      <c r="M23" s="739" t="str">
        <f t="shared" si="3"/>
        <v>35mm Mid Clamps - Black</v>
      </c>
      <c r="N23" s="739">
        <v>-3.8999999999999998E-3</v>
      </c>
      <c r="O23" s="559">
        <v>10</v>
      </c>
      <c r="P23" s="559">
        <v>25</v>
      </c>
      <c r="Q23" s="739" t="s">
        <v>1132</v>
      </c>
    </row>
    <row r="24" spans="1:17" s="674" customFormat="1" x14ac:dyDescent="0.15">
      <c r="A24" s="739"/>
      <c r="B24" s="211"/>
      <c r="C24" s="739"/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559"/>
      <c r="P24" s="559"/>
      <c r="Q24" s="739"/>
    </row>
    <row r="25" spans="1:17" s="674" customFormat="1" x14ac:dyDescent="0.15">
      <c r="A25" s="739"/>
      <c r="B25" s="211"/>
      <c r="C25" s="739"/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559"/>
      <c r="P25" s="559"/>
      <c r="Q25" s="739"/>
    </row>
    <row r="26" spans="1:17" s="674" customFormat="1" x14ac:dyDescent="0.15">
      <c r="A26" s="739"/>
      <c r="B26" s="211"/>
      <c r="C26" s="739"/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559"/>
      <c r="P26" s="559"/>
      <c r="Q26" s="739"/>
    </row>
    <row r="27" spans="1:17" x14ac:dyDescent="0.15">
      <c r="A27" s="739"/>
      <c r="C27" s="739"/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Q27" s="739"/>
    </row>
    <row r="28" spans="1:17" x14ac:dyDescent="0.15">
      <c r="A28" s="739"/>
      <c r="C28" s="739"/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Q28" s="739"/>
    </row>
    <row r="29" spans="1:17" x14ac:dyDescent="0.15">
      <c r="A29" s="739"/>
      <c r="C29" s="739"/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Q29" s="739"/>
    </row>
    <row r="30" spans="1:17" x14ac:dyDescent="0.15">
      <c r="A30" s="739"/>
      <c r="C30" s="739"/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Q30" s="739"/>
    </row>
    <row r="31" spans="1:17" x14ac:dyDescent="0.15">
      <c r="A31" s="739"/>
      <c r="C31" s="739"/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Q31" s="739"/>
    </row>
    <row r="32" spans="1:17" x14ac:dyDescent="0.15">
      <c r="A32" s="739"/>
      <c r="C32" s="739"/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Q32" s="739"/>
    </row>
    <row r="33" spans="1:17" x14ac:dyDescent="0.15">
      <c r="A33" s="739"/>
      <c r="C33" s="739"/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Q33" s="739"/>
    </row>
    <row r="34" spans="1:17" x14ac:dyDescent="0.15">
      <c r="A34" s="739"/>
      <c r="C34" s="739"/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Q34" s="739"/>
    </row>
    <row r="35" spans="1:17" x14ac:dyDescent="0.15">
      <c r="A35" s="739"/>
      <c r="C35" s="739"/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Q35" s="739"/>
    </row>
    <row r="36" spans="1:17" x14ac:dyDescent="0.15">
      <c r="A36" s="739"/>
      <c r="C36" s="739"/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Q36" s="739"/>
    </row>
    <row r="37" spans="1:17" s="684" customFormat="1" x14ac:dyDescent="0.15">
      <c r="A37" s="739"/>
      <c r="B37" s="211"/>
      <c r="C37" s="739"/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559"/>
      <c r="P37" s="559"/>
      <c r="Q37" s="739"/>
    </row>
    <row r="38" spans="1:17" x14ac:dyDescent="0.15">
      <c r="A38" s="739"/>
      <c r="C38" s="739"/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Q38" s="739"/>
    </row>
  </sheetData>
  <sortState xmlns:xlrd2="http://schemas.microsoft.com/office/spreadsheetml/2017/richdata2" ref="A1:I50">
    <sortCondition ref="A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16"/>
  <sheetViews>
    <sheetView topLeftCell="A2" workbookViewId="0">
      <selection activeCell="A14" sqref="A14:XFD14"/>
    </sheetView>
  </sheetViews>
  <sheetFormatPr baseColWidth="10" defaultColWidth="8.83203125" defaultRowHeight="13" x14ac:dyDescent="0.15"/>
  <cols>
    <col min="1" max="1" width="52.5" bestFit="1" customWidth="1"/>
    <col min="2" max="2" width="7.5" style="211" bestFit="1" customWidth="1"/>
    <col min="3" max="3" width="9" style="2" bestFit="1" customWidth="1"/>
    <col min="4" max="4" width="9.33203125" bestFit="1" customWidth="1"/>
    <col min="5" max="5" width="14.1640625" bestFit="1" customWidth="1"/>
    <col min="6" max="6" width="9.5" bestFit="1" customWidth="1"/>
    <col min="7" max="7" width="9.5" style="329" customWidth="1"/>
    <col min="8" max="8" width="8.83203125" style="644"/>
    <col min="9" max="10" width="8.83203125" style="329"/>
    <col min="11" max="14" width="14" style="329" bestFit="1" customWidth="1"/>
    <col min="15" max="15" width="15" style="329" customWidth="1"/>
    <col min="16" max="16" width="37.1640625" style="329" bestFit="1" customWidth="1"/>
    <col min="19" max="19" width="6.83203125" bestFit="1" customWidth="1"/>
    <col min="20" max="21" width="9.6640625" bestFit="1" customWidth="1"/>
    <col min="23" max="24" width="9.6640625" bestFit="1" customWidth="1"/>
  </cols>
  <sheetData>
    <row r="1" spans="1:29" x14ac:dyDescent="0.15">
      <c r="A1" s="384" t="s">
        <v>910</v>
      </c>
      <c r="B1" s="513" t="s">
        <v>911</v>
      </c>
      <c r="C1" s="514" t="s">
        <v>682</v>
      </c>
      <c r="D1" s="384" t="s">
        <v>912</v>
      </c>
      <c r="E1" s="384" t="s">
        <v>913</v>
      </c>
      <c r="F1" s="384" t="s">
        <v>889</v>
      </c>
      <c r="G1" s="642" t="s">
        <v>594</v>
      </c>
      <c r="H1" s="643" t="s">
        <v>1113</v>
      </c>
      <c r="I1" s="642" t="s">
        <v>1114</v>
      </c>
      <c r="J1" s="642" t="s">
        <v>1118</v>
      </c>
      <c r="K1" s="642" t="s">
        <v>1123</v>
      </c>
      <c r="L1" s="642" t="s">
        <v>1119</v>
      </c>
      <c r="M1" s="642" t="s">
        <v>1120</v>
      </c>
      <c r="N1" s="642" t="s">
        <v>1121</v>
      </c>
      <c r="O1" s="642" t="s">
        <v>1122</v>
      </c>
      <c r="P1" s="334" t="s">
        <v>1496</v>
      </c>
      <c r="Q1" s="651" t="s">
        <v>1118</v>
      </c>
      <c r="R1" s="650" t="s">
        <v>992</v>
      </c>
      <c r="S1" s="651" t="s">
        <v>1115</v>
      </c>
      <c r="T1" s="652" t="s">
        <v>1116</v>
      </c>
      <c r="U1" s="652" t="s">
        <v>1117</v>
      </c>
      <c r="V1" s="651" t="s">
        <v>1008</v>
      </c>
      <c r="W1" s="652" t="s">
        <v>1116</v>
      </c>
      <c r="X1" s="650" t="s">
        <v>1117</v>
      </c>
    </row>
    <row r="2" spans="1:29" x14ac:dyDescent="0.15">
      <c r="A2" s="682" t="s">
        <v>1437</v>
      </c>
      <c r="B2" s="211">
        <f>74.76+13.97</f>
        <v>88.73</v>
      </c>
      <c r="C2" s="2">
        <v>0.96499999999999997</v>
      </c>
      <c r="D2" s="682">
        <v>250</v>
      </c>
      <c r="E2" s="682">
        <v>25</v>
      </c>
      <c r="F2" s="682" t="s">
        <v>904</v>
      </c>
      <c r="G2" s="673">
        <v>1</v>
      </c>
      <c r="H2" s="644">
        <f t="shared" ref="H2:H5" si="0">IF(G2&gt;0,D2/G2/230,"")</f>
        <v>1.0869565217391304</v>
      </c>
      <c r="I2" s="673">
        <f t="shared" ref="I2:I5" si="1">IF(G2&gt;0,IF(G2=1,INDEX($S$2:$S$5,MATCH(H2,$T$2:$T$5,-1)),INDEX($S$2:$S$5,MATCH(H2,$U$2:$U$5,-1))),"")</f>
        <v>2.5</v>
      </c>
      <c r="J2" s="673">
        <f t="shared" ref="J2:J5" si="2">IF(G2&gt;0,INDEX($Q$2:$Q$5,MATCH(H2,$R$2:$R$5,-1)),"")</f>
        <v>6</v>
      </c>
      <c r="K2" s="673"/>
      <c r="Q2" s="645">
        <v>25</v>
      </c>
      <c r="R2" s="647">
        <v>104</v>
      </c>
      <c r="S2" s="645">
        <v>10</v>
      </c>
      <c r="T2" s="673">
        <v>73</v>
      </c>
      <c r="U2" s="673">
        <v>64</v>
      </c>
      <c r="V2" s="653">
        <v>70</v>
      </c>
      <c r="W2" s="673"/>
      <c r="X2" s="647">
        <v>251</v>
      </c>
      <c r="Y2" s="684">
        <f t="shared" ref="Y2:Y8" si="3">100*(3*2*$AC$9*$AA$9*(X2/$AB$9)^2)/V2/Z2/$AB$9</f>
        <v>0.70816223852516469</v>
      </c>
      <c r="Z2" s="684">
        <f t="shared" ref="Z2:Z8" si="4">230*3*X2</f>
        <v>173190</v>
      </c>
    </row>
    <row r="3" spans="1:29" x14ac:dyDescent="0.15">
      <c r="A3" s="682" t="s">
        <v>1438</v>
      </c>
      <c r="B3" s="211">
        <f>74.76+9.61</f>
        <v>84.37</v>
      </c>
      <c r="C3" s="2">
        <v>0.96499999999999997</v>
      </c>
      <c r="D3" s="682">
        <v>250</v>
      </c>
      <c r="E3" s="682">
        <v>25</v>
      </c>
      <c r="F3" s="682" t="s">
        <v>904</v>
      </c>
      <c r="G3" s="673">
        <v>1</v>
      </c>
      <c r="H3" s="644">
        <f t="shared" si="0"/>
        <v>1.0869565217391304</v>
      </c>
      <c r="I3" s="673">
        <f t="shared" si="1"/>
        <v>2.5</v>
      </c>
      <c r="J3" s="673">
        <f t="shared" si="2"/>
        <v>6</v>
      </c>
      <c r="K3" s="673"/>
      <c r="Q3" s="645">
        <v>16</v>
      </c>
      <c r="R3" s="647">
        <v>79</v>
      </c>
      <c r="S3" s="645">
        <v>6</v>
      </c>
      <c r="T3" s="673">
        <v>53</v>
      </c>
      <c r="U3" s="673">
        <v>47</v>
      </c>
      <c r="V3" s="653">
        <v>50</v>
      </c>
      <c r="W3" s="673"/>
      <c r="X3" s="647">
        <v>297</v>
      </c>
      <c r="Y3" s="684">
        <f t="shared" si="3"/>
        <v>1.173122943341687</v>
      </c>
      <c r="Z3" s="684">
        <f t="shared" si="4"/>
        <v>204930</v>
      </c>
    </row>
    <row r="4" spans="1:29" x14ac:dyDescent="0.15">
      <c r="A4" s="682" t="s">
        <v>1439</v>
      </c>
      <c r="B4" s="211">
        <f>84.55+13.97</f>
        <v>98.52</v>
      </c>
      <c r="C4" s="2">
        <v>0.96499999999999997</v>
      </c>
      <c r="D4" s="682">
        <v>290</v>
      </c>
      <c r="E4" s="682">
        <v>25</v>
      </c>
      <c r="F4" s="682" t="s">
        <v>904</v>
      </c>
      <c r="G4" s="673">
        <v>1</v>
      </c>
      <c r="H4" s="644">
        <f t="shared" si="0"/>
        <v>1.2608695652173914</v>
      </c>
      <c r="I4" s="673">
        <f t="shared" si="1"/>
        <v>2.5</v>
      </c>
      <c r="J4" s="673">
        <f t="shared" si="2"/>
        <v>6</v>
      </c>
      <c r="K4" s="673"/>
      <c r="Q4" s="645">
        <v>10</v>
      </c>
      <c r="R4" s="647">
        <v>59</v>
      </c>
      <c r="S4" s="645">
        <v>4</v>
      </c>
      <c r="T4" s="673">
        <v>41</v>
      </c>
      <c r="U4" s="673">
        <v>36</v>
      </c>
      <c r="V4" s="653">
        <v>35</v>
      </c>
      <c r="W4" s="673"/>
      <c r="X4" s="647">
        <v>162</v>
      </c>
      <c r="Y4" s="684">
        <f t="shared" si="3"/>
        <v>0.9141217740324834</v>
      </c>
      <c r="Z4" s="684">
        <f t="shared" si="4"/>
        <v>111780</v>
      </c>
    </row>
    <row r="5" spans="1:29" ht="14" thickBot="1" x14ac:dyDescent="0.2">
      <c r="A5" s="682" t="s">
        <v>1440</v>
      </c>
      <c r="B5" s="211">
        <f>84.55+9.61</f>
        <v>94.16</v>
      </c>
      <c r="C5" s="2">
        <v>0.96499999999999997</v>
      </c>
      <c r="D5" s="682">
        <v>290</v>
      </c>
      <c r="E5" s="682">
        <v>25</v>
      </c>
      <c r="F5" s="682" t="s">
        <v>904</v>
      </c>
      <c r="G5" s="673">
        <v>1</v>
      </c>
      <c r="H5" s="644">
        <f t="shared" si="0"/>
        <v>1.2608695652173914</v>
      </c>
      <c r="I5" s="673">
        <f t="shared" si="1"/>
        <v>2.5</v>
      </c>
      <c r="J5" s="673">
        <f t="shared" si="2"/>
        <v>6</v>
      </c>
      <c r="K5" s="673"/>
      <c r="Q5" s="646">
        <v>6</v>
      </c>
      <c r="R5" s="649">
        <v>43</v>
      </c>
      <c r="S5" s="646">
        <v>2.5</v>
      </c>
      <c r="T5" s="648">
        <v>25</v>
      </c>
      <c r="U5" s="648">
        <v>20</v>
      </c>
      <c r="V5" s="653">
        <v>25</v>
      </c>
      <c r="W5" s="673"/>
      <c r="X5" s="647">
        <v>131</v>
      </c>
      <c r="Y5" s="684">
        <f t="shared" si="3"/>
        <v>1.0348761318367745</v>
      </c>
      <c r="Z5" s="684">
        <f t="shared" si="4"/>
        <v>90390</v>
      </c>
    </row>
    <row r="6" spans="1:29" s="668" customFormat="1" x14ac:dyDescent="0.15">
      <c r="A6" s="115" t="s">
        <v>1441</v>
      </c>
      <c r="B6" s="211">
        <v>32.31</v>
      </c>
      <c r="C6" s="2">
        <v>0.98799999999999999</v>
      </c>
      <c r="D6" s="668">
        <v>0</v>
      </c>
      <c r="E6" s="668">
        <v>25</v>
      </c>
      <c r="F6" s="668" t="s">
        <v>901</v>
      </c>
      <c r="G6" s="667">
        <v>1</v>
      </c>
      <c r="H6" s="644">
        <v>0</v>
      </c>
      <c r="I6" s="667">
        <f t="shared" ref="I6:I23" si="5">IF(G6&gt;0,IF(G6=1,INDEX($S$2:$S$5,MATCH(H6,$T$2:$T$5,-1)),INDEX($S$2:$S$5,MATCH(H6,$U$2:$U$5,-1))),"")</f>
        <v>2.5</v>
      </c>
      <c r="J6" s="667">
        <f t="shared" ref="J6:J23" si="6">IF(G6&gt;0,INDEX($Q$2:$Q$5,MATCH(H6,$R$2:$R$5,-1)),"")</f>
        <v>6</v>
      </c>
      <c r="K6" s="667"/>
      <c r="L6" s="667"/>
      <c r="M6" s="667"/>
      <c r="N6" s="667"/>
      <c r="O6" s="667"/>
      <c r="P6" s="667"/>
      <c r="Q6" s="684"/>
      <c r="R6" s="684"/>
      <c r="S6" s="684"/>
      <c r="T6" s="684"/>
      <c r="U6" s="684"/>
      <c r="V6" s="653">
        <v>16</v>
      </c>
      <c r="W6" s="673">
        <v>115</v>
      </c>
      <c r="X6" s="647">
        <v>99</v>
      </c>
      <c r="Y6" s="684">
        <f t="shared" si="3"/>
        <v>1.2220030659809245</v>
      </c>
      <c r="Z6" s="684">
        <f t="shared" si="4"/>
        <v>68310</v>
      </c>
    </row>
    <row r="7" spans="1:29" s="668" customFormat="1" x14ac:dyDescent="0.15">
      <c r="A7" s="115" t="s">
        <v>1442</v>
      </c>
      <c r="B7" s="211">
        <v>33.909999999999997</v>
      </c>
      <c r="C7" s="2">
        <v>0.98799999999999999</v>
      </c>
      <c r="D7" s="668">
        <v>0</v>
      </c>
      <c r="E7" s="668">
        <v>25</v>
      </c>
      <c r="F7" s="668" t="s">
        <v>901</v>
      </c>
      <c r="G7" s="667">
        <v>1</v>
      </c>
      <c r="H7" s="644">
        <v>0</v>
      </c>
      <c r="I7" s="667">
        <f t="shared" si="5"/>
        <v>2.5</v>
      </c>
      <c r="J7" s="667">
        <f t="shared" si="6"/>
        <v>6</v>
      </c>
      <c r="K7" s="667"/>
      <c r="L7" s="667"/>
      <c r="M7" s="667"/>
      <c r="N7" s="667"/>
      <c r="O7" s="667"/>
      <c r="P7" s="667"/>
      <c r="Q7" s="684"/>
      <c r="R7" s="684"/>
      <c r="S7" s="690"/>
      <c r="T7" s="673"/>
      <c r="U7" s="684"/>
      <c r="V7" s="653">
        <v>10</v>
      </c>
      <c r="W7" s="673">
        <v>90</v>
      </c>
      <c r="X7" s="647">
        <v>78</v>
      </c>
      <c r="Y7" s="684">
        <f t="shared" si="3"/>
        <v>1.540464471054741</v>
      </c>
      <c r="Z7" s="684">
        <f t="shared" si="4"/>
        <v>53820</v>
      </c>
    </row>
    <row r="8" spans="1:29" s="668" customFormat="1" x14ac:dyDescent="0.15">
      <c r="A8" s="668" t="s">
        <v>1443</v>
      </c>
      <c r="B8" s="211">
        <v>43.09</v>
      </c>
      <c r="C8" s="2">
        <v>0.98799999999999999</v>
      </c>
      <c r="D8" s="668">
        <v>0</v>
      </c>
      <c r="E8" s="668">
        <v>25</v>
      </c>
      <c r="F8" s="668" t="s">
        <v>901</v>
      </c>
      <c r="G8" s="667">
        <v>1</v>
      </c>
      <c r="H8" s="644">
        <v>0</v>
      </c>
      <c r="I8" s="667">
        <f t="shared" si="5"/>
        <v>2.5</v>
      </c>
      <c r="J8" s="667">
        <f t="shared" si="6"/>
        <v>6</v>
      </c>
      <c r="K8" s="667"/>
      <c r="L8" s="667"/>
      <c r="M8" s="667"/>
      <c r="N8" s="667"/>
      <c r="O8" s="667"/>
      <c r="P8" s="667"/>
      <c r="Q8" s="684"/>
      <c r="R8" s="684"/>
      <c r="S8" s="690"/>
      <c r="T8" s="673"/>
      <c r="U8" s="684"/>
      <c r="V8" s="653">
        <v>6</v>
      </c>
      <c r="W8" s="673">
        <v>66</v>
      </c>
      <c r="X8" s="647">
        <v>56</v>
      </c>
      <c r="Y8" s="684">
        <f t="shared" si="3"/>
        <v>1.8432908200655023</v>
      </c>
      <c r="Z8" s="684">
        <f t="shared" si="4"/>
        <v>38640</v>
      </c>
    </row>
    <row r="9" spans="1:29" s="668" customFormat="1" ht="14" thickBot="1" x14ac:dyDescent="0.2">
      <c r="A9" s="668" t="s">
        <v>1444</v>
      </c>
      <c r="B9" s="211">
        <v>29.83</v>
      </c>
      <c r="C9" s="2">
        <v>0.98799999999999999</v>
      </c>
      <c r="D9" s="668">
        <v>0</v>
      </c>
      <c r="E9" s="668">
        <v>25</v>
      </c>
      <c r="F9" s="668" t="s">
        <v>904</v>
      </c>
      <c r="G9" s="667">
        <v>1</v>
      </c>
      <c r="H9" s="644">
        <v>0</v>
      </c>
      <c r="I9" s="667">
        <f t="shared" si="5"/>
        <v>2.5</v>
      </c>
      <c r="J9" s="667">
        <f t="shared" si="6"/>
        <v>6</v>
      </c>
      <c r="K9" s="667"/>
      <c r="L9" s="667"/>
      <c r="M9" s="667"/>
      <c r="N9" s="667"/>
      <c r="O9" s="667"/>
      <c r="P9" s="667"/>
      <c r="Q9" s="684"/>
      <c r="R9" s="684"/>
      <c r="S9" s="690"/>
      <c r="T9" s="673"/>
      <c r="U9" s="684"/>
      <c r="V9" s="691">
        <v>4</v>
      </c>
      <c r="W9" s="648">
        <v>52</v>
      </c>
      <c r="X9" s="649">
        <v>44</v>
      </c>
      <c r="Y9" s="684">
        <f>100*(3*2*$AC$9*$AA$9*(X9/$AB$9)^2)/V9/Z9/$AB$9</f>
        <v>2.1724498950771993</v>
      </c>
      <c r="Z9" s="684">
        <f>230*3*X9</f>
        <v>30360</v>
      </c>
      <c r="AA9" s="673">
        <v>110</v>
      </c>
      <c r="AB9" s="673">
        <v>2.077</v>
      </c>
      <c r="AC9" s="673">
        <v>1.8499999999999999E-2</v>
      </c>
    </row>
    <row r="10" spans="1:29" x14ac:dyDescent="0.15">
      <c r="A10" t="s">
        <v>914</v>
      </c>
      <c r="B10" s="211">
        <v>961</v>
      </c>
      <c r="C10" s="2">
        <v>0.97499999999999998</v>
      </c>
      <c r="D10">
        <v>16000</v>
      </c>
      <c r="E10">
        <v>12</v>
      </c>
      <c r="F10" t="s">
        <v>901</v>
      </c>
      <c r="G10" s="329">
        <v>3</v>
      </c>
      <c r="H10" s="644">
        <f t="shared" ref="H10:H23" si="7">IF(G10&gt;0,D10/G10/230,"")</f>
        <v>23.188405797101449</v>
      </c>
      <c r="I10" s="329">
        <f t="shared" si="5"/>
        <v>4</v>
      </c>
      <c r="J10" s="329">
        <f t="shared" si="6"/>
        <v>6</v>
      </c>
      <c r="K10" s="329">
        <f t="shared" ref="K10:K23" si="8">IF(G10&gt;0,IF(G10=1,INDEX($V$2:$V$9,MATCH(H10,$W$2:$W$9,-1)),INDEX($V$2:$V$9,MATCH(H10,$X$2:$X$9,-1))),"")</f>
        <v>4</v>
      </c>
    </row>
    <row r="11" spans="1:29" s="674" customFormat="1" x14ac:dyDescent="0.15">
      <c r="A11" s="115" t="s">
        <v>1389</v>
      </c>
      <c r="B11" s="211">
        <v>1007.17</v>
      </c>
      <c r="C11" s="2">
        <v>0.97499999999999998</v>
      </c>
      <c r="D11" s="674">
        <v>17000</v>
      </c>
      <c r="E11" s="674">
        <v>12</v>
      </c>
      <c r="F11" s="674" t="s">
        <v>901</v>
      </c>
      <c r="G11" s="673">
        <v>3</v>
      </c>
      <c r="H11" s="644">
        <f t="shared" si="7"/>
        <v>24.637681159420293</v>
      </c>
      <c r="I11" s="673">
        <f t="shared" si="5"/>
        <v>4</v>
      </c>
      <c r="J11" s="673">
        <f t="shared" si="6"/>
        <v>6</v>
      </c>
      <c r="K11" s="673">
        <f t="shared" si="8"/>
        <v>4</v>
      </c>
      <c r="L11" s="673"/>
      <c r="M11" s="673"/>
      <c r="N11" s="673"/>
      <c r="O11" s="673"/>
      <c r="P11" s="673"/>
    </row>
    <row r="12" spans="1:29" s="674" customFormat="1" x14ac:dyDescent="0.15">
      <c r="A12" s="674" t="s">
        <v>915</v>
      </c>
      <c r="B12" s="211">
        <v>470.42</v>
      </c>
      <c r="C12" s="2">
        <v>0.97599999999999998</v>
      </c>
      <c r="D12" s="674">
        <v>2200</v>
      </c>
      <c r="E12" s="674">
        <v>12</v>
      </c>
      <c r="F12" s="674" t="s">
        <v>901</v>
      </c>
      <c r="G12" s="673">
        <v>1</v>
      </c>
      <c r="H12" s="644">
        <f t="shared" si="7"/>
        <v>9.5652173913043477</v>
      </c>
      <c r="I12" s="673">
        <f t="shared" si="5"/>
        <v>2.5</v>
      </c>
      <c r="J12" s="673">
        <f t="shared" si="6"/>
        <v>6</v>
      </c>
      <c r="K12" s="673">
        <f t="shared" si="8"/>
        <v>4</v>
      </c>
      <c r="L12" s="673"/>
      <c r="M12" s="673"/>
      <c r="N12" s="673"/>
      <c r="O12" s="673"/>
      <c r="P12" s="673"/>
    </row>
    <row r="13" spans="1:29" s="674" customFormat="1" x14ac:dyDescent="0.15">
      <c r="A13" s="674" t="s">
        <v>916</v>
      </c>
      <c r="B13" s="211">
        <v>530.49</v>
      </c>
      <c r="C13" s="2">
        <v>0.97599999999999998</v>
      </c>
      <c r="D13" s="674">
        <v>3000</v>
      </c>
      <c r="E13" s="674">
        <v>12</v>
      </c>
      <c r="F13" s="674" t="s">
        <v>901</v>
      </c>
      <c r="G13" s="673">
        <v>1</v>
      </c>
      <c r="H13" s="644">
        <f t="shared" si="7"/>
        <v>13.043478260869565</v>
      </c>
      <c r="I13" s="673">
        <f t="shared" si="5"/>
        <v>2.5</v>
      </c>
      <c r="J13" s="673">
        <f t="shared" si="6"/>
        <v>6</v>
      </c>
      <c r="K13" s="673">
        <f t="shared" si="8"/>
        <v>4</v>
      </c>
      <c r="L13" s="673"/>
      <c r="M13" s="673"/>
      <c r="N13" s="673"/>
      <c r="O13" s="673"/>
      <c r="P13" s="673"/>
    </row>
    <row r="14" spans="1:29" s="674" customFormat="1" x14ac:dyDescent="0.15">
      <c r="A14" s="674" t="s">
        <v>917</v>
      </c>
      <c r="B14" s="211">
        <v>609.95399999999995</v>
      </c>
      <c r="C14" s="2">
        <v>0.97599999999999998</v>
      </c>
      <c r="D14" s="674">
        <v>3500</v>
      </c>
      <c r="E14" s="674">
        <v>12</v>
      </c>
      <c r="F14" s="674" t="s">
        <v>901</v>
      </c>
      <c r="G14" s="673">
        <v>1</v>
      </c>
      <c r="H14" s="644">
        <f t="shared" si="7"/>
        <v>15.217391304347826</v>
      </c>
      <c r="I14" s="673">
        <f t="shared" si="5"/>
        <v>2.5</v>
      </c>
      <c r="J14" s="673">
        <f t="shared" si="6"/>
        <v>6</v>
      </c>
      <c r="K14" s="673">
        <f t="shared" si="8"/>
        <v>4</v>
      </c>
      <c r="L14" s="673"/>
      <c r="M14" s="673"/>
      <c r="N14" s="673"/>
      <c r="O14" s="673"/>
      <c r="P14" s="673" t="s">
        <v>1499</v>
      </c>
    </row>
    <row r="15" spans="1:29" s="674" customFormat="1" x14ac:dyDescent="0.15">
      <c r="A15" s="674" t="s">
        <v>918</v>
      </c>
      <c r="B15" s="211">
        <v>625.83000000000004</v>
      </c>
      <c r="C15" s="2">
        <v>0.97599999999999998</v>
      </c>
      <c r="D15" s="674">
        <v>3680</v>
      </c>
      <c r="E15" s="674">
        <v>12</v>
      </c>
      <c r="F15" s="674" t="s">
        <v>901</v>
      </c>
      <c r="G15" s="673">
        <v>1</v>
      </c>
      <c r="H15" s="644">
        <f t="shared" si="7"/>
        <v>16</v>
      </c>
      <c r="I15" s="673">
        <f t="shared" si="5"/>
        <v>2.5</v>
      </c>
      <c r="J15" s="673">
        <f t="shared" si="6"/>
        <v>6</v>
      </c>
      <c r="K15" s="673">
        <f t="shared" si="8"/>
        <v>4</v>
      </c>
      <c r="L15" s="673"/>
      <c r="M15" s="673"/>
      <c r="N15" s="673"/>
      <c r="O15" s="673"/>
      <c r="P15" s="673"/>
    </row>
    <row r="16" spans="1:29" x14ac:dyDescent="0.15">
      <c r="A16" t="s">
        <v>919</v>
      </c>
      <c r="B16" s="211">
        <v>570.96</v>
      </c>
      <c r="C16" s="2">
        <v>0.97599999999999998</v>
      </c>
      <c r="D16">
        <v>4000</v>
      </c>
      <c r="E16">
        <v>12</v>
      </c>
      <c r="F16" s="684" t="s">
        <v>901</v>
      </c>
      <c r="G16" s="329">
        <v>1</v>
      </c>
      <c r="H16" s="644">
        <f t="shared" si="7"/>
        <v>17.391304347826086</v>
      </c>
      <c r="I16" s="329">
        <f t="shared" si="5"/>
        <v>2.5</v>
      </c>
      <c r="J16" s="329">
        <f t="shared" si="6"/>
        <v>6</v>
      </c>
      <c r="K16" s="673">
        <f t="shared" si="8"/>
        <v>4</v>
      </c>
    </row>
    <row r="17" spans="1:16" x14ac:dyDescent="0.15">
      <c r="A17" t="s">
        <v>920</v>
      </c>
      <c r="B17" s="211">
        <v>677.52</v>
      </c>
      <c r="C17" s="2">
        <v>0.97599999999999998</v>
      </c>
      <c r="D17">
        <v>5000</v>
      </c>
      <c r="E17">
        <v>12</v>
      </c>
      <c r="F17" t="s">
        <v>901</v>
      </c>
      <c r="G17" s="329">
        <v>1</v>
      </c>
      <c r="H17" s="644">
        <f t="shared" si="7"/>
        <v>21.739130434782609</v>
      </c>
      <c r="I17" s="329">
        <f t="shared" si="5"/>
        <v>2.5</v>
      </c>
      <c r="J17" s="329">
        <f t="shared" si="6"/>
        <v>6</v>
      </c>
      <c r="K17" s="673">
        <f t="shared" si="8"/>
        <v>4</v>
      </c>
    </row>
    <row r="18" spans="1:16" x14ac:dyDescent="0.15">
      <c r="A18" s="115" t="s">
        <v>1174</v>
      </c>
      <c r="B18" s="211">
        <v>667.07</v>
      </c>
      <c r="C18" s="2">
        <v>0.97499999999999998</v>
      </c>
      <c r="D18">
        <v>6000</v>
      </c>
      <c r="E18">
        <v>12</v>
      </c>
      <c r="F18" t="s">
        <v>904</v>
      </c>
      <c r="G18" s="329">
        <v>1</v>
      </c>
      <c r="H18" s="644">
        <f t="shared" si="7"/>
        <v>26.086956521739129</v>
      </c>
      <c r="I18" s="329">
        <f t="shared" si="5"/>
        <v>4</v>
      </c>
      <c r="J18" s="329">
        <f t="shared" si="6"/>
        <v>6</v>
      </c>
      <c r="K18" s="673">
        <f t="shared" si="8"/>
        <v>4</v>
      </c>
    </row>
    <row r="19" spans="1:16" x14ac:dyDescent="0.15">
      <c r="A19" t="s">
        <v>1187</v>
      </c>
      <c r="B19" s="211">
        <v>467.24</v>
      </c>
      <c r="C19" s="2">
        <v>0.97599999999999998</v>
      </c>
      <c r="D19">
        <v>1000</v>
      </c>
      <c r="E19">
        <v>12</v>
      </c>
      <c r="F19" t="s">
        <v>901</v>
      </c>
      <c r="G19" s="329">
        <v>1</v>
      </c>
      <c r="H19" s="644">
        <f t="shared" si="7"/>
        <v>4.3478260869565215</v>
      </c>
      <c r="I19" s="329">
        <f t="shared" si="5"/>
        <v>2.5</v>
      </c>
      <c r="J19" s="329">
        <f t="shared" si="6"/>
        <v>6</v>
      </c>
      <c r="K19" s="673">
        <f t="shared" si="8"/>
        <v>4</v>
      </c>
    </row>
    <row r="20" spans="1:16" x14ac:dyDescent="0.15">
      <c r="A20" t="s">
        <v>1188</v>
      </c>
      <c r="B20" s="211">
        <v>338.55</v>
      </c>
      <c r="C20" s="2">
        <v>0.97599999999999998</v>
      </c>
      <c r="D20">
        <v>1500</v>
      </c>
      <c r="E20">
        <v>12</v>
      </c>
      <c r="F20" t="s">
        <v>901</v>
      </c>
      <c r="G20" s="329">
        <v>1</v>
      </c>
      <c r="H20" s="644">
        <f t="shared" si="7"/>
        <v>6.5217391304347823</v>
      </c>
      <c r="I20" s="329">
        <f t="shared" si="5"/>
        <v>2.5</v>
      </c>
      <c r="J20" s="329">
        <f t="shared" si="6"/>
        <v>6</v>
      </c>
      <c r="K20" s="673">
        <f t="shared" si="8"/>
        <v>4</v>
      </c>
    </row>
    <row r="21" spans="1:16" x14ac:dyDescent="0.15">
      <c r="A21" t="s">
        <v>1189</v>
      </c>
      <c r="B21" s="211">
        <v>483.83</v>
      </c>
      <c r="C21" s="2">
        <v>0.97599999999999998</v>
      </c>
      <c r="D21">
        <v>1500</v>
      </c>
      <c r="E21">
        <v>12</v>
      </c>
      <c r="F21" t="s">
        <v>901</v>
      </c>
      <c r="G21" s="329">
        <v>1</v>
      </c>
      <c r="H21" s="644">
        <f t="shared" si="7"/>
        <v>6.5217391304347823</v>
      </c>
      <c r="I21" s="329">
        <f t="shared" si="5"/>
        <v>2.5</v>
      </c>
      <c r="J21" s="329">
        <f t="shared" si="6"/>
        <v>6</v>
      </c>
      <c r="K21" s="673">
        <f t="shared" si="8"/>
        <v>4</v>
      </c>
    </row>
    <row r="22" spans="1:16" s="674" customFormat="1" x14ac:dyDescent="0.15">
      <c r="A22" s="684" t="s">
        <v>1190</v>
      </c>
      <c r="B22" s="211">
        <v>386.94</v>
      </c>
      <c r="C22" s="2">
        <v>0.97599999999999998</v>
      </c>
      <c r="D22" s="674">
        <v>2000</v>
      </c>
      <c r="E22" s="674">
        <v>12</v>
      </c>
      <c r="F22" s="674" t="s">
        <v>901</v>
      </c>
      <c r="G22" s="673">
        <v>1</v>
      </c>
      <c r="H22" s="644">
        <f t="shared" si="7"/>
        <v>8.695652173913043</v>
      </c>
      <c r="I22" s="673">
        <f t="shared" si="5"/>
        <v>2.5</v>
      </c>
      <c r="J22" s="673">
        <f t="shared" si="6"/>
        <v>6</v>
      </c>
      <c r="K22" s="673">
        <f t="shared" si="8"/>
        <v>4</v>
      </c>
      <c r="L22" s="673"/>
      <c r="M22" s="673"/>
      <c r="N22" s="673"/>
      <c r="O22" s="673"/>
      <c r="P22" s="673"/>
    </row>
    <row r="23" spans="1:16" s="668" customFormat="1" x14ac:dyDescent="0.15">
      <c r="A23" s="684" t="s">
        <v>1191</v>
      </c>
      <c r="B23" s="211">
        <v>556.63</v>
      </c>
      <c r="C23" s="2">
        <v>0.97599999999999998</v>
      </c>
      <c r="D23" s="668">
        <v>2000</v>
      </c>
      <c r="E23" s="668">
        <v>12</v>
      </c>
      <c r="F23" s="668" t="s">
        <v>901</v>
      </c>
      <c r="G23" s="667">
        <v>1</v>
      </c>
      <c r="H23" s="644">
        <f t="shared" si="7"/>
        <v>8.695652173913043</v>
      </c>
      <c r="I23" s="667">
        <f t="shared" si="5"/>
        <v>2.5</v>
      </c>
      <c r="J23" s="667">
        <f t="shared" si="6"/>
        <v>6</v>
      </c>
      <c r="K23" s="673">
        <f t="shared" si="8"/>
        <v>4</v>
      </c>
      <c r="L23" s="667"/>
      <c r="M23" s="667"/>
      <c r="N23" s="667"/>
      <c r="O23" s="667"/>
      <c r="P23" s="667"/>
    </row>
    <row r="24" spans="1:16" x14ac:dyDescent="0.15">
      <c r="A24" t="s">
        <v>1390</v>
      </c>
      <c r="B24" s="211">
        <v>186.24</v>
      </c>
      <c r="C24" s="2">
        <v>0.97499999999999998</v>
      </c>
      <c r="D24">
        <v>1000</v>
      </c>
      <c r="E24">
        <v>5</v>
      </c>
      <c r="F24" t="s">
        <v>901</v>
      </c>
      <c r="G24" s="329">
        <v>1</v>
      </c>
      <c r="H24" s="644">
        <f t="shared" ref="H24:H68" si="9">IF(G24&gt;0,D24/G24/230,"")</f>
        <v>4.3478260869565215</v>
      </c>
      <c r="I24" s="329">
        <f t="shared" ref="I24:I68" si="10">IF(G24&gt;0,IF(G24=1,INDEX($S$2:$S$5,MATCH(H24,$T$2:$T$5,-1)),INDEX($S$2:$S$5,MATCH(H24,$U$2:$U$5,-1))),"")</f>
        <v>2.5</v>
      </c>
      <c r="J24" s="329">
        <f t="shared" ref="J24:J68" si="11">IF(G24&gt;0,INDEX($Q$2:$Q$5,MATCH(H24,$R$2:$R$5,-1)),"")</f>
        <v>6</v>
      </c>
      <c r="K24" s="673">
        <f t="shared" ref="K24:K68" si="12">IF(G24&gt;0,IF(G24=1,INDEX($V$2:$V$9,MATCH(H24,$W$2:$W$9,-1)),INDEX($V$2:$V$9,MATCH(H24,$X$2:$X$9,-1))),"")</f>
        <v>4</v>
      </c>
    </row>
    <row r="25" spans="1:16" x14ac:dyDescent="0.15">
      <c r="A25" t="s">
        <v>1391</v>
      </c>
      <c r="B25" s="211">
        <v>202.78</v>
      </c>
      <c r="C25" s="2">
        <v>0.97499999999999998</v>
      </c>
      <c r="D25">
        <v>1500</v>
      </c>
      <c r="E25">
        <v>5</v>
      </c>
      <c r="F25" t="s">
        <v>901</v>
      </c>
      <c r="G25" s="329">
        <v>1</v>
      </c>
      <c r="H25" s="644">
        <f t="shared" si="9"/>
        <v>6.5217391304347823</v>
      </c>
      <c r="I25" s="329">
        <f t="shared" si="10"/>
        <v>2.5</v>
      </c>
      <c r="J25" s="329">
        <f t="shared" si="11"/>
        <v>6</v>
      </c>
      <c r="K25" s="673">
        <f t="shared" si="12"/>
        <v>4</v>
      </c>
    </row>
    <row r="26" spans="1:16" x14ac:dyDescent="0.15">
      <c r="A26" t="s">
        <v>1392</v>
      </c>
      <c r="B26" s="211">
        <v>235.62</v>
      </c>
      <c r="C26" s="2">
        <v>0.97499999999999998</v>
      </c>
      <c r="D26">
        <v>2000</v>
      </c>
      <c r="E26">
        <v>5</v>
      </c>
      <c r="F26" t="s">
        <v>901</v>
      </c>
      <c r="G26" s="329">
        <v>1</v>
      </c>
      <c r="H26" s="644">
        <f t="shared" si="9"/>
        <v>8.695652173913043</v>
      </c>
      <c r="I26" s="329">
        <f t="shared" si="10"/>
        <v>2.5</v>
      </c>
      <c r="J26" s="329">
        <f t="shared" si="11"/>
        <v>6</v>
      </c>
      <c r="K26" s="673">
        <f t="shared" si="12"/>
        <v>4</v>
      </c>
    </row>
    <row r="27" spans="1:16" x14ac:dyDescent="0.15">
      <c r="A27" t="s">
        <v>1393</v>
      </c>
      <c r="B27" s="211">
        <v>251.89</v>
      </c>
      <c r="C27" s="2">
        <v>0.97499999999999998</v>
      </c>
      <c r="D27">
        <v>2500</v>
      </c>
      <c r="E27">
        <v>5</v>
      </c>
      <c r="F27" t="s">
        <v>901</v>
      </c>
      <c r="G27" s="329">
        <v>1</v>
      </c>
      <c r="H27" s="644">
        <f t="shared" si="9"/>
        <v>10.869565217391305</v>
      </c>
      <c r="I27" s="329">
        <f t="shared" si="10"/>
        <v>2.5</v>
      </c>
      <c r="J27" s="329">
        <f t="shared" si="11"/>
        <v>6</v>
      </c>
      <c r="K27" s="673">
        <f t="shared" si="12"/>
        <v>4</v>
      </c>
    </row>
    <row r="28" spans="1:16" x14ac:dyDescent="0.15">
      <c r="A28" t="s">
        <v>1396</v>
      </c>
      <c r="B28" s="211">
        <v>339.12</v>
      </c>
      <c r="C28" s="2">
        <v>0.97499999999999998</v>
      </c>
      <c r="D28">
        <v>3000</v>
      </c>
      <c r="E28">
        <v>5</v>
      </c>
      <c r="F28" t="s">
        <v>901</v>
      </c>
      <c r="G28" s="329">
        <v>1</v>
      </c>
      <c r="H28" s="644">
        <f t="shared" si="9"/>
        <v>13.043478260869565</v>
      </c>
      <c r="I28" s="329">
        <f t="shared" si="10"/>
        <v>2.5</v>
      </c>
      <c r="J28" s="329">
        <f t="shared" si="11"/>
        <v>6</v>
      </c>
      <c r="K28" s="673">
        <f t="shared" si="12"/>
        <v>4</v>
      </c>
    </row>
    <row r="29" spans="1:16" x14ac:dyDescent="0.15">
      <c r="A29" t="s">
        <v>1394</v>
      </c>
      <c r="B29" s="211">
        <v>273.74</v>
      </c>
      <c r="C29" s="2">
        <v>0.97499999999999998</v>
      </c>
      <c r="D29">
        <v>3000</v>
      </c>
      <c r="E29">
        <v>5</v>
      </c>
      <c r="F29" t="s">
        <v>901</v>
      </c>
      <c r="G29" s="329">
        <v>1</v>
      </c>
      <c r="H29" s="644">
        <f t="shared" si="9"/>
        <v>13.043478260869565</v>
      </c>
      <c r="I29" s="329">
        <f t="shared" si="10"/>
        <v>2.5</v>
      </c>
      <c r="J29" s="329">
        <f t="shared" si="11"/>
        <v>6</v>
      </c>
      <c r="K29" s="673">
        <f t="shared" si="12"/>
        <v>4</v>
      </c>
    </row>
    <row r="30" spans="1:16" x14ac:dyDescent="0.15">
      <c r="A30" t="s">
        <v>1397</v>
      </c>
      <c r="B30" s="211">
        <v>325.77</v>
      </c>
      <c r="C30" s="2">
        <v>0.97499999999999998</v>
      </c>
      <c r="D30">
        <v>3600</v>
      </c>
      <c r="E30">
        <v>5</v>
      </c>
      <c r="F30" t="s">
        <v>901</v>
      </c>
      <c r="G30" s="329">
        <v>1</v>
      </c>
      <c r="H30" s="644">
        <f t="shared" si="9"/>
        <v>15.652173913043478</v>
      </c>
      <c r="I30" s="329">
        <f t="shared" si="10"/>
        <v>2.5</v>
      </c>
      <c r="J30" s="329">
        <f t="shared" si="11"/>
        <v>6</v>
      </c>
      <c r="K30" s="673">
        <f t="shared" si="12"/>
        <v>4</v>
      </c>
    </row>
    <row r="31" spans="1:16" x14ac:dyDescent="0.15">
      <c r="A31" t="s">
        <v>1395</v>
      </c>
      <c r="B31" s="211">
        <v>295.57</v>
      </c>
      <c r="C31" s="2">
        <v>0.97499999999999998</v>
      </c>
      <c r="D31">
        <v>3600</v>
      </c>
      <c r="E31">
        <v>5</v>
      </c>
      <c r="F31" t="s">
        <v>901</v>
      </c>
      <c r="G31" s="329">
        <v>1</v>
      </c>
      <c r="H31" s="644">
        <f t="shared" si="9"/>
        <v>15.652173913043478</v>
      </c>
      <c r="I31" s="329">
        <f t="shared" si="10"/>
        <v>2.5</v>
      </c>
      <c r="J31" s="329">
        <f t="shared" si="11"/>
        <v>6</v>
      </c>
      <c r="K31" s="673">
        <f t="shared" si="12"/>
        <v>4</v>
      </c>
    </row>
    <row r="32" spans="1:16" x14ac:dyDescent="0.15">
      <c r="A32" t="s">
        <v>1398</v>
      </c>
      <c r="B32" s="211">
        <v>399.1</v>
      </c>
      <c r="C32" s="2">
        <v>0.97499999999999998</v>
      </c>
      <c r="D32">
        <v>5000</v>
      </c>
      <c r="E32">
        <v>5</v>
      </c>
      <c r="F32" t="s">
        <v>901</v>
      </c>
      <c r="G32" s="329">
        <v>1</v>
      </c>
      <c r="H32" s="644">
        <f t="shared" si="9"/>
        <v>21.739130434782609</v>
      </c>
      <c r="I32" s="329">
        <f t="shared" si="10"/>
        <v>2.5</v>
      </c>
      <c r="J32" s="329">
        <f t="shared" si="11"/>
        <v>6</v>
      </c>
      <c r="K32" s="673">
        <f t="shared" si="12"/>
        <v>4</v>
      </c>
    </row>
    <row r="33" spans="1:16" x14ac:dyDescent="0.15">
      <c r="A33" t="s">
        <v>1404</v>
      </c>
      <c r="B33" s="211">
        <v>617.22</v>
      </c>
      <c r="C33" s="2">
        <v>0.97499999999999998</v>
      </c>
      <c r="D33">
        <v>6000</v>
      </c>
      <c r="E33">
        <v>5</v>
      </c>
      <c r="F33" t="s">
        <v>901</v>
      </c>
      <c r="G33" s="329">
        <v>3</v>
      </c>
      <c r="H33" s="644">
        <f t="shared" si="9"/>
        <v>8.695652173913043</v>
      </c>
      <c r="I33" s="329">
        <f t="shared" si="10"/>
        <v>2.5</v>
      </c>
      <c r="J33" s="329">
        <f t="shared" si="11"/>
        <v>6</v>
      </c>
      <c r="K33" s="673">
        <f t="shared" si="12"/>
        <v>4</v>
      </c>
    </row>
    <row r="34" spans="1:16" x14ac:dyDescent="0.15">
      <c r="A34" t="s">
        <v>1399</v>
      </c>
      <c r="B34" s="211">
        <v>381.74</v>
      </c>
      <c r="C34" s="2">
        <v>0.97499999999999998</v>
      </c>
      <c r="D34">
        <v>6000</v>
      </c>
      <c r="E34">
        <v>5</v>
      </c>
      <c r="F34" t="s">
        <v>901</v>
      </c>
      <c r="G34" s="329">
        <v>1</v>
      </c>
      <c r="H34" s="644">
        <f t="shared" si="9"/>
        <v>26.086956521739129</v>
      </c>
      <c r="I34" s="329">
        <f t="shared" si="10"/>
        <v>4</v>
      </c>
      <c r="J34" s="329">
        <f t="shared" si="11"/>
        <v>6</v>
      </c>
      <c r="K34" s="673">
        <f t="shared" si="12"/>
        <v>4</v>
      </c>
    </row>
    <row r="35" spans="1:16" x14ac:dyDescent="0.15">
      <c r="A35" t="s">
        <v>1405</v>
      </c>
      <c r="B35" s="211">
        <v>431.92</v>
      </c>
      <c r="C35" s="2">
        <v>0.97499999999999998</v>
      </c>
      <c r="D35">
        <v>6000</v>
      </c>
      <c r="E35">
        <v>5</v>
      </c>
      <c r="F35" t="s">
        <v>901</v>
      </c>
      <c r="G35" s="329">
        <v>3</v>
      </c>
      <c r="H35" s="644">
        <f t="shared" si="9"/>
        <v>8.695652173913043</v>
      </c>
      <c r="I35" s="329">
        <f t="shared" si="10"/>
        <v>2.5</v>
      </c>
      <c r="J35" s="329">
        <f t="shared" si="11"/>
        <v>6</v>
      </c>
      <c r="K35" s="673">
        <f t="shared" si="12"/>
        <v>4</v>
      </c>
    </row>
    <row r="36" spans="1:16" x14ac:dyDescent="0.15">
      <c r="A36" t="s">
        <v>1400</v>
      </c>
      <c r="B36" s="211">
        <v>648.79</v>
      </c>
      <c r="C36" s="2">
        <v>0.97499999999999998</v>
      </c>
      <c r="D36">
        <v>10000</v>
      </c>
      <c r="E36">
        <v>5</v>
      </c>
      <c r="F36" t="s">
        <v>901</v>
      </c>
      <c r="G36" s="329">
        <v>3</v>
      </c>
      <c r="H36" s="644">
        <f t="shared" si="9"/>
        <v>14.492753623188406</v>
      </c>
      <c r="I36" s="329">
        <f t="shared" si="10"/>
        <v>2.5</v>
      </c>
      <c r="J36" s="329">
        <f t="shared" si="11"/>
        <v>6</v>
      </c>
      <c r="K36" s="673">
        <f t="shared" si="12"/>
        <v>4</v>
      </c>
    </row>
    <row r="37" spans="1:16" x14ac:dyDescent="0.15">
      <c r="A37" s="706" t="s">
        <v>1401</v>
      </c>
      <c r="B37" s="211">
        <v>713.33</v>
      </c>
      <c r="C37" s="2">
        <v>0.97499999999999998</v>
      </c>
      <c r="D37" s="706">
        <v>12000</v>
      </c>
      <c r="E37" s="706">
        <v>5</v>
      </c>
      <c r="F37" s="706" t="s">
        <v>901</v>
      </c>
      <c r="G37" s="673">
        <v>3</v>
      </c>
      <c r="H37" s="644">
        <f t="shared" si="9"/>
        <v>17.391304347826086</v>
      </c>
      <c r="I37" s="673">
        <f t="shared" si="10"/>
        <v>2.5</v>
      </c>
      <c r="J37" s="673">
        <f t="shared" si="11"/>
        <v>6</v>
      </c>
      <c r="K37" s="673">
        <f t="shared" si="12"/>
        <v>4</v>
      </c>
    </row>
    <row r="38" spans="1:16" x14ac:dyDescent="0.15">
      <c r="A38" s="706" t="s">
        <v>1402</v>
      </c>
      <c r="B38" s="211">
        <v>835.37</v>
      </c>
      <c r="C38" s="2">
        <v>0.97499999999999998</v>
      </c>
      <c r="D38" s="706">
        <v>15000</v>
      </c>
      <c r="E38" s="706">
        <v>5</v>
      </c>
      <c r="F38" s="706" t="s">
        <v>901</v>
      </c>
      <c r="G38" s="673">
        <v>3</v>
      </c>
      <c r="H38" s="644">
        <f t="shared" si="9"/>
        <v>21.739130434782609</v>
      </c>
      <c r="I38" s="673">
        <f t="shared" si="10"/>
        <v>4</v>
      </c>
      <c r="J38" s="673">
        <f t="shared" si="11"/>
        <v>6</v>
      </c>
      <c r="K38" s="673">
        <f t="shared" si="12"/>
        <v>4</v>
      </c>
    </row>
    <row r="39" spans="1:16" s="720" customFormat="1" x14ac:dyDescent="0.15">
      <c r="A39" s="720" t="s">
        <v>1403</v>
      </c>
      <c r="B39" s="211">
        <v>991</v>
      </c>
      <c r="C39" s="2">
        <v>0.97499999999999998</v>
      </c>
      <c r="D39" s="720">
        <v>20000</v>
      </c>
      <c r="E39" s="720">
        <v>5</v>
      </c>
      <c r="F39" s="720" t="s">
        <v>904</v>
      </c>
      <c r="G39" s="673">
        <v>3</v>
      </c>
      <c r="H39" s="644">
        <f t="shared" si="9"/>
        <v>28.985507246376812</v>
      </c>
      <c r="I39" s="673">
        <f t="shared" si="10"/>
        <v>4</v>
      </c>
      <c r="J39" s="673">
        <f t="shared" si="11"/>
        <v>6</v>
      </c>
      <c r="K39" s="673">
        <f t="shared" si="12"/>
        <v>4</v>
      </c>
      <c r="L39" s="673"/>
      <c r="M39" s="673"/>
      <c r="N39" s="673"/>
      <c r="O39" s="673"/>
      <c r="P39" s="673"/>
    </row>
    <row r="40" spans="1:16" s="720" customFormat="1" x14ac:dyDescent="0.15">
      <c r="A40" s="720" t="s">
        <v>1406</v>
      </c>
      <c r="B40" s="211">
        <v>1212</v>
      </c>
      <c r="C40" s="2">
        <v>0.97499999999999998</v>
      </c>
      <c r="D40" s="720">
        <v>25000</v>
      </c>
      <c r="E40" s="720">
        <v>5</v>
      </c>
      <c r="F40" s="720" t="s">
        <v>904</v>
      </c>
      <c r="G40" s="673">
        <v>3</v>
      </c>
      <c r="H40" s="644">
        <f t="shared" si="9"/>
        <v>36.231884057971016</v>
      </c>
      <c r="I40" s="673">
        <f t="shared" si="10"/>
        <v>6</v>
      </c>
      <c r="J40" s="673">
        <f t="shared" si="11"/>
        <v>6</v>
      </c>
      <c r="K40" s="673">
        <f t="shared" si="12"/>
        <v>4</v>
      </c>
      <c r="L40" s="673"/>
      <c r="M40" s="673"/>
      <c r="N40" s="673"/>
      <c r="O40" s="673"/>
      <c r="P40" s="673"/>
    </row>
    <row r="41" spans="1:16" x14ac:dyDescent="0.15">
      <c r="A41" s="706" t="s">
        <v>1407</v>
      </c>
      <c r="B41" s="211">
        <v>1266</v>
      </c>
      <c r="C41" s="2">
        <v>0.97499999999999998</v>
      </c>
      <c r="D41" s="706">
        <v>30000</v>
      </c>
      <c r="E41" s="706">
        <v>5</v>
      </c>
      <c r="F41" s="720" t="s">
        <v>904</v>
      </c>
      <c r="G41" s="673">
        <v>3</v>
      </c>
      <c r="H41" s="644">
        <f t="shared" si="9"/>
        <v>43.478260869565219</v>
      </c>
      <c r="I41" s="673">
        <f t="shared" si="10"/>
        <v>6</v>
      </c>
      <c r="J41" s="673">
        <f t="shared" si="11"/>
        <v>10</v>
      </c>
      <c r="K41" s="673">
        <f t="shared" si="12"/>
        <v>4</v>
      </c>
    </row>
    <row r="42" spans="1:16" s="720" customFormat="1" x14ac:dyDescent="0.15">
      <c r="A42" s="720" t="s">
        <v>1408</v>
      </c>
      <c r="B42" s="211">
        <v>1465</v>
      </c>
      <c r="C42" s="2">
        <v>0.97499999999999998</v>
      </c>
      <c r="D42" s="720">
        <v>36000</v>
      </c>
      <c r="E42" s="720">
        <v>5</v>
      </c>
      <c r="F42" s="720" t="s">
        <v>904</v>
      </c>
      <c r="G42" s="673">
        <v>3</v>
      </c>
      <c r="H42" s="644">
        <f t="shared" ref="H42" si="13">IF(G42&gt;0,D42/G42/230,"")</f>
        <v>52.173913043478258</v>
      </c>
      <c r="I42" s="673">
        <f t="shared" ref="I42" si="14">IF(G42&gt;0,IF(G42=1,INDEX($S$2:$S$5,MATCH(H42,$T$2:$T$5,-1)),INDEX($S$2:$S$5,MATCH(H42,$U$2:$U$5,-1))),"")</f>
        <v>10</v>
      </c>
      <c r="J42" s="673">
        <f t="shared" ref="J42" si="15">IF(G42&gt;0,INDEX($Q$2:$Q$5,MATCH(H42,$R$2:$R$5,-1)),"")</f>
        <v>10</v>
      </c>
      <c r="K42" s="673">
        <f t="shared" ref="K42" si="16">IF(G42&gt;0,IF(G42=1,INDEX($V$2:$V$9,MATCH(H42,$W$2:$W$9,-1)),INDEX($V$2:$V$9,MATCH(H42,$X$2:$X$9,-1))),"")</f>
        <v>6</v>
      </c>
      <c r="L42" s="673"/>
      <c r="M42" s="673"/>
      <c r="N42" s="673"/>
      <c r="O42" s="673"/>
      <c r="P42" s="673"/>
    </row>
    <row r="43" spans="1:16" x14ac:dyDescent="0.15">
      <c r="A43" s="706" t="s">
        <v>1409</v>
      </c>
      <c r="B43" s="211">
        <v>1647</v>
      </c>
      <c r="C43" s="2">
        <v>0.97499999999999998</v>
      </c>
      <c r="D43" s="706">
        <v>40000</v>
      </c>
      <c r="E43" s="706">
        <v>5</v>
      </c>
      <c r="F43" s="720" t="s">
        <v>904</v>
      </c>
      <c r="G43" s="673">
        <v>3</v>
      </c>
      <c r="H43" s="644">
        <f t="shared" si="9"/>
        <v>57.971014492753625</v>
      </c>
      <c r="I43" s="673">
        <f t="shared" si="10"/>
        <v>10</v>
      </c>
      <c r="J43" s="673">
        <f t="shared" si="11"/>
        <v>10</v>
      </c>
      <c r="K43" s="673">
        <f t="shared" si="12"/>
        <v>10</v>
      </c>
    </row>
    <row r="44" spans="1:16" x14ac:dyDescent="0.15">
      <c r="A44" s="706" t="s">
        <v>1410</v>
      </c>
      <c r="B44" s="211">
        <v>1381</v>
      </c>
      <c r="C44" s="2">
        <v>0.97699999999999998</v>
      </c>
      <c r="D44" s="706">
        <v>10200</v>
      </c>
      <c r="E44" s="706">
        <v>5</v>
      </c>
      <c r="F44" s="706" t="s">
        <v>901</v>
      </c>
      <c r="G44" s="673">
        <v>3</v>
      </c>
      <c r="H44" s="644">
        <f t="shared" si="9"/>
        <v>14.782608695652174</v>
      </c>
      <c r="I44" s="673">
        <f t="shared" si="10"/>
        <v>2.5</v>
      </c>
      <c r="J44" s="673">
        <f t="shared" si="11"/>
        <v>6</v>
      </c>
      <c r="K44" s="673">
        <f t="shared" si="12"/>
        <v>4</v>
      </c>
    </row>
    <row r="45" spans="1:16" x14ac:dyDescent="0.15">
      <c r="A45" s="706" t="s">
        <v>1417</v>
      </c>
      <c r="B45" s="211">
        <v>1650</v>
      </c>
      <c r="C45" s="2">
        <v>0.97699999999999998</v>
      </c>
      <c r="D45" s="706">
        <v>12250</v>
      </c>
      <c r="E45" s="706">
        <v>5</v>
      </c>
      <c r="F45" s="706" t="s">
        <v>901</v>
      </c>
      <c r="G45" s="673">
        <v>3</v>
      </c>
      <c r="H45" s="644">
        <f t="shared" si="9"/>
        <v>17.753623188405797</v>
      </c>
      <c r="I45" s="673">
        <f t="shared" si="10"/>
        <v>2.5</v>
      </c>
      <c r="J45" s="673">
        <f t="shared" si="11"/>
        <v>6</v>
      </c>
      <c r="K45" s="673">
        <f t="shared" si="12"/>
        <v>4</v>
      </c>
    </row>
    <row r="46" spans="1:16" x14ac:dyDescent="0.15">
      <c r="A46" s="706" t="s">
        <v>1411</v>
      </c>
      <c r="B46" s="211">
        <v>1549</v>
      </c>
      <c r="C46" s="2">
        <v>0.97799999999999998</v>
      </c>
      <c r="D46" s="706">
        <v>15340</v>
      </c>
      <c r="E46" s="706">
        <v>5</v>
      </c>
      <c r="F46" s="706" t="s">
        <v>901</v>
      </c>
      <c r="G46" s="673">
        <v>3</v>
      </c>
      <c r="H46" s="644">
        <f t="shared" si="9"/>
        <v>22.231884057971012</v>
      </c>
      <c r="I46" s="673">
        <f t="shared" si="10"/>
        <v>4</v>
      </c>
      <c r="J46" s="673">
        <f t="shared" si="11"/>
        <v>6</v>
      </c>
      <c r="K46" s="673">
        <f t="shared" si="12"/>
        <v>4</v>
      </c>
    </row>
    <row r="47" spans="1:16" x14ac:dyDescent="0.15">
      <c r="A47" s="706" t="s">
        <v>1418</v>
      </c>
      <c r="B47" s="211">
        <v>2004</v>
      </c>
      <c r="C47" s="2">
        <v>0.97799999999999998</v>
      </c>
      <c r="D47" s="706">
        <v>17410</v>
      </c>
      <c r="E47" s="706">
        <v>5</v>
      </c>
      <c r="F47" s="706" t="s">
        <v>901</v>
      </c>
      <c r="G47" s="673">
        <v>3</v>
      </c>
      <c r="H47" s="644">
        <f t="shared" si="9"/>
        <v>25.231884057971012</v>
      </c>
      <c r="I47" s="673">
        <f t="shared" si="10"/>
        <v>4</v>
      </c>
      <c r="J47" s="673">
        <f t="shared" si="11"/>
        <v>6</v>
      </c>
      <c r="K47" s="673">
        <f t="shared" si="12"/>
        <v>4</v>
      </c>
    </row>
    <row r="48" spans="1:16" x14ac:dyDescent="0.15">
      <c r="A48" s="706" t="s">
        <v>1419</v>
      </c>
      <c r="B48" s="211">
        <v>1968</v>
      </c>
      <c r="C48" s="2">
        <v>0.97799999999999998</v>
      </c>
      <c r="D48" s="706">
        <v>20000</v>
      </c>
      <c r="E48" s="706">
        <v>5</v>
      </c>
      <c r="F48" s="706" t="s">
        <v>901</v>
      </c>
      <c r="G48" s="673">
        <v>3</v>
      </c>
      <c r="H48" s="644">
        <f t="shared" si="9"/>
        <v>28.985507246376812</v>
      </c>
      <c r="I48" s="673">
        <f t="shared" si="10"/>
        <v>4</v>
      </c>
      <c r="J48" s="673">
        <f t="shared" si="11"/>
        <v>6</v>
      </c>
      <c r="K48" s="673">
        <f t="shared" si="12"/>
        <v>4</v>
      </c>
    </row>
    <row r="49" spans="1:11" x14ac:dyDescent="0.15">
      <c r="A49" s="706" t="s">
        <v>1420</v>
      </c>
      <c r="B49" s="211">
        <v>2255</v>
      </c>
      <c r="C49" s="2">
        <v>0.97799999999999998</v>
      </c>
      <c r="D49" s="706">
        <v>25000</v>
      </c>
      <c r="E49" s="706">
        <v>5</v>
      </c>
      <c r="F49" s="706" t="s">
        <v>901</v>
      </c>
      <c r="G49" s="673">
        <v>3</v>
      </c>
      <c r="H49" s="644">
        <f t="shared" si="9"/>
        <v>36.231884057971016</v>
      </c>
      <c r="I49" s="673">
        <f t="shared" si="10"/>
        <v>6</v>
      </c>
      <c r="J49" s="673">
        <f t="shared" si="11"/>
        <v>6</v>
      </c>
      <c r="K49" s="673">
        <f t="shared" si="12"/>
        <v>4</v>
      </c>
    </row>
    <row r="50" spans="1:11" x14ac:dyDescent="0.15">
      <c r="A50" s="706" t="s">
        <v>1412</v>
      </c>
      <c r="B50" s="211">
        <v>938</v>
      </c>
      <c r="C50" s="2">
        <v>0.97099999999999997</v>
      </c>
      <c r="D50" s="706">
        <v>5100</v>
      </c>
      <c r="E50" s="706">
        <v>5</v>
      </c>
      <c r="F50" s="706" t="s">
        <v>901</v>
      </c>
      <c r="G50" s="673">
        <v>3</v>
      </c>
      <c r="H50" s="644">
        <f t="shared" si="9"/>
        <v>7.3913043478260869</v>
      </c>
      <c r="I50" s="673">
        <f t="shared" si="10"/>
        <v>2.5</v>
      </c>
      <c r="J50" s="673">
        <f t="shared" si="11"/>
        <v>6</v>
      </c>
      <c r="K50" s="673">
        <f t="shared" si="12"/>
        <v>4</v>
      </c>
    </row>
    <row r="51" spans="1:11" x14ac:dyDescent="0.15">
      <c r="A51" s="706" t="s">
        <v>1413</v>
      </c>
      <c r="B51" s="211">
        <v>1044</v>
      </c>
      <c r="C51" s="2">
        <v>0.97399999999999998</v>
      </c>
      <c r="D51" s="706">
        <v>6125</v>
      </c>
      <c r="E51" s="706">
        <v>5</v>
      </c>
      <c r="F51" s="706" t="s">
        <v>901</v>
      </c>
      <c r="G51" s="673">
        <v>3</v>
      </c>
      <c r="H51" s="644">
        <f t="shared" si="9"/>
        <v>8.8768115942028984</v>
      </c>
      <c r="I51" s="673">
        <f t="shared" si="10"/>
        <v>2.5</v>
      </c>
      <c r="J51" s="673">
        <f t="shared" si="11"/>
        <v>6</v>
      </c>
      <c r="K51" s="673">
        <f t="shared" si="12"/>
        <v>4</v>
      </c>
    </row>
    <row r="52" spans="1:11" x14ac:dyDescent="0.15">
      <c r="A52" s="706" t="s">
        <v>1414</v>
      </c>
      <c r="B52" s="211">
        <v>1133</v>
      </c>
      <c r="C52" s="2">
        <v>0.97499999999999998</v>
      </c>
      <c r="D52" s="706">
        <v>7175</v>
      </c>
      <c r="E52" s="706">
        <v>5</v>
      </c>
      <c r="F52" s="706" t="s">
        <v>901</v>
      </c>
      <c r="G52" s="673">
        <v>3</v>
      </c>
      <c r="H52" s="644">
        <f t="shared" si="9"/>
        <v>10.39855072463768</v>
      </c>
      <c r="I52" s="673">
        <f t="shared" si="10"/>
        <v>2.5</v>
      </c>
      <c r="J52" s="673">
        <f t="shared" si="11"/>
        <v>6</v>
      </c>
      <c r="K52" s="673">
        <f t="shared" si="12"/>
        <v>4</v>
      </c>
    </row>
    <row r="53" spans="1:11" x14ac:dyDescent="0.15">
      <c r="A53" s="706" t="s">
        <v>1415</v>
      </c>
      <c r="B53" s="211">
        <v>1204</v>
      </c>
      <c r="C53" s="2">
        <v>0.97599999999999998</v>
      </c>
      <c r="D53" s="706">
        <v>8200</v>
      </c>
      <c r="E53" s="706">
        <v>5</v>
      </c>
      <c r="F53" s="706" t="s">
        <v>901</v>
      </c>
      <c r="G53" s="673">
        <v>3</v>
      </c>
      <c r="H53" s="644">
        <f t="shared" si="9"/>
        <v>11.884057971014494</v>
      </c>
      <c r="I53" s="673">
        <f t="shared" si="10"/>
        <v>2.5</v>
      </c>
      <c r="J53" s="673">
        <f t="shared" si="11"/>
        <v>6</v>
      </c>
      <c r="K53" s="673">
        <f t="shared" si="12"/>
        <v>4</v>
      </c>
    </row>
    <row r="54" spans="1:11" x14ac:dyDescent="0.15">
      <c r="A54" s="706" t="s">
        <v>1416</v>
      </c>
      <c r="B54" s="211">
        <v>1274</v>
      </c>
      <c r="C54" s="2">
        <v>0.97599999999999998</v>
      </c>
      <c r="D54" s="706">
        <v>9225</v>
      </c>
      <c r="E54" s="706">
        <v>5</v>
      </c>
      <c r="F54" s="706" t="s">
        <v>901</v>
      </c>
      <c r="G54" s="673">
        <v>3</v>
      </c>
      <c r="H54" s="644">
        <f t="shared" si="9"/>
        <v>13.369565217391305</v>
      </c>
      <c r="I54" s="673">
        <f t="shared" si="10"/>
        <v>2.5</v>
      </c>
      <c r="J54" s="673">
        <f t="shared" si="11"/>
        <v>6</v>
      </c>
      <c r="K54" s="673">
        <f t="shared" si="12"/>
        <v>4</v>
      </c>
    </row>
    <row r="55" spans="1:11" x14ac:dyDescent="0.15">
      <c r="A55" s="706" t="s">
        <v>1421</v>
      </c>
      <c r="B55" s="211">
        <v>3293</v>
      </c>
      <c r="C55" s="2">
        <v>0.97099999999999997</v>
      </c>
      <c r="D55" s="706">
        <v>3680</v>
      </c>
      <c r="E55" s="706">
        <v>5</v>
      </c>
      <c r="F55" s="706" t="s">
        <v>901</v>
      </c>
      <c r="G55" s="673">
        <v>1</v>
      </c>
      <c r="H55" s="644">
        <f t="shared" si="9"/>
        <v>16</v>
      </c>
      <c r="I55" s="673">
        <f t="shared" si="10"/>
        <v>2.5</v>
      </c>
      <c r="J55" s="673">
        <f t="shared" si="11"/>
        <v>6</v>
      </c>
      <c r="K55" s="673">
        <f t="shared" si="12"/>
        <v>4</v>
      </c>
    </row>
    <row r="56" spans="1:11" x14ac:dyDescent="0.15">
      <c r="A56" s="706" t="s">
        <v>1422</v>
      </c>
      <c r="B56" s="211">
        <v>3456</v>
      </c>
      <c r="C56" s="2">
        <v>0.97099999999999997</v>
      </c>
      <c r="D56" s="706">
        <v>4600</v>
      </c>
      <c r="E56" s="706">
        <v>5</v>
      </c>
      <c r="F56" s="706" t="s">
        <v>901</v>
      </c>
      <c r="G56" s="673">
        <v>1</v>
      </c>
      <c r="H56" s="644">
        <f t="shared" si="9"/>
        <v>20</v>
      </c>
      <c r="I56" s="673">
        <f t="shared" si="10"/>
        <v>2.5</v>
      </c>
      <c r="J56" s="673">
        <f t="shared" si="11"/>
        <v>6</v>
      </c>
      <c r="K56" s="673">
        <f t="shared" si="12"/>
        <v>4</v>
      </c>
    </row>
    <row r="57" spans="1:11" x14ac:dyDescent="0.15">
      <c r="A57" s="706" t="s">
        <v>1423</v>
      </c>
      <c r="B57" s="211">
        <v>324</v>
      </c>
      <c r="C57" s="2">
        <v>0.96099999999999997</v>
      </c>
      <c r="D57" s="706">
        <v>1500</v>
      </c>
      <c r="E57" s="706">
        <v>5</v>
      </c>
      <c r="F57" s="706" t="s">
        <v>901</v>
      </c>
      <c r="G57" s="673">
        <v>1</v>
      </c>
      <c r="H57" s="644">
        <f t="shared" si="9"/>
        <v>6.5217391304347823</v>
      </c>
      <c r="I57" s="673">
        <f t="shared" si="10"/>
        <v>2.5</v>
      </c>
      <c r="J57" s="673">
        <f t="shared" si="11"/>
        <v>6</v>
      </c>
      <c r="K57" s="673">
        <f t="shared" si="12"/>
        <v>4</v>
      </c>
    </row>
    <row r="58" spans="1:11" x14ac:dyDescent="0.15">
      <c r="A58" s="706" t="s">
        <v>1424</v>
      </c>
      <c r="B58" s="211">
        <v>443.44</v>
      </c>
      <c r="C58" s="2">
        <v>0.95</v>
      </c>
      <c r="D58" s="706">
        <v>1700</v>
      </c>
      <c r="E58" s="706">
        <v>5</v>
      </c>
      <c r="F58" s="706" t="s">
        <v>901</v>
      </c>
      <c r="G58" s="673">
        <v>1</v>
      </c>
      <c r="H58" s="644">
        <f t="shared" si="9"/>
        <v>7.3913043478260869</v>
      </c>
      <c r="I58" s="673">
        <f t="shared" si="10"/>
        <v>2.5</v>
      </c>
      <c r="J58" s="673">
        <f t="shared" si="11"/>
        <v>6</v>
      </c>
      <c r="K58" s="673">
        <f t="shared" si="12"/>
        <v>4</v>
      </c>
    </row>
    <row r="59" spans="1:11" x14ac:dyDescent="0.15">
      <c r="A59" s="706" t="s">
        <v>1425</v>
      </c>
      <c r="B59" s="211">
        <v>442</v>
      </c>
      <c r="C59" s="2">
        <v>0.96699999999999997</v>
      </c>
      <c r="D59" s="706">
        <v>2500</v>
      </c>
      <c r="E59" s="706">
        <v>5</v>
      </c>
      <c r="F59" s="706" t="s">
        <v>901</v>
      </c>
      <c r="G59" s="673">
        <v>1</v>
      </c>
      <c r="H59" s="644">
        <f t="shared" si="9"/>
        <v>10.869565217391305</v>
      </c>
      <c r="I59" s="673">
        <f t="shared" si="10"/>
        <v>2.5</v>
      </c>
      <c r="J59" s="673">
        <f t="shared" si="11"/>
        <v>6</v>
      </c>
      <c r="K59" s="673">
        <f t="shared" si="12"/>
        <v>4</v>
      </c>
    </row>
    <row r="60" spans="1:11" x14ac:dyDescent="0.15">
      <c r="A60" s="706" t="s">
        <v>1426</v>
      </c>
      <c r="B60" s="211">
        <v>543.79</v>
      </c>
      <c r="C60" s="2">
        <v>0.96299999999999997</v>
      </c>
      <c r="D60" s="706">
        <v>2000</v>
      </c>
      <c r="E60" s="706">
        <v>5</v>
      </c>
      <c r="F60" s="706" t="s">
        <v>901</v>
      </c>
      <c r="G60" s="673">
        <v>1</v>
      </c>
      <c r="H60" s="644">
        <f t="shared" si="9"/>
        <v>8.695652173913043</v>
      </c>
      <c r="I60" s="673">
        <f t="shared" si="10"/>
        <v>2.5</v>
      </c>
      <c r="J60" s="673">
        <f t="shared" si="11"/>
        <v>6</v>
      </c>
      <c r="K60" s="673">
        <f t="shared" si="12"/>
        <v>4</v>
      </c>
    </row>
    <row r="61" spans="1:11" x14ac:dyDescent="0.15">
      <c r="A61" s="706" t="s">
        <v>1427</v>
      </c>
      <c r="B61" s="211">
        <v>508.99</v>
      </c>
      <c r="C61" s="2">
        <v>0.96299999999999997</v>
      </c>
      <c r="D61" s="706">
        <v>2100</v>
      </c>
      <c r="E61" s="706">
        <v>5</v>
      </c>
      <c r="F61" s="706" t="s">
        <v>901</v>
      </c>
      <c r="G61" s="673">
        <v>1</v>
      </c>
      <c r="H61" s="644">
        <f t="shared" si="9"/>
        <v>9.1304347826086953</v>
      </c>
      <c r="I61" s="673">
        <f t="shared" si="10"/>
        <v>2.5</v>
      </c>
      <c r="J61" s="673">
        <f t="shared" si="11"/>
        <v>6</v>
      </c>
      <c r="K61" s="673">
        <f t="shared" si="12"/>
        <v>4</v>
      </c>
    </row>
    <row r="62" spans="1:11" x14ac:dyDescent="0.15">
      <c r="A62" s="706" t="s">
        <v>1428</v>
      </c>
      <c r="B62" s="211">
        <v>669.03</v>
      </c>
      <c r="C62" s="2">
        <v>0.96</v>
      </c>
      <c r="D62" s="706">
        <v>2650</v>
      </c>
      <c r="E62" s="706">
        <v>5</v>
      </c>
      <c r="F62" s="706" t="s">
        <v>901</v>
      </c>
      <c r="G62" s="673">
        <v>1</v>
      </c>
      <c r="H62" s="644">
        <f t="shared" si="9"/>
        <v>11.521739130434783</v>
      </c>
      <c r="I62" s="673">
        <f t="shared" si="10"/>
        <v>2.5</v>
      </c>
      <c r="J62" s="673">
        <f t="shared" si="11"/>
        <v>6</v>
      </c>
      <c r="K62" s="673">
        <f t="shared" si="12"/>
        <v>4</v>
      </c>
    </row>
    <row r="63" spans="1:11" x14ac:dyDescent="0.15">
      <c r="A63" s="706" t="s">
        <v>1429</v>
      </c>
      <c r="B63" s="211">
        <v>560.27</v>
      </c>
      <c r="C63" s="2">
        <v>0.96299999999999997</v>
      </c>
      <c r="D63" s="706">
        <v>3000</v>
      </c>
      <c r="E63" s="706">
        <v>5</v>
      </c>
      <c r="F63" s="706" t="s">
        <v>901</v>
      </c>
      <c r="G63" s="673">
        <v>1</v>
      </c>
      <c r="H63" s="644">
        <f t="shared" si="9"/>
        <v>13.043478260869565</v>
      </c>
      <c r="I63" s="673">
        <f t="shared" si="10"/>
        <v>2.5</v>
      </c>
      <c r="J63" s="673">
        <f t="shared" si="11"/>
        <v>6</v>
      </c>
      <c r="K63" s="673">
        <f t="shared" si="12"/>
        <v>4</v>
      </c>
    </row>
    <row r="64" spans="1:11" x14ac:dyDescent="0.15">
      <c r="A64" s="706" t="s">
        <v>1431</v>
      </c>
      <c r="B64" s="211">
        <v>714.18</v>
      </c>
      <c r="C64" s="2">
        <v>0.96</v>
      </c>
      <c r="D64" s="706">
        <v>3200</v>
      </c>
      <c r="E64" s="706">
        <v>5</v>
      </c>
      <c r="F64" s="706" t="s">
        <v>901</v>
      </c>
      <c r="G64" s="673">
        <v>1</v>
      </c>
      <c r="H64" s="644">
        <f t="shared" si="9"/>
        <v>13.913043478260869</v>
      </c>
      <c r="I64" s="673">
        <f t="shared" si="10"/>
        <v>2.5</v>
      </c>
      <c r="J64" s="673">
        <f t="shared" si="11"/>
        <v>6</v>
      </c>
      <c r="K64" s="673">
        <f t="shared" si="12"/>
        <v>4</v>
      </c>
    </row>
    <row r="65" spans="1:16" x14ac:dyDescent="0.15">
      <c r="A65" s="706" t="s">
        <v>1430</v>
      </c>
      <c r="B65" s="211">
        <v>703.63</v>
      </c>
      <c r="C65" s="2">
        <v>0.96</v>
      </c>
      <c r="D65" s="706">
        <v>3200</v>
      </c>
      <c r="E65" s="706">
        <v>5</v>
      </c>
      <c r="F65" s="706" t="s">
        <v>901</v>
      </c>
      <c r="G65" s="673">
        <v>1</v>
      </c>
      <c r="H65" s="644">
        <f t="shared" si="9"/>
        <v>13.913043478260869</v>
      </c>
      <c r="I65" s="673">
        <f t="shared" si="10"/>
        <v>2.5</v>
      </c>
      <c r="J65" s="673">
        <f t="shared" si="11"/>
        <v>6</v>
      </c>
      <c r="K65" s="673">
        <f t="shared" si="12"/>
        <v>4</v>
      </c>
    </row>
    <row r="66" spans="1:16" x14ac:dyDescent="0.15">
      <c r="A66" s="706" t="s">
        <v>1432</v>
      </c>
      <c r="B66" s="211">
        <v>720.72</v>
      </c>
      <c r="C66" s="2">
        <v>0.96299999999999997</v>
      </c>
      <c r="D66" s="706">
        <v>3880</v>
      </c>
      <c r="E66" s="706">
        <v>5</v>
      </c>
      <c r="F66" s="706" t="s">
        <v>901</v>
      </c>
      <c r="G66" s="673">
        <v>1</v>
      </c>
      <c r="H66" s="644">
        <f t="shared" si="9"/>
        <v>16.869565217391305</v>
      </c>
      <c r="I66" s="673">
        <f t="shared" si="10"/>
        <v>2.5</v>
      </c>
      <c r="J66" s="673">
        <f t="shared" si="11"/>
        <v>6</v>
      </c>
      <c r="K66" s="673">
        <f t="shared" si="12"/>
        <v>4</v>
      </c>
    </row>
    <row r="67" spans="1:16" x14ac:dyDescent="0.15">
      <c r="A67" s="706" t="s">
        <v>1433</v>
      </c>
      <c r="B67" s="211">
        <v>761.31</v>
      </c>
      <c r="C67" s="2">
        <v>0.96399999999999997</v>
      </c>
      <c r="D67" s="706">
        <v>4200</v>
      </c>
      <c r="E67" s="706">
        <v>5</v>
      </c>
      <c r="F67" s="706" t="s">
        <v>901</v>
      </c>
      <c r="G67" s="673">
        <v>1</v>
      </c>
      <c r="H67" s="644">
        <f t="shared" si="9"/>
        <v>18.260869565217391</v>
      </c>
      <c r="I67" s="673">
        <f t="shared" si="10"/>
        <v>2.5</v>
      </c>
      <c r="J67" s="673">
        <f t="shared" si="11"/>
        <v>6</v>
      </c>
      <c r="K67" s="673">
        <f t="shared" si="12"/>
        <v>4</v>
      </c>
    </row>
    <row r="68" spans="1:16" s="683" customFormat="1" x14ac:dyDescent="0.15">
      <c r="A68" s="706" t="s">
        <v>1434</v>
      </c>
      <c r="B68" s="211">
        <v>870.07</v>
      </c>
      <c r="C68" s="2">
        <v>0.96499999999999997</v>
      </c>
      <c r="D68" s="706">
        <v>5250</v>
      </c>
      <c r="E68" s="706">
        <v>5</v>
      </c>
      <c r="F68" s="706" t="s">
        <v>901</v>
      </c>
      <c r="G68" s="673">
        <v>1</v>
      </c>
      <c r="H68" s="644">
        <f t="shared" si="9"/>
        <v>22.826086956521738</v>
      </c>
      <c r="I68" s="673">
        <f t="shared" si="10"/>
        <v>2.5</v>
      </c>
      <c r="J68" s="673">
        <f t="shared" si="11"/>
        <v>6</v>
      </c>
      <c r="K68" s="673">
        <f t="shared" si="12"/>
        <v>4</v>
      </c>
      <c r="L68" s="673"/>
      <c r="M68" s="673"/>
      <c r="N68" s="673"/>
      <c r="O68" s="673"/>
      <c r="P68" s="673"/>
    </row>
    <row r="69" spans="1:16" s="683" customFormat="1" x14ac:dyDescent="0.15">
      <c r="A69" s="706" t="s">
        <v>1435</v>
      </c>
      <c r="B69" s="211">
        <v>28.43</v>
      </c>
      <c r="C69" s="2">
        <v>1</v>
      </c>
      <c r="D69" s="706">
        <v>0</v>
      </c>
      <c r="E69" s="706">
        <v>5</v>
      </c>
      <c r="F69" s="706" t="s">
        <v>901</v>
      </c>
      <c r="G69" s="673">
        <v>1</v>
      </c>
      <c r="H69" s="644">
        <v>0</v>
      </c>
      <c r="I69" s="673">
        <f>IF(G69&gt;0,IF(G69=1,INDEX($S$2:$S$3,MATCH(H69,$T$2:$T$3,-1)),INDEX($S$2:$S$3,MATCH(H69,$U$2:$U$3,-1))),"")</f>
        <v>6</v>
      </c>
      <c r="J69" s="673">
        <f>IF(G69&gt;0,INDEX($Q$2:$Q$3,MATCH(H69,$R$2:$R$3,-1)),"")</f>
        <v>16</v>
      </c>
      <c r="K69" s="673"/>
      <c r="L69" s="673"/>
      <c r="M69" s="673"/>
      <c r="N69" s="673"/>
      <c r="O69" s="673"/>
      <c r="P69" s="673"/>
    </row>
    <row r="70" spans="1:16" s="683" customFormat="1" x14ac:dyDescent="0.15">
      <c r="A70" s="706" t="s">
        <v>921</v>
      </c>
      <c r="B70" s="211">
        <v>31.41</v>
      </c>
      <c r="C70" s="2">
        <v>1</v>
      </c>
      <c r="D70" s="706">
        <v>0</v>
      </c>
      <c r="E70" s="706">
        <v>5</v>
      </c>
      <c r="F70" s="706" t="s">
        <v>901</v>
      </c>
      <c r="G70" s="673">
        <v>1</v>
      </c>
      <c r="H70" s="644">
        <v>0</v>
      </c>
      <c r="I70" s="673">
        <f>IF(G70&gt;0,IF(G70=1,INDEX($S$2:$S$3,MATCH(H70,$T$2:$T$3,-1)),INDEX($S$2:$S$3,MATCH(H70,$U$2:$U$3,-1))),"")</f>
        <v>6</v>
      </c>
      <c r="J70" s="673">
        <f>IF(G70&gt;0,INDEX($Q$2:$Q$3,MATCH(H70,$R$2:$R$3,-1)),"")</f>
        <v>16</v>
      </c>
      <c r="K70" s="673"/>
      <c r="L70" s="673"/>
      <c r="M70" s="673"/>
      <c r="N70" s="673"/>
      <c r="O70" s="673"/>
      <c r="P70" s="673"/>
    </row>
    <row r="71" spans="1:16" x14ac:dyDescent="0.15">
      <c r="A71" s="706" t="s">
        <v>1436</v>
      </c>
      <c r="B71" s="211">
        <v>39.67</v>
      </c>
      <c r="C71" s="2">
        <v>1</v>
      </c>
      <c r="D71" s="706">
        <v>0</v>
      </c>
      <c r="E71" s="706">
        <v>5</v>
      </c>
      <c r="F71" s="706" t="s">
        <v>901</v>
      </c>
      <c r="G71" s="673">
        <v>1</v>
      </c>
      <c r="H71" s="644">
        <v>0</v>
      </c>
      <c r="I71" s="673">
        <f>IF(G71&gt;0,IF(G71=1,INDEX($S$2:$S$3,MATCH(H71,$T$2:$T$3,-1)),INDEX($S$2:$S$3,MATCH(H71,$U$2:$U$3,-1))),"")</f>
        <v>6</v>
      </c>
      <c r="J71" s="673">
        <f>IF(G71&gt;0,INDEX($Q$2:$Q$3,MATCH(H71,$R$2:$R$3,-1)),"")</f>
        <v>16</v>
      </c>
      <c r="K71" s="673"/>
    </row>
    <row r="72" spans="1:16" x14ac:dyDescent="0.15">
      <c r="H72" s="644" t="str">
        <f t="shared" ref="H72:H96" si="17">IF(G72&gt;0,D72/G72/230,"")</f>
        <v/>
      </c>
      <c r="J72" s="329" t="str">
        <f t="shared" ref="J72:J79" si="18">IF(G72&gt;0,INDEX($Q$2:$Q$5,MATCH(H72,$R$2:$R$5,-1)),"")</f>
        <v/>
      </c>
    </row>
    <row r="73" spans="1:16" x14ac:dyDescent="0.15">
      <c r="H73" s="644" t="str">
        <f t="shared" si="17"/>
        <v/>
      </c>
      <c r="J73" s="329" t="str">
        <f t="shared" si="18"/>
        <v/>
      </c>
    </row>
    <row r="74" spans="1:16" x14ac:dyDescent="0.15">
      <c r="H74" s="644" t="str">
        <f t="shared" si="17"/>
        <v/>
      </c>
      <c r="J74" s="329" t="str">
        <f t="shared" si="18"/>
        <v/>
      </c>
    </row>
    <row r="75" spans="1:16" x14ac:dyDescent="0.15">
      <c r="H75" s="644" t="str">
        <f t="shared" si="17"/>
        <v/>
      </c>
      <c r="J75" s="329" t="str">
        <f t="shared" si="18"/>
        <v/>
      </c>
    </row>
    <row r="76" spans="1:16" x14ac:dyDescent="0.15">
      <c r="H76" s="644" t="str">
        <f t="shared" si="17"/>
        <v/>
      </c>
      <c r="J76" s="329" t="str">
        <f t="shared" si="18"/>
        <v/>
      </c>
    </row>
    <row r="77" spans="1:16" x14ac:dyDescent="0.15">
      <c r="H77" s="644" t="str">
        <f t="shared" si="17"/>
        <v/>
      </c>
      <c r="J77" s="329" t="str">
        <f t="shared" si="18"/>
        <v/>
      </c>
    </row>
    <row r="78" spans="1:16" x14ac:dyDescent="0.15">
      <c r="H78" s="644" t="str">
        <f t="shared" si="17"/>
        <v/>
      </c>
      <c r="J78" s="329" t="str">
        <f t="shared" si="18"/>
        <v/>
      </c>
    </row>
    <row r="79" spans="1:16" x14ac:dyDescent="0.15">
      <c r="H79" s="644" t="str">
        <f t="shared" si="17"/>
        <v/>
      </c>
      <c r="J79" s="329" t="str">
        <f t="shared" si="18"/>
        <v/>
      </c>
    </row>
    <row r="80" spans="1:16" x14ac:dyDescent="0.15">
      <c r="H80" s="644" t="str">
        <f t="shared" si="17"/>
        <v/>
      </c>
    </row>
    <row r="81" spans="8:8" x14ac:dyDescent="0.15">
      <c r="H81" s="644" t="str">
        <f t="shared" si="17"/>
        <v/>
      </c>
    </row>
    <row r="82" spans="8:8" x14ac:dyDescent="0.15">
      <c r="H82" s="644" t="str">
        <f t="shared" si="17"/>
        <v/>
      </c>
    </row>
    <row r="83" spans="8:8" x14ac:dyDescent="0.15">
      <c r="H83" s="644" t="str">
        <f t="shared" si="17"/>
        <v/>
      </c>
    </row>
    <row r="84" spans="8:8" x14ac:dyDescent="0.15">
      <c r="H84" s="644" t="str">
        <f t="shared" si="17"/>
        <v/>
      </c>
    </row>
    <row r="85" spans="8:8" x14ac:dyDescent="0.15">
      <c r="H85" s="644" t="str">
        <f t="shared" si="17"/>
        <v/>
      </c>
    </row>
    <row r="86" spans="8:8" x14ac:dyDescent="0.15">
      <c r="H86" s="644" t="str">
        <f t="shared" si="17"/>
        <v/>
      </c>
    </row>
    <row r="87" spans="8:8" x14ac:dyDescent="0.15">
      <c r="H87" s="644" t="str">
        <f t="shared" si="17"/>
        <v/>
      </c>
    </row>
    <row r="88" spans="8:8" x14ac:dyDescent="0.15">
      <c r="H88" s="644" t="str">
        <f t="shared" si="17"/>
        <v/>
      </c>
    </row>
    <row r="89" spans="8:8" x14ac:dyDescent="0.15">
      <c r="H89" s="644" t="str">
        <f t="shared" si="17"/>
        <v/>
      </c>
    </row>
    <row r="90" spans="8:8" x14ac:dyDescent="0.15">
      <c r="H90" s="644" t="str">
        <f t="shared" si="17"/>
        <v/>
      </c>
    </row>
    <row r="91" spans="8:8" x14ac:dyDescent="0.15">
      <c r="H91" s="644" t="str">
        <f t="shared" si="17"/>
        <v/>
      </c>
    </row>
    <row r="92" spans="8:8" x14ac:dyDescent="0.15">
      <c r="H92" s="644" t="str">
        <f t="shared" si="17"/>
        <v/>
      </c>
    </row>
    <row r="93" spans="8:8" x14ac:dyDescent="0.15">
      <c r="H93" s="644" t="str">
        <f t="shared" si="17"/>
        <v/>
      </c>
    </row>
    <row r="94" spans="8:8" x14ac:dyDescent="0.15">
      <c r="H94" s="644" t="str">
        <f t="shared" si="17"/>
        <v/>
      </c>
    </row>
    <row r="95" spans="8:8" x14ac:dyDescent="0.15">
      <c r="H95" s="644" t="str">
        <f t="shared" si="17"/>
        <v/>
      </c>
    </row>
    <row r="96" spans="8:8" x14ac:dyDescent="0.15">
      <c r="H96" s="644" t="str">
        <f t="shared" si="17"/>
        <v/>
      </c>
    </row>
    <row r="97" spans="8:8" x14ac:dyDescent="0.15">
      <c r="H97" s="644" t="str">
        <f t="shared" ref="H97:H116" si="19">IF(G97&gt;0,D97/G97/230,"")</f>
        <v/>
      </c>
    </row>
    <row r="98" spans="8:8" x14ac:dyDescent="0.15">
      <c r="H98" s="644" t="str">
        <f t="shared" si="19"/>
        <v/>
      </c>
    </row>
    <row r="99" spans="8:8" x14ac:dyDescent="0.15">
      <c r="H99" s="644" t="str">
        <f t="shared" si="19"/>
        <v/>
      </c>
    </row>
    <row r="100" spans="8:8" x14ac:dyDescent="0.15">
      <c r="H100" s="644" t="str">
        <f t="shared" si="19"/>
        <v/>
      </c>
    </row>
    <row r="101" spans="8:8" x14ac:dyDescent="0.15">
      <c r="H101" s="644" t="str">
        <f t="shared" si="19"/>
        <v/>
      </c>
    </row>
    <row r="102" spans="8:8" x14ac:dyDescent="0.15">
      <c r="H102" s="644" t="str">
        <f t="shared" si="19"/>
        <v/>
      </c>
    </row>
    <row r="103" spans="8:8" x14ac:dyDescent="0.15">
      <c r="H103" s="644" t="str">
        <f t="shared" si="19"/>
        <v/>
      </c>
    </row>
    <row r="104" spans="8:8" x14ac:dyDescent="0.15">
      <c r="H104" s="644" t="str">
        <f t="shared" si="19"/>
        <v/>
      </c>
    </row>
    <row r="105" spans="8:8" x14ac:dyDescent="0.15">
      <c r="H105" s="644" t="str">
        <f t="shared" si="19"/>
        <v/>
      </c>
    </row>
    <row r="106" spans="8:8" x14ac:dyDescent="0.15">
      <c r="H106" s="644" t="str">
        <f t="shared" si="19"/>
        <v/>
      </c>
    </row>
    <row r="107" spans="8:8" x14ac:dyDescent="0.15">
      <c r="H107" s="644" t="str">
        <f t="shared" si="19"/>
        <v/>
      </c>
    </row>
    <row r="108" spans="8:8" x14ac:dyDescent="0.15">
      <c r="H108" s="644" t="str">
        <f t="shared" si="19"/>
        <v/>
      </c>
    </row>
    <row r="109" spans="8:8" x14ac:dyDescent="0.15">
      <c r="H109" s="644" t="str">
        <f t="shared" si="19"/>
        <v/>
      </c>
    </row>
    <row r="110" spans="8:8" x14ac:dyDescent="0.15">
      <c r="H110" s="644" t="str">
        <f t="shared" si="19"/>
        <v/>
      </c>
    </row>
    <row r="111" spans="8:8" x14ac:dyDescent="0.15">
      <c r="H111" s="644" t="str">
        <f t="shared" si="19"/>
        <v/>
      </c>
    </row>
    <row r="112" spans="8:8" x14ac:dyDescent="0.15">
      <c r="H112" s="644" t="str">
        <f t="shared" si="19"/>
        <v/>
      </c>
    </row>
    <row r="113" spans="8:8" x14ac:dyDescent="0.15">
      <c r="H113" s="644" t="str">
        <f t="shared" si="19"/>
        <v/>
      </c>
    </row>
    <row r="114" spans="8:8" x14ac:dyDescent="0.15">
      <c r="H114" s="644" t="str">
        <f t="shared" si="19"/>
        <v/>
      </c>
    </row>
    <row r="115" spans="8:8" x14ac:dyDescent="0.15">
      <c r="H115" s="644" t="str">
        <f t="shared" si="19"/>
        <v/>
      </c>
    </row>
    <row r="116" spans="8:8" x14ac:dyDescent="0.15">
      <c r="H116" s="644" t="str">
        <f t="shared" si="19"/>
        <v/>
      </c>
    </row>
  </sheetData>
  <sortState xmlns:xlrd2="http://schemas.microsoft.com/office/spreadsheetml/2017/richdata2" ref="A2:K70">
    <sortCondition ref="A2:A70"/>
  </sortState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7"/>
  <dimension ref="A1:AL93"/>
  <sheetViews>
    <sheetView zoomScale="70" zoomScaleNormal="70" zoomScalePageLayoutView="70" workbookViewId="0">
      <selection activeCell="C3" sqref="C3"/>
    </sheetView>
  </sheetViews>
  <sheetFormatPr baseColWidth="10" defaultColWidth="8.83203125" defaultRowHeight="15" x14ac:dyDescent="0.2"/>
  <cols>
    <col min="1" max="16384" width="8.83203125" style="331"/>
  </cols>
  <sheetData>
    <row r="1" spans="1:38" x14ac:dyDescent="0.2">
      <c r="A1" s="921" t="s">
        <v>1030</v>
      </c>
      <c r="B1" s="923" t="s">
        <v>1031</v>
      </c>
      <c r="C1" s="923"/>
      <c r="D1" s="923"/>
      <c r="E1" s="923"/>
      <c r="F1" s="923"/>
      <c r="G1" s="923"/>
      <c r="H1" s="923"/>
      <c r="I1" s="923"/>
      <c r="J1" s="923"/>
      <c r="K1" s="923"/>
      <c r="L1" s="922"/>
      <c r="M1" s="922"/>
      <c r="N1" s="922"/>
      <c r="O1" s="922"/>
      <c r="P1" s="922"/>
      <c r="Q1" s="922"/>
      <c r="R1" s="922"/>
      <c r="S1" s="922"/>
      <c r="T1" s="922"/>
      <c r="U1" s="922"/>
      <c r="V1" s="922"/>
      <c r="W1" s="922"/>
      <c r="X1" s="922"/>
      <c r="Y1" s="922"/>
      <c r="Z1" s="922"/>
      <c r="AA1" s="922"/>
      <c r="AB1" s="922"/>
      <c r="AC1" s="922"/>
      <c r="AD1" s="922"/>
      <c r="AE1" s="922"/>
      <c r="AF1" s="922"/>
      <c r="AG1" s="922"/>
      <c r="AH1" s="922"/>
      <c r="AI1" s="922"/>
      <c r="AJ1" s="922"/>
      <c r="AK1" s="922"/>
      <c r="AL1" s="922"/>
    </row>
    <row r="2" spans="1:38" x14ac:dyDescent="0.2">
      <c r="A2" s="922"/>
      <c r="B2" s="633" t="s">
        <v>1032</v>
      </c>
      <c r="C2" s="633">
        <v>0</v>
      </c>
      <c r="D2" s="633">
        <v>5</v>
      </c>
      <c r="E2" s="633">
        <v>10</v>
      </c>
      <c r="F2" s="633">
        <v>15</v>
      </c>
      <c r="G2" s="633">
        <v>20</v>
      </c>
      <c r="H2" s="633">
        <v>25</v>
      </c>
      <c r="I2" s="633">
        <v>30</v>
      </c>
      <c r="J2" s="633">
        <v>35</v>
      </c>
      <c r="K2" s="633">
        <v>40</v>
      </c>
      <c r="L2" s="633">
        <v>45</v>
      </c>
      <c r="M2" s="633">
        <v>50</v>
      </c>
      <c r="N2" s="633">
        <v>55</v>
      </c>
      <c r="O2" s="633">
        <v>60</v>
      </c>
      <c r="P2" s="633">
        <v>65</v>
      </c>
      <c r="Q2" s="633">
        <v>70</v>
      </c>
      <c r="R2" s="633">
        <v>75</v>
      </c>
      <c r="S2" s="633">
        <v>80</v>
      </c>
      <c r="T2" s="633">
        <v>85</v>
      </c>
      <c r="U2" s="633">
        <v>90</v>
      </c>
      <c r="V2" s="633">
        <v>95</v>
      </c>
      <c r="W2" s="633">
        <v>100</v>
      </c>
      <c r="X2" s="633">
        <v>105</v>
      </c>
      <c r="Y2" s="633">
        <v>110</v>
      </c>
      <c r="Z2" s="633">
        <v>115</v>
      </c>
      <c r="AA2" s="633">
        <v>120</v>
      </c>
      <c r="AB2" s="633">
        <v>125</v>
      </c>
      <c r="AC2" s="633">
        <v>130</v>
      </c>
      <c r="AD2" s="633">
        <v>135</v>
      </c>
      <c r="AE2" s="633">
        <v>140</v>
      </c>
      <c r="AF2" s="633">
        <v>145</v>
      </c>
      <c r="AG2" s="633">
        <v>150</v>
      </c>
      <c r="AH2" s="633">
        <v>155</v>
      </c>
      <c r="AI2" s="633">
        <v>160</v>
      </c>
      <c r="AJ2" s="633">
        <v>165</v>
      </c>
      <c r="AK2" s="633">
        <v>170</v>
      </c>
      <c r="AL2" s="633">
        <v>175</v>
      </c>
    </row>
    <row r="3" spans="1:38" x14ac:dyDescent="0.2">
      <c r="A3" s="922"/>
      <c r="B3" s="633">
        <v>0</v>
      </c>
      <c r="C3" s="332">
        <v>828</v>
      </c>
      <c r="D3" s="332">
        <v>828</v>
      </c>
      <c r="E3" s="332">
        <v>828</v>
      </c>
      <c r="F3" s="332">
        <v>828</v>
      </c>
      <c r="G3" s="332">
        <v>828</v>
      </c>
      <c r="H3" s="332">
        <v>828</v>
      </c>
      <c r="I3" s="332">
        <v>828</v>
      </c>
      <c r="J3" s="332">
        <v>828</v>
      </c>
      <c r="K3" s="332">
        <v>828</v>
      </c>
      <c r="L3" s="332">
        <v>828</v>
      </c>
      <c r="M3" s="332">
        <v>828</v>
      </c>
      <c r="N3" s="332">
        <v>828</v>
      </c>
      <c r="O3" s="332">
        <v>828</v>
      </c>
      <c r="P3" s="332">
        <v>828</v>
      </c>
      <c r="Q3" s="332">
        <v>828</v>
      </c>
      <c r="R3" s="332">
        <v>828</v>
      </c>
      <c r="S3" s="332">
        <v>828</v>
      </c>
      <c r="T3" s="332">
        <v>828</v>
      </c>
      <c r="U3" s="332">
        <v>828</v>
      </c>
      <c r="V3" s="332">
        <v>828</v>
      </c>
      <c r="W3" s="332">
        <v>828</v>
      </c>
      <c r="X3" s="332">
        <v>828</v>
      </c>
      <c r="Y3" s="332">
        <v>828</v>
      </c>
      <c r="Z3" s="332">
        <v>828</v>
      </c>
      <c r="AA3" s="332">
        <v>828</v>
      </c>
      <c r="AB3" s="332">
        <v>828</v>
      </c>
      <c r="AC3" s="332">
        <v>828</v>
      </c>
      <c r="AD3" s="332">
        <v>828</v>
      </c>
      <c r="AE3" s="332">
        <v>828</v>
      </c>
      <c r="AF3" s="332">
        <v>828</v>
      </c>
      <c r="AG3" s="332">
        <v>828</v>
      </c>
      <c r="AH3" s="332">
        <v>828</v>
      </c>
      <c r="AI3" s="332">
        <v>828</v>
      </c>
      <c r="AJ3" s="332">
        <v>828</v>
      </c>
      <c r="AK3" s="332">
        <v>828</v>
      </c>
      <c r="AL3" s="332">
        <v>828</v>
      </c>
    </row>
    <row r="4" spans="1:38" x14ac:dyDescent="0.2">
      <c r="A4" s="922"/>
      <c r="B4" s="633">
        <v>1</v>
      </c>
      <c r="C4" s="332">
        <v>835</v>
      </c>
      <c r="D4" s="332">
        <v>835</v>
      </c>
      <c r="E4" s="332">
        <v>835</v>
      </c>
      <c r="F4" s="332">
        <v>835</v>
      </c>
      <c r="G4" s="332">
        <v>835</v>
      </c>
      <c r="H4" s="332">
        <v>835</v>
      </c>
      <c r="I4" s="332">
        <v>834</v>
      </c>
      <c r="J4" s="332">
        <v>834</v>
      </c>
      <c r="K4" s="332">
        <v>833</v>
      </c>
      <c r="L4" s="332">
        <v>833</v>
      </c>
      <c r="M4" s="332">
        <v>833</v>
      </c>
      <c r="N4" s="332">
        <v>832</v>
      </c>
      <c r="O4" s="332">
        <v>831</v>
      </c>
      <c r="P4" s="332">
        <v>831</v>
      </c>
      <c r="Q4" s="332">
        <v>830</v>
      </c>
      <c r="R4" s="332">
        <v>830</v>
      </c>
      <c r="S4" s="332">
        <v>829</v>
      </c>
      <c r="T4" s="332">
        <v>828</v>
      </c>
      <c r="U4" s="332">
        <v>828</v>
      </c>
      <c r="V4" s="332">
        <v>827</v>
      </c>
      <c r="W4" s="332">
        <v>826</v>
      </c>
      <c r="X4" s="332">
        <v>826</v>
      </c>
      <c r="Y4" s="332">
        <v>825</v>
      </c>
      <c r="Z4" s="332">
        <v>824</v>
      </c>
      <c r="AA4" s="332">
        <v>824</v>
      </c>
      <c r="AB4" s="332">
        <v>823</v>
      </c>
      <c r="AC4" s="332">
        <v>823</v>
      </c>
      <c r="AD4" s="332">
        <v>822</v>
      </c>
      <c r="AE4" s="332">
        <v>822</v>
      </c>
      <c r="AF4" s="332">
        <v>821</v>
      </c>
      <c r="AG4" s="332">
        <v>821</v>
      </c>
      <c r="AH4" s="332">
        <v>821</v>
      </c>
      <c r="AI4" s="332">
        <v>820</v>
      </c>
      <c r="AJ4" s="332">
        <v>820</v>
      </c>
      <c r="AK4" s="332">
        <v>820</v>
      </c>
      <c r="AL4" s="332">
        <v>820</v>
      </c>
    </row>
    <row r="5" spans="1:38" x14ac:dyDescent="0.2">
      <c r="A5" s="922"/>
      <c r="B5" s="633">
        <v>2</v>
      </c>
      <c r="C5" s="332">
        <v>843</v>
      </c>
      <c r="D5" s="332">
        <v>843</v>
      </c>
      <c r="E5" s="332">
        <v>843</v>
      </c>
      <c r="F5" s="332">
        <v>842</v>
      </c>
      <c r="G5" s="332">
        <v>842</v>
      </c>
      <c r="H5" s="332">
        <v>841</v>
      </c>
      <c r="I5" s="332">
        <v>841</v>
      </c>
      <c r="J5" s="332">
        <v>840</v>
      </c>
      <c r="K5" s="332">
        <v>839</v>
      </c>
      <c r="L5" s="332">
        <v>838</v>
      </c>
      <c r="M5" s="332">
        <v>837</v>
      </c>
      <c r="N5" s="332">
        <v>836</v>
      </c>
      <c r="O5" s="332">
        <v>835</v>
      </c>
      <c r="P5" s="332">
        <v>834</v>
      </c>
      <c r="Q5" s="332">
        <v>833</v>
      </c>
      <c r="R5" s="332">
        <v>831</v>
      </c>
      <c r="S5" s="332">
        <v>830</v>
      </c>
      <c r="T5" s="332">
        <v>829</v>
      </c>
      <c r="U5" s="332">
        <v>827</v>
      </c>
      <c r="V5" s="332">
        <v>826</v>
      </c>
      <c r="W5" s="332">
        <v>825</v>
      </c>
      <c r="X5" s="332">
        <v>823</v>
      </c>
      <c r="Y5" s="332">
        <v>822</v>
      </c>
      <c r="Z5" s="332">
        <v>821</v>
      </c>
      <c r="AA5" s="332">
        <v>820</v>
      </c>
      <c r="AB5" s="332">
        <v>819</v>
      </c>
      <c r="AC5" s="332">
        <v>818</v>
      </c>
      <c r="AD5" s="332">
        <v>817</v>
      </c>
      <c r="AE5" s="332">
        <v>816</v>
      </c>
      <c r="AF5" s="332">
        <v>815</v>
      </c>
      <c r="AG5" s="332">
        <v>814</v>
      </c>
      <c r="AH5" s="332">
        <v>813</v>
      </c>
      <c r="AI5" s="332">
        <v>813</v>
      </c>
      <c r="AJ5" s="332">
        <v>813</v>
      </c>
      <c r="AK5" s="332">
        <v>812</v>
      </c>
      <c r="AL5" s="332">
        <v>812</v>
      </c>
    </row>
    <row r="6" spans="1:38" x14ac:dyDescent="0.2">
      <c r="A6" s="922"/>
      <c r="B6" s="633">
        <v>3</v>
      </c>
      <c r="C6" s="332">
        <v>850</v>
      </c>
      <c r="D6" s="332">
        <v>850</v>
      </c>
      <c r="E6" s="332">
        <v>850</v>
      </c>
      <c r="F6" s="332">
        <v>849</v>
      </c>
      <c r="G6" s="332">
        <v>849</v>
      </c>
      <c r="H6" s="332">
        <v>848</v>
      </c>
      <c r="I6" s="332">
        <v>847</v>
      </c>
      <c r="J6" s="332">
        <v>846</v>
      </c>
      <c r="K6" s="332">
        <v>845</v>
      </c>
      <c r="L6" s="332">
        <v>843</v>
      </c>
      <c r="M6" s="332">
        <v>842</v>
      </c>
      <c r="N6" s="332">
        <v>840</v>
      </c>
      <c r="O6" s="332">
        <v>839</v>
      </c>
      <c r="P6" s="332">
        <v>837</v>
      </c>
      <c r="Q6" s="332">
        <v>835</v>
      </c>
      <c r="R6" s="332">
        <v>833</v>
      </c>
      <c r="S6" s="332">
        <v>831</v>
      </c>
      <c r="T6" s="332">
        <v>829</v>
      </c>
      <c r="U6" s="332">
        <v>827</v>
      </c>
      <c r="V6" s="332">
        <v>825</v>
      </c>
      <c r="W6" s="332">
        <v>823</v>
      </c>
      <c r="X6" s="332">
        <v>821</v>
      </c>
      <c r="Y6" s="332">
        <v>819</v>
      </c>
      <c r="Z6" s="332">
        <v>817</v>
      </c>
      <c r="AA6" s="332">
        <v>816</v>
      </c>
      <c r="AB6" s="332">
        <v>814</v>
      </c>
      <c r="AC6" s="332">
        <v>812</v>
      </c>
      <c r="AD6" s="332">
        <v>811</v>
      </c>
      <c r="AE6" s="332">
        <v>809</v>
      </c>
      <c r="AF6" s="332">
        <v>808</v>
      </c>
      <c r="AG6" s="332">
        <v>807</v>
      </c>
      <c r="AH6" s="332">
        <v>806</v>
      </c>
      <c r="AI6" s="332">
        <v>805</v>
      </c>
      <c r="AJ6" s="332">
        <v>805</v>
      </c>
      <c r="AK6" s="332">
        <v>804</v>
      </c>
      <c r="AL6" s="332">
        <v>804</v>
      </c>
    </row>
    <row r="7" spans="1:38" x14ac:dyDescent="0.2">
      <c r="A7" s="922"/>
      <c r="B7" s="633">
        <v>4</v>
      </c>
      <c r="C7" s="332">
        <v>857</v>
      </c>
      <c r="D7" s="332">
        <v>857</v>
      </c>
      <c r="E7" s="332">
        <v>857</v>
      </c>
      <c r="F7" s="332">
        <v>856</v>
      </c>
      <c r="G7" s="332">
        <v>855</v>
      </c>
      <c r="H7" s="332">
        <v>854</v>
      </c>
      <c r="I7" s="332">
        <v>853</v>
      </c>
      <c r="J7" s="332">
        <v>852</v>
      </c>
      <c r="K7" s="332">
        <v>850</v>
      </c>
      <c r="L7" s="332">
        <v>848</v>
      </c>
      <c r="M7" s="332">
        <v>846</v>
      </c>
      <c r="N7" s="332">
        <v>844</v>
      </c>
      <c r="O7" s="332">
        <v>842</v>
      </c>
      <c r="P7" s="332">
        <v>840</v>
      </c>
      <c r="Q7" s="332">
        <v>837</v>
      </c>
      <c r="R7" s="332">
        <v>835</v>
      </c>
      <c r="S7" s="332">
        <v>832</v>
      </c>
      <c r="T7" s="332">
        <v>830</v>
      </c>
      <c r="U7" s="332">
        <v>827</v>
      </c>
      <c r="V7" s="332">
        <v>824</v>
      </c>
      <c r="W7" s="332">
        <v>821</v>
      </c>
      <c r="X7" s="332">
        <v>819</v>
      </c>
      <c r="Y7" s="332">
        <v>816</v>
      </c>
      <c r="Z7" s="332">
        <v>814</v>
      </c>
      <c r="AA7" s="332">
        <v>811</v>
      </c>
      <c r="AB7" s="332">
        <v>809</v>
      </c>
      <c r="AC7" s="332">
        <v>807</v>
      </c>
      <c r="AD7" s="332">
        <v>805</v>
      </c>
      <c r="AE7" s="332">
        <v>803</v>
      </c>
      <c r="AF7" s="332">
        <v>801</v>
      </c>
      <c r="AG7" s="332">
        <v>800</v>
      </c>
      <c r="AH7" s="332">
        <v>799</v>
      </c>
      <c r="AI7" s="332">
        <v>798</v>
      </c>
      <c r="AJ7" s="332">
        <v>797</v>
      </c>
      <c r="AK7" s="332">
        <v>796</v>
      </c>
      <c r="AL7" s="332">
        <v>796</v>
      </c>
    </row>
    <row r="8" spans="1:38" x14ac:dyDescent="0.2">
      <c r="A8" s="922"/>
      <c r="B8" s="633">
        <v>5</v>
      </c>
      <c r="C8" s="332">
        <v>864</v>
      </c>
      <c r="D8" s="332">
        <v>864</v>
      </c>
      <c r="E8" s="332">
        <v>864</v>
      </c>
      <c r="F8" s="332">
        <v>863</v>
      </c>
      <c r="G8" s="332">
        <v>862</v>
      </c>
      <c r="H8" s="332">
        <v>861</v>
      </c>
      <c r="I8" s="332">
        <v>859</v>
      </c>
      <c r="J8" s="332">
        <v>857</v>
      </c>
      <c r="K8" s="332">
        <v>855</v>
      </c>
      <c r="L8" s="332">
        <v>853</v>
      </c>
      <c r="M8" s="332">
        <v>851</v>
      </c>
      <c r="N8" s="332">
        <v>848</v>
      </c>
      <c r="O8" s="332">
        <v>845</v>
      </c>
      <c r="P8" s="332">
        <v>843</v>
      </c>
      <c r="Q8" s="332">
        <v>839</v>
      </c>
      <c r="R8" s="332">
        <v>836</v>
      </c>
      <c r="S8" s="332">
        <v>833</v>
      </c>
      <c r="T8" s="332">
        <v>830</v>
      </c>
      <c r="U8" s="332">
        <v>826</v>
      </c>
      <c r="V8" s="332">
        <v>823</v>
      </c>
      <c r="W8" s="332">
        <v>820</v>
      </c>
      <c r="X8" s="332">
        <v>816</v>
      </c>
      <c r="Y8" s="332">
        <v>813</v>
      </c>
      <c r="Z8" s="332">
        <v>810</v>
      </c>
      <c r="AA8" s="332">
        <v>807</v>
      </c>
      <c r="AB8" s="332">
        <v>804</v>
      </c>
      <c r="AC8" s="332">
        <v>802</v>
      </c>
      <c r="AD8" s="332">
        <v>799</v>
      </c>
      <c r="AE8" s="332">
        <v>797</v>
      </c>
      <c r="AF8" s="332">
        <v>795</v>
      </c>
      <c r="AG8" s="332">
        <v>793</v>
      </c>
      <c r="AH8" s="332">
        <v>791</v>
      </c>
      <c r="AI8" s="332">
        <v>790</v>
      </c>
      <c r="AJ8" s="332">
        <v>789</v>
      </c>
      <c r="AK8" s="332">
        <v>788</v>
      </c>
      <c r="AL8" s="332">
        <v>788</v>
      </c>
    </row>
    <row r="9" spans="1:38" x14ac:dyDescent="0.2">
      <c r="A9" s="922"/>
      <c r="B9" s="633">
        <v>6</v>
      </c>
      <c r="C9" s="332">
        <v>871</v>
      </c>
      <c r="D9" s="332">
        <v>871</v>
      </c>
      <c r="E9" s="332">
        <v>870</v>
      </c>
      <c r="F9" s="332">
        <v>869</v>
      </c>
      <c r="G9" s="332">
        <v>868</v>
      </c>
      <c r="H9" s="332">
        <v>867</v>
      </c>
      <c r="I9" s="332">
        <v>865</v>
      </c>
      <c r="J9" s="332">
        <v>863</v>
      </c>
      <c r="K9" s="332">
        <v>861</v>
      </c>
      <c r="L9" s="332">
        <v>858</v>
      </c>
      <c r="M9" s="332">
        <v>855</v>
      </c>
      <c r="N9" s="332">
        <v>852</v>
      </c>
      <c r="O9" s="332">
        <v>849</v>
      </c>
      <c r="P9" s="332">
        <v>845</v>
      </c>
      <c r="Q9" s="332">
        <v>841</v>
      </c>
      <c r="R9" s="332">
        <v>838</v>
      </c>
      <c r="S9" s="332">
        <v>834</v>
      </c>
      <c r="T9" s="332">
        <v>830</v>
      </c>
      <c r="U9" s="332">
        <v>826</v>
      </c>
      <c r="V9" s="332">
        <v>822</v>
      </c>
      <c r="W9" s="332">
        <v>818</v>
      </c>
      <c r="X9" s="332">
        <v>814</v>
      </c>
      <c r="Y9" s="332">
        <v>810</v>
      </c>
      <c r="Z9" s="332">
        <v>806</v>
      </c>
      <c r="AA9" s="332">
        <v>803</v>
      </c>
      <c r="AB9" s="332">
        <v>799</v>
      </c>
      <c r="AC9" s="332">
        <v>796</v>
      </c>
      <c r="AD9" s="332">
        <v>793</v>
      </c>
      <c r="AE9" s="332">
        <v>790</v>
      </c>
      <c r="AF9" s="332">
        <v>788</v>
      </c>
      <c r="AG9" s="332">
        <v>786</v>
      </c>
      <c r="AH9" s="332">
        <v>784</v>
      </c>
      <c r="AI9" s="332">
        <v>782</v>
      </c>
      <c r="AJ9" s="332">
        <v>781</v>
      </c>
      <c r="AK9" s="332">
        <v>780</v>
      </c>
      <c r="AL9" s="332">
        <v>779</v>
      </c>
    </row>
    <row r="10" spans="1:38" x14ac:dyDescent="0.2">
      <c r="A10" s="922"/>
      <c r="B10" s="633">
        <v>7</v>
      </c>
      <c r="C10" s="332">
        <v>878</v>
      </c>
      <c r="D10" s="332">
        <v>877</v>
      </c>
      <c r="E10" s="332">
        <v>877</v>
      </c>
      <c r="F10" s="332">
        <v>876</v>
      </c>
      <c r="G10" s="332">
        <v>874</v>
      </c>
      <c r="H10" s="332">
        <v>873</v>
      </c>
      <c r="I10" s="332">
        <v>871</v>
      </c>
      <c r="J10" s="332">
        <v>868</v>
      </c>
      <c r="K10" s="332">
        <v>866</v>
      </c>
      <c r="L10" s="332">
        <v>862</v>
      </c>
      <c r="M10" s="332">
        <v>859</v>
      </c>
      <c r="N10" s="332">
        <v>856</v>
      </c>
      <c r="O10" s="332">
        <v>852</v>
      </c>
      <c r="P10" s="332">
        <v>848</v>
      </c>
      <c r="Q10" s="332">
        <v>843</v>
      </c>
      <c r="R10" s="332">
        <v>839</v>
      </c>
      <c r="S10" s="332">
        <v>835</v>
      </c>
      <c r="T10" s="332">
        <v>830</v>
      </c>
      <c r="U10" s="332">
        <v>825</v>
      </c>
      <c r="V10" s="332">
        <v>821</v>
      </c>
      <c r="W10" s="332">
        <v>816</v>
      </c>
      <c r="X10" s="332">
        <v>811</v>
      </c>
      <c r="Y10" s="332">
        <v>807</v>
      </c>
      <c r="Z10" s="332">
        <v>803</v>
      </c>
      <c r="AA10" s="332">
        <v>798</v>
      </c>
      <c r="AB10" s="332">
        <v>794</v>
      </c>
      <c r="AC10" s="332">
        <v>791</v>
      </c>
      <c r="AD10" s="332">
        <v>787</v>
      </c>
      <c r="AE10" s="332">
        <v>784</v>
      </c>
      <c r="AF10" s="332">
        <v>781</v>
      </c>
      <c r="AG10" s="332">
        <v>778</v>
      </c>
      <c r="AH10" s="332">
        <v>776</v>
      </c>
      <c r="AI10" s="332">
        <v>774</v>
      </c>
      <c r="AJ10" s="332">
        <v>773</v>
      </c>
      <c r="AK10" s="332">
        <v>772</v>
      </c>
      <c r="AL10" s="332">
        <v>771</v>
      </c>
    </row>
    <row r="11" spans="1:38" x14ac:dyDescent="0.2">
      <c r="A11" s="922"/>
      <c r="B11" s="633">
        <v>8</v>
      </c>
      <c r="C11" s="332">
        <v>884</v>
      </c>
      <c r="D11" s="332">
        <v>884</v>
      </c>
      <c r="E11" s="332">
        <v>883</v>
      </c>
      <c r="F11" s="332">
        <v>882</v>
      </c>
      <c r="G11" s="332">
        <v>881</v>
      </c>
      <c r="H11" s="332">
        <v>879</v>
      </c>
      <c r="I11" s="332">
        <v>876</v>
      </c>
      <c r="J11" s="332">
        <v>873</v>
      </c>
      <c r="K11" s="332">
        <v>870</v>
      </c>
      <c r="L11" s="332">
        <v>867</v>
      </c>
      <c r="M11" s="332">
        <v>863</v>
      </c>
      <c r="N11" s="332">
        <v>859</v>
      </c>
      <c r="O11" s="332">
        <v>855</v>
      </c>
      <c r="P11" s="332">
        <v>850</v>
      </c>
      <c r="Q11" s="332">
        <v>845</v>
      </c>
      <c r="R11" s="332">
        <v>840</v>
      </c>
      <c r="S11" s="332">
        <v>835</v>
      </c>
      <c r="T11" s="332">
        <v>830</v>
      </c>
      <c r="U11" s="332">
        <v>825</v>
      </c>
      <c r="V11" s="332">
        <v>819</v>
      </c>
      <c r="W11" s="332">
        <v>814</v>
      </c>
      <c r="X11" s="332">
        <v>809</v>
      </c>
      <c r="Y11" s="332">
        <v>804</v>
      </c>
      <c r="Z11" s="332">
        <v>799</v>
      </c>
      <c r="AA11" s="332">
        <v>794</v>
      </c>
      <c r="AB11" s="332">
        <v>789</v>
      </c>
      <c r="AC11" s="332">
        <v>785</v>
      </c>
      <c r="AD11" s="332">
        <v>781</v>
      </c>
      <c r="AE11" s="332">
        <v>777</v>
      </c>
      <c r="AF11" s="332">
        <v>774</v>
      </c>
      <c r="AG11" s="332">
        <v>771</v>
      </c>
      <c r="AH11" s="332">
        <v>768</v>
      </c>
      <c r="AI11" s="332">
        <v>766</v>
      </c>
      <c r="AJ11" s="332">
        <v>764</v>
      </c>
      <c r="AK11" s="332">
        <v>763</v>
      </c>
      <c r="AL11" s="332">
        <v>762</v>
      </c>
    </row>
    <row r="12" spans="1:38" x14ac:dyDescent="0.2">
      <c r="A12" s="922"/>
      <c r="B12" s="633">
        <v>9</v>
      </c>
      <c r="C12" s="332">
        <v>890</v>
      </c>
      <c r="D12" s="332">
        <v>890</v>
      </c>
      <c r="E12" s="332">
        <v>889</v>
      </c>
      <c r="F12" s="332">
        <v>888</v>
      </c>
      <c r="G12" s="332">
        <v>886</v>
      </c>
      <c r="H12" s="332">
        <v>884</v>
      </c>
      <c r="I12" s="332">
        <v>882</v>
      </c>
      <c r="J12" s="332">
        <v>878</v>
      </c>
      <c r="K12" s="332">
        <v>875</v>
      </c>
      <c r="L12" s="332">
        <v>871</v>
      </c>
      <c r="M12" s="332">
        <v>867</v>
      </c>
      <c r="N12" s="332">
        <v>862</v>
      </c>
      <c r="O12" s="332">
        <v>857</v>
      </c>
      <c r="P12" s="332">
        <v>852</v>
      </c>
      <c r="Q12" s="332">
        <v>847</v>
      </c>
      <c r="R12" s="332">
        <v>841</v>
      </c>
      <c r="S12" s="332">
        <v>836</v>
      </c>
      <c r="T12" s="332">
        <v>830</v>
      </c>
      <c r="U12" s="332">
        <v>824</v>
      </c>
      <c r="V12" s="332">
        <v>818</v>
      </c>
      <c r="W12" s="332">
        <v>812</v>
      </c>
      <c r="X12" s="332">
        <v>806</v>
      </c>
      <c r="Y12" s="332">
        <v>800</v>
      </c>
      <c r="Z12" s="332">
        <v>795</v>
      </c>
      <c r="AA12" s="332">
        <v>789</v>
      </c>
      <c r="AB12" s="332">
        <v>784</v>
      </c>
      <c r="AC12" s="332">
        <v>779</v>
      </c>
      <c r="AD12" s="332">
        <v>775</v>
      </c>
      <c r="AE12" s="332">
        <v>770</v>
      </c>
      <c r="AF12" s="332">
        <v>767</v>
      </c>
      <c r="AG12" s="332">
        <v>763</v>
      </c>
      <c r="AH12" s="332">
        <v>760</v>
      </c>
      <c r="AI12" s="332">
        <v>758</v>
      </c>
      <c r="AJ12" s="332">
        <v>756</v>
      </c>
      <c r="AK12" s="332">
        <v>755</v>
      </c>
      <c r="AL12" s="332">
        <v>754</v>
      </c>
    </row>
    <row r="13" spans="1:38" x14ac:dyDescent="0.2">
      <c r="A13" s="922"/>
      <c r="B13" s="633">
        <v>10</v>
      </c>
      <c r="C13" s="332">
        <v>896</v>
      </c>
      <c r="D13" s="332">
        <v>896</v>
      </c>
      <c r="E13" s="332">
        <v>895</v>
      </c>
      <c r="F13" s="332">
        <v>894</v>
      </c>
      <c r="G13" s="332">
        <v>892</v>
      </c>
      <c r="H13" s="332">
        <v>890</v>
      </c>
      <c r="I13" s="332">
        <v>887</v>
      </c>
      <c r="J13" s="332">
        <v>883</v>
      </c>
      <c r="K13" s="332">
        <v>880</v>
      </c>
      <c r="L13" s="332">
        <v>875</v>
      </c>
      <c r="M13" s="332">
        <v>871</v>
      </c>
      <c r="N13" s="332">
        <v>866</v>
      </c>
      <c r="O13" s="332">
        <v>860</v>
      </c>
      <c r="P13" s="332">
        <v>855</v>
      </c>
      <c r="Q13" s="332">
        <v>849</v>
      </c>
      <c r="R13" s="332">
        <v>842</v>
      </c>
      <c r="S13" s="332">
        <v>836</v>
      </c>
      <c r="T13" s="332">
        <v>830</v>
      </c>
      <c r="U13" s="332">
        <v>823</v>
      </c>
      <c r="V13" s="332">
        <v>817</v>
      </c>
      <c r="W13" s="332">
        <v>810</v>
      </c>
      <c r="X13" s="332">
        <v>803</v>
      </c>
      <c r="Y13" s="332">
        <v>797</v>
      </c>
      <c r="Z13" s="332">
        <v>791</v>
      </c>
      <c r="AA13" s="332">
        <v>785</v>
      </c>
      <c r="AB13" s="332">
        <v>779</v>
      </c>
      <c r="AC13" s="332">
        <v>773</v>
      </c>
      <c r="AD13" s="332">
        <v>768</v>
      </c>
      <c r="AE13" s="332">
        <v>764</v>
      </c>
      <c r="AF13" s="332">
        <v>760</v>
      </c>
      <c r="AG13" s="332">
        <v>756</v>
      </c>
      <c r="AH13" s="332">
        <v>753</v>
      </c>
      <c r="AI13" s="332">
        <v>750</v>
      </c>
      <c r="AJ13" s="332">
        <v>748</v>
      </c>
      <c r="AK13" s="332">
        <v>746</v>
      </c>
      <c r="AL13" s="332">
        <v>745</v>
      </c>
    </row>
    <row r="14" spans="1:38" x14ac:dyDescent="0.2">
      <c r="A14" s="922"/>
      <c r="B14" s="633">
        <v>11</v>
      </c>
      <c r="C14" s="332">
        <v>902</v>
      </c>
      <c r="D14" s="332">
        <v>902</v>
      </c>
      <c r="E14" s="332">
        <v>901</v>
      </c>
      <c r="F14" s="332">
        <v>900</v>
      </c>
      <c r="G14" s="332">
        <v>898</v>
      </c>
      <c r="H14" s="332">
        <v>895</v>
      </c>
      <c r="I14" s="332">
        <v>892</v>
      </c>
      <c r="J14" s="332">
        <v>888</v>
      </c>
      <c r="K14" s="332">
        <v>884</v>
      </c>
      <c r="L14" s="332">
        <v>879</v>
      </c>
      <c r="M14" s="332">
        <v>874</v>
      </c>
      <c r="N14" s="332">
        <v>869</v>
      </c>
      <c r="O14" s="332">
        <v>863</v>
      </c>
      <c r="P14" s="332">
        <v>857</v>
      </c>
      <c r="Q14" s="332">
        <v>850</v>
      </c>
      <c r="R14" s="332">
        <v>843</v>
      </c>
      <c r="S14" s="332">
        <v>836</v>
      </c>
      <c r="T14" s="332">
        <v>829</v>
      </c>
      <c r="U14" s="332">
        <v>822</v>
      </c>
      <c r="V14" s="332">
        <v>815</v>
      </c>
      <c r="W14" s="332">
        <v>808</v>
      </c>
      <c r="X14" s="332">
        <v>801</v>
      </c>
      <c r="Y14" s="332">
        <v>794</v>
      </c>
      <c r="Z14" s="332">
        <v>787</v>
      </c>
      <c r="AA14" s="332">
        <v>780</v>
      </c>
      <c r="AB14" s="332">
        <v>774</v>
      </c>
      <c r="AC14" s="332">
        <v>768</v>
      </c>
      <c r="AD14" s="332">
        <v>762</v>
      </c>
      <c r="AE14" s="332">
        <v>757</v>
      </c>
      <c r="AF14" s="332">
        <v>752</v>
      </c>
      <c r="AG14" s="332">
        <v>748</v>
      </c>
      <c r="AH14" s="332">
        <v>745</v>
      </c>
      <c r="AI14" s="332">
        <v>742</v>
      </c>
      <c r="AJ14" s="332">
        <v>739</v>
      </c>
      <c r="AK14" s="332">
        <v>738</v>
      </c>
      <c r="AL14" s="332">
        <v>737</v>
      </c>
    </row>
    <row r="15" spans="1:38" x14ac:dyDescent="0.2">
      <c r="A15" s="922"/>
      <c r="B15" s="633">
        <v>12</v>
      </c>
      <c r="C15" s="332">
        <v>908</v>
      </c>
      <c r="D15" s="332">
        <v>908</v>
      </c>
      <c r="E15" s="332">
        <v>907</v>
      </c>
      <c r="F15" s="332">
        <v>905</v>
      </c>
      <c r="G15" s="332">
        <v>903</v>
      </c>
      <c r="H15" s="332">
        <v>900</v>
      </c>
      <c r="I15" s="332">
        <v>897</v>
      </c>
      <c r="J15" s="332">
        <v>893</v>
      </c>
      <c r="K15" s="332">
        <v>888</v>
      </c>
      <c r="L15" s="332">
        <v>883</v>
      </c>
      <c r="M15" s="332">
        <v>878</v>
      </c>
      <c r="N15" s="332">
        <v>872</v>
      </c>
      <c r="O15" s="332">
        <v>865</v>
      </c>
      <c r="P15" s="332">
        <v>859</v>
      </c>
      <c r="Q15" s="332">
        <v>852</v>
      </c>
      <c r="R15" s="332">
        <v>844</v>
      </c>
      <c r="S15" s="332">
        <v>837</v>
      </c>
      <c r="T15" s="332">
        <v>829</v>
      </c>
      <c r="U15" s="332">
        <v>821</v>
      </c>
      <c r="V15" s="332">
        <v>813</v>
      </c>
      <c r="W15" s="332">
        <v>806</v>
      </c>
      <c r="X15" s="332">
        <v>798</v>
      </c>
      <c r="Y15" s="332">
        <v>790</v>
      </c>
      <c r="Z15" s="332">
        <v>783</v>
      </c>
      <c r="AA15" s="332">
        <v>775</v>
      </c>
      <c r="AB15" s="332">
        <v>769</v>
      </c>
      <c r="AC15" s="332">
        <v>762</v>
      </c>
      <c r="AD15" s="332">
        <v>756</v>
      </c>
      <c r="AE15" s="332">
        <v>750</v>
      </c>
      <c r="AF15" s="332">
        <v>745</v>
      </c>
      <c r="AG15" s="332">
        <v>741</v>
      </c>
      <c r="AH15" s="332">
        <v>737</v>
      </c>
      <c r="AI15" s="332">
        <v>734</v>
      </c>
      <c r="AJ15" s="332">
        <v>731</v>
      </c>
      <c r="AK15" s="332">
        <v>729</v>
      </c>
      <c r="AL15" s="332">
        <v>728</v>
      </c>
    </row>
    <row r="16" spans="1:38" x14ac:dyDescent="0.2">
      <c r="A16" s="922"/>
      <c r="B16" s="633">
        <v>13</v>
      </c>
      <c r="C16" s="332">
        <v>914</v>
      </c>
      <c r="D16" s="332">
        <v>913</v>
      </c>
      <c r="E16" s="332">
        <v>912</v>
      </c>
      <c r="F16" s="332">
        <v>910</v>
      </c>
      <c r="G16" s="332">
        <v>908</v>
      </c>
      <c r="H16" s="332">
        <v>905</v>
      </c>
      <c r="I16" s="332">
        <v>901</v>
      </c>
      <c r="J16" s="332">
        <v>897</v>
      </c>
      <c r="K16" s="332">
        <v>892</v>
      </c>
      <c r="L16" s="332">
        <v>887</v>
      </c>
      <c r="M16" s="332">
        <v>881</v>
      </c>
      <c r="N16" s="332">
        <v>875</v>
      </c>
      <c r="O16" s="332">
        <v>868</v>
      </c>
      <c r="P16" s="332">
        <v>861</v>
      </c>
      <c r="Q16" s="332">
        <v>853</v>
      </c>
      <c r="R16" s="332">
        <v>845</v>
      </c>
      <c r="S16" s="332">
        <v>837</v>
      </c>
      <c r="T16" s="332">
        <v>829</v>
      </c>
      <c r="U16" s="332">
        <v>820</v>
      </c>
      <c r="V16" s="332">
        <v>812</v>
      </c>
      <c r="W16" s="332">
        <v>803</v>
      </c>
      <c r="X16" s="332">
        <v>795</v>
      </c>
      <c r="Y16" s="332">
        <v>787</v>
      </c>
      <c r="Z16" s="332">
        <v>779</v>
      </c>
      <c r="AA16" s="332">
        <v>771</v>
      </c>
      <c r="AB16" s="332">
        <v>763</v>
      </c>
      <c r="AC16" s="332">
        <v>756</v>
      </c>
      <c r="AD16" s="332">
        <v>750</v>
      </c>
      <c r="AE16" s="332">
        <v>743</v>
      </c>
      <c r="AF16" s="332">
        <v>738</v>
      </c>
      <c r="AG16" s="332">
        <v>733</v>
      </c>
      <c r="AH16" s="332">
        <v>729</v>
      </c>
      <c r="AI16" s="332">
        <v>726</v>
      </c>
      <c r="AJ16" s="332">
        <v>723</v>
      </c>
      <c r="AK16" s="332">
        <v>721</v>
      </c>
      <c r="AL16" s="332">
        <v>720</v>
      </c>
    </row>
    <row r="17" spans="1:38" x14ac:dyDescent="0.2">
      <c r="A17" s="922"/>
      <c r="B17" s="633">
        <v>14</v>
      </c>
      <c r="C17" s="332">
        <v>919</v>
      </c>
      <c r="D17" s="332">
        <v>919</v>
      </c>
      <c r="E17" s="332">
        <v>917</v>
      </c>
      <c r="F17" s="332">
        <v>916</v>
      </c>
      <c r="G17" s="332">
        <v>913</v>
      </c>
      <c r="H17" s="332">
        <v>910</v>
      </c>
      <c r="I17" s="332">
        <v>906</v>
      </c>
      <c r="J17" s="332">
        <v>901</v>
      </c>
      <c r="K17" s="332">
        <v>896</v>
      </c>
      <c r="L17" s="332">
        <v>890</v>
      </c>
      <c r="M17" s="332">
        <v>884</v>
      </c>
      <c r="N17" s="332">
        <v>877</v>
      </c>
      <c r="O17" s="332">
        <v>870</v>
      </c>
      <c r="P17" s="332">
        <v>862</v>
      </c>
      <c r="Q17" s="332">
        <v>854</v>
      </c>
      <c r="R17" s="332">
        <v>846</v>
      </c>
      <c r="S17" s="332">
        <v>837</v>
      </c>
      <c r="T17" s="332">
        <v>828</v>
      </c>
      <c r="U17" s="332">
        <v>819</v>
      </c>
      <c r="V17" s="332">
        <v>810</v>
      </c>
      <c r="W17" s="332">
        <v>801</v>
      </c>
      <c r="X17" s="332">
        <v>792</v>
      </c>
      <c r="Y17" s="332">
        <v>783</v>
      </c>
      <c r="Z17" s="332">
        <v>774</v>
      </c>
      <c r="AA17" s="332">
        <v>766</v>
      </c>
      <c r="AB17" s="332">
        <v>758</v>
      </c>
      <c r="AC17" s="332">
        <v>750</v>
      </c>
      <c r="AD17" s="332">
        <v>743</v>
      </c>
      <c r="AE17" s="332">
        <v>737</v>
      </c>
      <c r="AF17" s="332">
        <v>731</v>
      </c>
      <c r="AG17" s="332">
        <v>726</v>
      </c>
      <c r="AH17" s="332">
        <v>721</v>
      </c>
      <c r="AI17" s="332">
        <v>717</v>
      </c>
      <c r="AJ17" s="332">
        <v>715</v>
      </c>
      <c r="AK17" s="332">
        <v>713</v>
      </c>
      <c r="AL17" s="332">
        <v>711</v>
      </c>
    </row>
    <row r="18" spans="1:38" x14ac:dyDescent="0.2">
      <c r="A18" s="922"/>
      <c r="B18" s="633">
        <v>15</v>
      </c>
      <c r="C18" s="332">
        <v>924</v>
      </c>
      <c r="D18" s="332">
        <v>924</v>
      </c>
      <c r="E18" s="332">
        <v>922</v>
      </c>
      <c r="F18" s="332">
        <v>921</v>
      </c>
      <c r="G18" s="332">
        <v>918</v>
      </c>
      <c r="H18" s="332">
        <v>914</v>
      </c>
      <c r="I18" s="332">
        <v>910</v>
      </c>
      <c r="J18" s="332">
        <v>905</v>
      </c>
      <c r="K18" s="332">
        <v>900</v>
      </c>
      <c r="L18" s="332">
        <v>894</v>
      </c>
      <c r="M18" s="332">
        <v>887</v>
      </c>
      <c r="N18" s="332">
        <v>880</v>
      </c>
      <c r="O18" s="332">
        <v>872</v>
      </c>
      <c r="P18" s="332">
        <v>864</v>
      </c>
      <c r="Q18" s="332">
        <v>855</v>
      </c>
      <c r="R18" s="332">
        <v>846</v>
      </c>
      <c r="S18" s="332">
        <v>837</v>
      </c>
      <c r="T18" s="332">
        <v>828</v>
      </c>
      <c r="U18" s="332">
        <v>818</v>
      </c>
      <c r="V18" s="332">
        <v>809</v>
      </c>
      <c r="W18" s="332">
        <v>799</v>
      </c>
      <c r="X18" s="332">
        <v>789</v>
      </c>
      <c r="Y18" s="332">
        <v>780</v>
      </c>
      <c r="Z18" s="332">
        <v>770</v>
      </c>
      <c r="AA18" s="332">
        <v>761</v>
      </c>
      <c r="AB18" s="332">
        <v>753</v>
      </c>
      <c r="AC18" s="332">
        <v>745</v>
      </c>
      <c r="AD18" s="332">
        <v>737</v>
      </c>
      <c r="AE18" s="332">
        <v>730</v>
      </c>
      <c r="AF18" s="332">
        <v>724</v>
      </c>
      <c r="AG18" s="332">
        <v>718</v>
      </c>
      <c r="AH18" s="332">
        <v>713</v>
      </c>
      <c r="AI18" s="332">
        <v>709</v>
      </c>
      <c r="AJ18" s="332">
        <v>707</v>
      </c>
      <c r="AK18" s="332">
        <v>704</v>
      </c>
      <c r="AL18" s="332">
        <v>703</v>
      </c>
    </row>
    <row r="19" spans="1:38" x14ac:dyDescent="0.2">
      <c r="A19" s="922"/>
      <c r="B19" s="633">
        <v>16</v>
      </c>
      <c r="C19" s="332">
        <v>929</v>
      </c>
      <c r="D19" s="332">
        <v>929</v>
      </c>
      <c r="E19" s="332">
        <v>927</v>
      </c>
      <c r="F19" s="332">
        <v>925</v>
      </c>
      <c r="G19" s="332">
        <v>922</v>
      </c>
      <c r="H19" s="332">
        <v>919</v>
      </c>
      <c r="I19" s="332">
        <v>914</v>
      </c>
      <c r="J19" s="332">
        <v>909</v>
      </c>
      <c r="K19" s="332">
        <v>903</v>
      </c>
      <c r="L19" s="332">
        <v>897</v>
      </c>
      <c r="M19" s="332">
        <v>890</v>
      </c>
      <c r="N19" s="332">
        <v>882</v>
      </c>
      <c r="O19" s="332">
        <v>874</v>
      </c>
      <c r="P19" s="332">
        <v>866</v>
      </c>
      <c r="Q19" s="332">
        <v>856</v>
      </c>
      <c r="R19" s="332">
        <v>847</v>
      </c>
      <c r="S19" s="332">
        <v>837</v>
      </c>
      <c r="T19" s="332">
        <v>827</v>
      </c>
      <c r="U19" s="332">
        <v>817</v>
      </c>
      <c r="V19" s="332">
        <v>807</v>
      </c>
      <c r="W19" s="332">
        <v>796</v>
      </c>
      <c r="X19" s="332">
        <v>786</v>
      </c>
      <c r="Y19" s="332">
        <v>776</v>
      </c>
      <c r="Z19" s="332">
        <v>766</v>
      </c>
      <c r="AA19" s="332">
        <v>757</v>
      </c>
      <c r="AB19" s="332">
        <v>747</v>
      </c>
      <c r="AC19" s="332">
        <v>739</v>
      </c>
      <c r="AD19" s="332">
        <v>731</v>
      </c>
      <c r="AE19" s="332">
        <v>723</v>
      </c>
      <c r="AF19" s="332">
        <v>716</v>
      </c>
      <c r="AG19" s="332">
        <v>711</v>
      </c>
      <c r="AH19" s="332">
        <v>706</v>
      </c>
      <c r="AI19" s="332">
        <v>702</v>
      </c>
      <c r="AJ19" s="332">
        <v>698</v>
      </c>
      <c r="AK19" s="332">
        <v>697</v>
      </c>
      <c r="AL19" s="332">
        <v>695</v>
      </c>
    </row>
    <row r="20" spans="1:38" x14ac:dyDescent="0.2">
      <c r="A20" s="922"/>
      <c r="B20" s="633">
        <v>17</v>
      </c>
      <c r="C20" s="332">
        <v>934</v>
      </c>
      <c r="D20" s="332">
        <v>933</v>
      </c>
      <c r="E20" s="332">
        <v>932</v>
      </c>
      <c r="F20" s="332">
        <v>930</v>
      </c>
      <c r="G20" s="332">
        <v>927</v>
      </c>
      <c r="H20" s="332">
        <v>923</v>
      </c>
      <c r="I20" s="332">
        <v>918</v>
      </c>
      <c r="J20" s="332">
        <v>913</v>
      </c>
      <c r="K20" s="332">
        <v>907</v>
      </c>
      <c r="L20" s="332">
        <v>900</v>
      </c>
      <c r="M20" s="332">
        <v>893</v>
      </c>
      <c r="N20" s="332">
        <v>885</v>
      </c>
      <c r="O20" s="332">
        <v>876</v>
      </c>
      <c r="P20" s="332">
        <v>867</v>
      </c>
      <c r="Q20" s="332">
        <v>857</v>
      </c>
      <c r="R20" s="332">
        <v>848</v>
      </c>
      <c r="S20" s="332">
        <v>837</v>
      </c>
      <c r="T20" s="332">
        <v>827</v>
      </c>
      <c r="U20" s="332">
        <v>816</v>
      </c>
      <c r="V20" s="332">
        <v>805</v>
      </c>
      <c r="W20" s="332">
        <v>794</v>
      </c>
      <c r="X20" s="332">
        <v>783</v>
      </c>
      <c r="Y20" s="332">
        <v>773</v>
      </c>
      <c r="Z20" s="332">
        <v>762</v>
      </c>
      <c r="AA20" s="332">
        <v>752</v>
      </c>
      <c r="AB20" s="332">
        <v>742</v>
      </c>
      <c r="AC20" s="332">
        <v>733</v>
      </c>
      <c r="AD20" s="332">
        <v>724</v>
      </c>
      <c r="AE20" s="332">
        <v>716</v>
      </c>
      <c r="AF20" s="332">
        <v>709</v>
      </c>
      <c r="AG20" s="332">
        <v>703</v>
      </c>
      <c r="AH20" s="332">
        <v>698</v>
      </c>
      <c r="AI20" s="332">
        <v>694</v>
      </c>
      <c r="AJ20" s="332">
        <v>691</v>
      </c>
      <c r="AK20" s="332">
        <v>688</v>
      </c>
      <c r="AL20" s="332">
        <v>687</v>
      </c>
    </row>
    <row r="21" spans="1:38" x14ac:dyDescent="0.2">
      <c r="A21" s="922"/>
      <c r="B21" s="633">
        <v>18</v>
      </c>
      <c r="C21" s="332">
        <v>938</v>
      </c>
      <c r="D21" s="332">
        <v>938</v>
      </c>
      <c r="E21" s="332">
        <v>936</v>
      </c>
      <c r="F21" s="332">
        <v>934</v>
      </c>
      <c r="G21" s="332">
        <v>931</v>
      </c>
      <c r="H21" s="332">
        <v>927</v>
      </c>
      <c r="I21" s="332">
        <v>922</v>
      </c>
      <c r="J21" s="332">
        <v>917</v>
      </c>
      <c r="K21" s="332">
        <v>910</v>
      </c>
      <c r="L21" s="332">
        <v>903</v>
      </c>
      <c r="M21" s="332">
        <v>895</v>
      </c>
      <c r="N21" s="332">
        <v>887</v>
      </c>
      <c r="O21" s="332">
        <v>878</v>
      </c>
      <c r="P21" s="332">
        <v>868</v>
      </c>
      <c r="Q21" s="332">
        <v>858</v>
      </c>
      <c r="R21" s="332">
        <v>848</v>
      </c>
      <c r="S21" s="332">
        <v>837</v>
      </c>
      <c r="T21" s="332">
        <v>826</v>
      </c>
      <c r="U21" s="332">
        <v>815</v>
      </c>
      <c r="V21" s="332">
        <v>803</v>
      </c>
      <c r="W21" s="332">
        <v>792</v>
      </c>
      <c r="X21" s="332">
        <v>780</v>
      </c>
      <c r="Y21" s="332">
        <v>769</v>
      </c>
      <c r="Z21" s="332">
        <v>758</v>
      </c>
      <c r="AA21" s="332">
        <v>747</v>
      </c>
      <c r="AB21" s="332">
        <v>737</v>
      </c>
      <c r="AC21" s="332">
        <v>727</v>
      </c>
      <c r="AD21" s="332">
        <v>718</v>
      </c>
      <c r="AE21" s="332">
        <v>710</v>
      </c>
      <c r="AF21" s="332">
        <v>702</v>
      </c>
      <c r="AG21" s="332">
        <v>696</v>
      </c>
      <c r="AH21" s="332">
        <v>690</v>
      </c>
      <c r="AI21" s="332">
        <v>686</v>
      </c>
      <c r="AJ21" s="332">
        <v>683</v>
      </c>
      <c r="AK21" s="332">
        <v>680</v>
      </c>
      <c r="AL21" s="332">
        <v>679</v>
      </c>
    </row>
    <row r="22" spans="1:38" x14ac:dyDescent="0.2">
      <c r="A22" s="922"/>
      <c r="B22" s="633">
        <v>19</v>
      </c>
      <c r="C22" s="332">
        <v>943</v>
      </c>
      <c r="D22" s="332">
        <v>942</v>
      </c>
      <c r="E22" s="332">
        <v>941</v>
      </c>
      <c r="F22" s="332">
        <v>938</v>
      </c>
      <c r="G22" s="332">
        <v>935</v>
      </c>
      <c r="H22" s="332">
        <v>931</v>
      </c>
      <c r="I22" s="332">
        <v>926</v>
      </c>
      <c r="J22" s="332">
        <v>920</v>
      </c>
      <c r="K22" s="332">
        <v>913</v>
      </c>
      <c r="L22" s="332">
        <v>906</v>
      </c>
      <c r="M22" s="332">
        <v>898</v>
      </c>
      <c r="N22" s="332">
        <v>889</v>
      </c>
      <c r="O22" s="332">
        <v>879</v>
      </c>
      <c r="P22" s="332">
        <v>870</v>
      </c>
      <c r="Q22" s="332">
        <v>859</v>
      </c>
      <c r="R22" s="332">
        <v>848</v>
      </c>
      <c r="S22" s="332">
        <v>837</v>
      </c>
      <c r="T22" s="332">
        <v>825</v>
      </c>
      <c r="U22" s="332">
        <v>813</v>
      </c>
      <c r="V22" s="332">
        <v>802</v>
      </c>
      <c r="W22" s="332">
        <v>790</v>
      </c>
      <c r="X22" s="332">
        <v>777</v>
      </c>
      <c r="Y22" s="332">
        <v>766</v>
      </c>
      <c r="Z22" s="332">
        <v>754</v>
      </c>
      <c r="AA22" s="332">
        <v>742</v>
      </c>
      <c r="AB22" s="332">
        <v>732</v>
      </c>
      <c r="AC22" s="332">
        <v>721</v>
      </c>
      <c r="AD22" s="332">
        <v>712</v>
      </c>
      <c r="AE22" s="332">
        <v>703</v>
      </c>
      <c r="AF22" s="332">
        <v>695</v>
      </c>
      <c r="AG22" s="332">
        <v>688</v>
      </c>
      <c r="AH22" s="332">
        <v>683</v>
      </c>
      <c r="AI22" s="332">
        <v>678</v>
      </c>
      <c r="AJ22" s="332">
        <v>675</v>
      </c>
      <c r="AK22" s="332">
        <v>672</v>
      </c>
      <c r="AL22" s="332">
        <v>671</v>
      </c>
    </row>
    <row r="23" spans="1:38" x14ac:dyDescent="0.2">
      <c r="A23" s="922"/>
      <c r="B23" s="633">
        <v>20</v>
      </c>
      <c r="C23" s="332">
        <v>947</v>
      </c>
      <c r="D23" s="332">
        <v>946</v>
      </c>
      <c r="E23" s="332">
        <v>945</v>
      </c>
      <c r="F23" s="332">
        <v>942</v>
      </c>
      <c r="G23" s="332">
        <v>939</v>
      </c>
      <c r="H23" s="332">
        <v>935</v>
      </c>
      <c r="I23" s="332">
        <v>929</v>
      </c>
      <c r="J23" s="332">
        <v>923</v>
      </c>
      <c r="K23" s="332">
        <v>916</v>
      </c>
      <c r="L23" s="332">
        <v>908</v>
      </c>
      <c r="M23" s="332">
        <v>900</v>
      </c>
      <c r="N23" s="332">
        <v>891</v>
      </c>
      <c r="O23" s="332">
        <v>881</v>
      </c>
      <c r="P23" s="332">
        <v>870</v>
      </c>
      <c r="Q23" s="332">
        <v>859</v>
      </c>
      <c r="R23" s="332">
        <v>848</v>
      </c>
      <c r="S23" s="332">
        <v>836</v>
      </c>
      <c r="T23" s="332">
        <v>824</v>
      </c>
      <c r="U23" s="332">
        <v>812</v>
      </c>
      <c r="V23" s="332">
        <v>799</v>
      </c>
      <c r="W23" s="332">
        <v>787</v>
      </c>
      <c r="X23" s="332">
        <v>774</v>
      </c>
      <c r="Y23" s="332">
        <v>762</v>
      </c>
      <c r="Z23" s="332">
        <v>750</v>
      </c>
      <c r="AA23" s="332">
        <v>738</v>
      </c>
      <c r="AB23" s="332">
        <v>726</v>
      </c>
      <c r="AC23" s="332">
        <v>716</v>
      </c>
      <c r="AD23" s="332">
        <v>705</v>
      </c>
      <c r="AE23" s="332">
        <v>696</v>
      </c>
      <c r="AF23" s="332">
        <v>688</v>
      </c>
      <c r="AG23" s="332">
        <v>681</v>
      </c>
      <c r="AH23" s="332">
        <v>675</v>
      </c>
      <c r="AI23" s="332">
        <v>671</v>
      </c>
      <c r="AJ23" s="332">
        <v>667</v>
      </c>
      <c r="AK23" s="332">
        <v>664</v>
      </c>
      <c r="AL23" s="332">
        <v>663</v>
      </c>
    </row>
    <row r="24" spans="1:38" x14ac:dyDescent="0.2">
      <c r="A24" s="922"/>
      <c r="B24" s="633">
        <v>21</v>
      </c>
      <c r="C24" s="332">
        <v>951</v>
      </c>
      <c r="D24" s="332">
        <v>950</v>
      </c>
      <c r="E24" s="332">
        <v>949</v>
      </c>
      <c r="F24" s="332">
        <v>946</v>
      </c>
      <c r="G24" s="332">
        <v>943</v>
      </c>
      <c r="H24" s="332">
        <v>938</v>
      </c>
      <c r="I24" s="332">
        <v>933</v>
      </c>
      <c r="J24" s="332">
        <v>926</v>
      </c>
      <c r="K24" s="332">
        <v>919</v>
      </c>
      <c r="L24" s="332">
        <v>911</v>
      </c>
      <c r="M24" s="332">
        <v>902</v>
      </c>
      <c r="N24" s="332">
        <v>893</v>
      </c>
      <c r="O24" s="332">
        <v>882</v>
      </c>
      <c r="P24" s="332">
        <v>871</v>
      </c>
      <c r="Q24" s="332">
        <v>860</v>
      </c>
      <c r="R24" s="332">
        <v>848</v>
      </c>
      <c r="S24" s="332">
        <v>836</v>
      </c>
      <c r="T24" s="332">
        <v>823</v>
      </c>
      <c r="U24" s="332">
        <v>811</v>
      </c>
      <c r="V24" s="332">
        <v>798</v>
      </c>
      <c r="W24" s="332">
        <v>784</v>
      </c>
      <c r="X24" s="332">
        <v>771</v>
      </c>
      <c r="Y24" s="332">
        <v>758</v>
      </c>
      <c r="Z24" s="332">
        <v>745</v>
      </c>
      <c r="AA24" s="332">
        <v>733</v>
      </c>
      <c r="AB24" s="332">
        <v>721</v>
      </c>
      <c r="AC24" s="332">
        <v>710</v>
      </c>
      <c r="AD24" s="332">
        <v>699</v>
      </c>
      <c r="AE24" s="332">
        <v>690</v>
      </c>
      <c r="AF24" s="332">
        <v>681</v>
      </c>
      <c r="AG24" s="332">
        <v>674</v>
      </c>
      <c r="AH24" s="332">
        <v>668</v>
      </c>
      <c r="AI24" s="332">
        <v>663</v>
      </c>
      <c r="AJ24" s="332">
        <v>659</v>
      </c>
      <c r="AK24" s="332">
        <v>657</v>
      </c>
      <c r="AL24" s="332">
        <v>655</v>
      </c>
    </row>
    <row r="25" spans="1:38" x14ac:dyDescent="0.2">
      <c r="A25" s="922"/>
      <c r="B25" s="633">
        <v>22</v>
      </c>
      <c r="C25" s="332">
        <v>954</v>
      </c>
      <c r="D25" s="332">
        <v>954</v>
      </c>
      <c r="E25" s="332">
        <v>952</v>
      </c>
      <c r="F25" s="332">
        <v>950</v>
      </c>
      <c r="G25" s="332">
        <v>946</v>
      </c>
      <c r="H25" s="332">
        <v>941</v>
      </c>
      <c r="I25" s="332">
        <v>936</v>
      </c>
      <c r="J25" s="332">
        <v>929</v>
      </c>
      <c r="K25" s="332">
        <v>922</v>
      </c>
      <c r="L25" s="332">
        <v>913</v>
      </c>
      <c r="M25" s="332">
        <v>904</v>
      </c>
      <c r="N25" s="332">
        <v>894</v>
      </c>
      <c r="O25" s="332">
        <v>883</v>
      </c>
      <c r="P25" s="332">
        <v>872</v>
      </c>
      <c r="Q25" s="332">
        <v>860</v>
      </c>
      <c r="R25" s="332">
        <v>848</v>
      </c>
      <c r="S25" s="332">
        <v>835</v>
      </c>
      <c r="T25" s="332">
        <v>822</v>
      </c>
      <c r="U25" s="332">
        <v>809</v>
      </c>
      <c r="V25" s="332">
        <v>795</v>
      </c>
      <c r="W25" s="332">
        <v>782</v>
      </c>
      <c r="X25" s="332">
        <v>768</v>
      </c>
      <c r="Y25" s="332">
        <v>755</v>
      </c>
      <c r="Z25" s="332">
        <v>742</v>
      </c>
      <c r="AA25" s="332">
        <v>729</v>
      </c>
      <c r="AB25" s="332">
        <v>716</v>
      </c>
      <c r="AC25" s="332">
        <v>704</v>
      </c>
      <c r="AD25" s="332">
        <v>693</v>
      </c>
      <c r="AE25" s="332">
        <v>683</v>
      </c>
      <c r="AF25" s="332">
        <v>674</v>
      </c>
      <c r="AG25" s="332">
        <v>667</v>
      </c>
      <c r="AH25" s="332">
        <v>660</v>
      </c>
      <c r="AI25" s="332">
        <v>655</v>
      </c>
      <c r="AJ25" s="332">
        <v>651</v>
      </c>
      <c r="AK25" s="332">
        <v>648</v>
      </c>
      <c r="AL25" s="332">
        <v>646</v>
      </c>
    </row>
    <row r="26" spans="1:38" x14ac:dyDescent="0.2">
      <c r="A26" s="922"/>
      <c r="B26" s="633">
        <v>23</v>
      </c>
      <c r="C26" s="332">
        <v>958</v>
      </c>
      <c r="D26" s="332">
        <v>957</v>
      </c>
      <c r="E26" s="332">
        <v>956</v>
      </c>
      <c r="F26" s="332">
        <v>953</v>
      </c>
      <c r="G26" s="332">
        <v>949</v>
      </c>
      <c r="H26" s="332">
        <v>944</v>
      </c>
      <c r="I26" s="332">
        <v>939</v>
      </c>
      <c r="J26" s="332">
        <v>932</v>
      </c>
      <c r="K26" s="332">
        <v>924</v>
      </c>
      <c r="L26" s="332">
        <v>915</v>
      </c>
      <c r="M26" s="332">
        <v>906</v>
      </c>
      <c r="N26" s="332">
        <v>896</v>
      </c>
      <c r="O26" s="332">
        <v>885</v>
      </c>
      <c r="P26" s="332">
        <v>873</v>
      </c>
      <c r="Q26" s="332">
        <v>861</v>
      </c>
      <c r="R26" s="332">
        <v>848</v>
      </c>
      <c r="S26" s="332">
        <v>835</v>
      </c>
      <c r="T26" s="332">
        <v>821</v>
      </c>
      <c r="U26" s="332">
        <v>807</v>
      </c>
      <c r="V26" s="332">
        <v>794</v>
      </c>
      <c r="W26" s="332">
        <v>779</v>
      </c>
      <c r="X26" s="332">
        <v>765</v>
      </c>
      <c r="Y26" s="332">
        <v>751</v>
      </c>
      <c r="Z26" s="332">
        <v>737</v>
      </c>
      <c r="AA26" s="332">
        <v>724</v>
      </c>
      <c r="AB26" s="332">
        <v>711</v>
      </c>
      <c r="AC26" s="332">
        <v>698</v>
      </c>
      <c r="AD26" s="332">
        <v>687</v>
      </c>
      <c r="AE26" s="332">
        <v>676</v>
      </c>
      <c r="AF26" s="332">
        <v>667</v>
      </c>
      <c r="AG26" s="332">
        <v>659</v>
      </c>
      <c r="AH26" s="332">
        <v>653</v>
      </c>
      <c r="AI26" s="332">
        <v>648</v>
      </c>
      <c r="AJ26" s="332">
        <v>643</v>
      </c>
      <c r="AK26" s="332">
        <v>640</v>
      </c>
      <c r="AL26" s="332">
        <v>638</v>
      </c>
    </row>
    <row r="27" spans="1:38" x14ac:dyDescent="0.2">
      <c r="A27" s="922"/>
      <c r="B27" s="633">
        <v>24</v>
      </c>
      <c r="C27" s="332">
        <v>961</v>
      </c>
      <c r="D27" s="332">
        <v>961</v>
      </c>
      <c r="E27" s="332">
        <v>959</v>
      </c>
      <c r="F27" s="332">
        <v>956</v>
      </c>
      <c r="G27" s="332">
        <v>952</v>
      </c>
      <c r="H27" s="332">
        <v>947</v>
      </c>
      <c r="I27" s="332">
        <v>941</v>
      </c>
      <c r="J27" s="332">
        <v>934</v>
      </c>
      <c r="K27" s="332">
        <v>926</v>
      </c>
      <c r="L27" s="332">
        <v>917</v>
      </c>
      <c r="M27" s="332">
        <v>907</v>
      </c>
      <c r="N27" s="332">
        <v>897</v>
      </c>
      <c r="O27" s="332">
        <v>886</v>
      </c>
      <c r="P27" s="332">
        <v>873</v>
      </c>
      <c r="Q27" s="332">
        <v>861</v>
      </c>
      <c r="R27" s="332">
        <v>848</v>
      </c>
      <c r="S27" s="332">
        <v>834</v>
      </c>
      <c r="T27" s="332">
        <v>820</v>
      </c>
      <c r="U27" s="332">
        <v>806</v>
      </c>
      <c r="V27" s="332">
        <v>791</v>
      </c>
      <c r="W27" s="332">
        <v>777</v>
      </c>
      <c r="X27" s="332">
        <v>762</v>
      </c>
      <c r="Y27" s="332">
        <v>748</v>
      </c>
      <c r="Z27" s="332">
        <v>733</v>
      </c>
      <c r="AA27" s="332">
        <v>719</v>
      </c>
      <c r="AB27" s="332">
        <v>706</v>
      </c>
      <c r="AC27" s="332">
        <v>693</v>
      </c>
      <c r="AD27" s="332">
        <v>681</v>
      </c>
      <c r="AE27" s="332">
        <v>670</v>
      </c>
      <c r="AF27" s="332">
        <v>660</v>
      </c>
      <c r="AG27" s="332">
        <v>652</v>
      </c>
      <c r="AH27" s="332">
        <v>645</v>
      </c>
      <c r="AI27" s="332">
        <v>640</v>
      </c>
      <c r="AJ27" s="332">
        <v>635</v>
      </c>
      <c r="AK27" s="332">
        <v>632</v>
      </c>
      <c r="AL27" s="332">
        <v>630</v>
      </c>
    </row>
    <row r="28" spans="1:38" x14ac:dyDescent="0.2">
      <c r="A28" s="922"/>
      <c r="B28" s="633">
        <v>25</v>
      </c>
      <c r="C28" s="332">
        <v>964</v>
      </c>
      <c r="D28" s="332">
        <v>964</v>
      </c>
      <c r="E28" s="332">
        <v>962</v>
      </c>
      <c r="F28" s="332">
        <v>959</v>
      </c>
      <c r="G28" s="332">
        <v>955</v>
      </c>
      <c r="H28" s="332">
        <v>950</v>
      </c>
      <c r="I28" s="332">
        <v>944</v>
      </c>
      <c r="J28" s="332">
        <v>937</v>
      </c>
      <c r="K28" s="332">
        <v>928</v>
      </c>
      <c r="L28" s="332">
        <v>919</v>
      </c>
      <c r="M28" s="332">
        <v>909</v>
      </c>
      <c r="N28" s="332">
        <v>898</v>
      </c>
      <c r="O28" s="332">
        <v>886</v>
      </c>
      <c r="P28" s="332">
        <v>874</v>
      </c>
      <c r="Q28" s="332">
        <v>861</v>
      </c>
      <c r="R28" s="332">
        <v>847</v>
      </c>
      <c r="S28" s="332">
        <v>833</v>
      </c>
      <c r="T28" s="332">
        <v>819</v>
      </c>
      <c r="U28" s="332">
        <v>804</v>
      </c>
      <c r="V28" s="332">
        <v>789</v>
      </c>
      <c r="W28" s="332">
        <v>774</v>
      </c>
      <c r="X28" s="332">
        <v>759</v>
      </c>
      <c r="Y28" s="332">
        <v>744</v>
      </c>
      <c r="Z28" s="332">
        <v>729</v>
      </c>
      <c r="AA28" s="332">
        <v>714</v>
      </c>
      <c r="AB28" s="332">
        <v>700</v>
      </c>
      <c r="AC28" s="332">
        <v>687</v>
      </c>
      <c r="AD28" s="332">
        <v>675</v>
      </c>
      <c r="AE28" s="332">
        <v>663</v>
      </c>
      <c r="AF28" s="332">
        <v>653</v>
      </c>
      <c r="AG28" s="332">
        <v>645</v>
      </c>
      <c r="AH28" s="332">
        <v>638</v>
      </c>
      <c r="AI28" s="332">
        <v>632</v>
      </c>
      <c r="AJ28" s="332">
        <v>627</v>
      </c>
      <c r="AK28" s="332">
        <v>623</v>
      </c>
      <c r="AL28" s="332">
        <v>621</v>
      </c>
    </row>
    <row r="29" spans="1:38" x14ac:dyDescent="0.2">
      <c r="A29" s="922"/>
      <c r="B29" s="633">
        <v>26</v>
      </c>
      <c r="C29" s="332">
        <v>967</v>
      </c>
      <c r="D29" s="332">
        <v>967</v>
      </c>
      <c r="E29" s="332">
        <v>965</v>
      </c>
      <c r="F29" s="332">
        <v>962</v>
      </c>
      <c r="G29" s="332">
        <v>958</v>
      </c>
      <c r="H29" s="332">
        <v>953</v>
      </c>
      <c r="I29" s="332">
        <v>946</v>
      </c>
      <c r="J29" s="332">
        <v>939</v>
      </c>
      <c r="K29" s="332">
        <v>930</v>
      </c>
      <c r="L29" s="332">
        <v>921</v>
      </c>
      <c r="M29" s="332">
        <v>910</v>
      </c>
      <c r="N29" s="332">
        <v>899</v>
      </c>
      <c r="O29" s="332">
        <v>887</v>
      </c>
      <c r="P29" s="332">
        <v>874</v>
      </c>
      <c r="Q29" s="332">
        <v>861</v>
      </c>
      <c r="R29" s="332">
        <v>847</v>
      </c>
      <c r="S29" s="332">
        <v>833</v>
      </c>
      <c r="T29" s="332">
        <v>818</v>
      </c>
      <c r="U29" s="332">
        <v>802</v>
      </c>
      <c r="V29" s="332">
        <v>787</v>
      </c>
      <c r="W29" s="332">
        <v>772</v>
      </c>
      <c r="X29" s="332">
        <v>756</v>
      </c>
      <c r="Y29" s="332">
        <v>740</v>
      </c>
      <c r="Z29" s="332">
        <v>725</v>
      </c>
      <c r="AA29" s="332">
        <v>710</v>
      </c>
      <c r="AB29" s="332">
        <v>695</v>
      </c>
      <c r="AC29" s="332">
        <v>682</v>
      </c>
      <c r="AD29" s="332">
        <v>668</v>
      </c>
      <c r="AE29" s="332">
        <v>657</v>
      </c>
      <c r="AF29" s="332">
        <v>646</v>
      </c>
      <c r="AG29" s="332">
        <v>638</v>
      </c>
      <c r="AH29" s="332">
        <v>630</v>
      </c>
      <c r="AI29" s="332">
        <v>624</v>
      </c>
      <c r="AJ29" s="332">
        <v>619</v>
      </c>
      <c r="AK29" s="332">
        <v>615</v>
      </c>
      <c r="AL29" s="332">
        <v>614</v>
      </c>
    </row>
    <row r="30" spans="1:38" x14ac:dyDescent="0.2">
      <c r="A30" s="922"/>
      <c r="B30" s="633">
        <v>27</v>
      </c>
      <c r="C30" s="332">
        <v>970</v>
      </c>
      <c r="D30" s="332">
        <v>969</v>
      </c>
      <c r="E30" s="332">
        <v>968</v>
      </c>
      <c r="F30" s="332">
        <v>965</v>
      </c>
      <c r="G30" s="332">
        <v>960</v>
      </c>
      <c r="H30" s="332">
        <v>955</v>
      </c>
      <c r="I30" s="332">
        <v>948</v>
      </c>
      <c r="J30" s="332">
        <v>941</v>
      </c>
      <c r="K30" s="332">
        <v>932</v>
      </c>
      <c r="L30" s="332">
        <v>922</v>
      </c>
      <c r="M30" s="332">
        <v>911</v>
      </c>
      <c r="N30" s="332">
        <v>900</v>
      </c>
      <c r="O30" s="332">
        <v>887</v>
      </c>
      <c r="P30" s="332">
        <v>874</v>
      </c>
      <c r="Q30" s="332">
        <v>861</v>
      </c>
      <c r="R30" s="332">
        <v>846</v>
      </c>
      <c r="S30" s="332">
        <v>831</v>
      </c>
      <c r="T30" s="332">
        <v>816</v>
      </c>
      <c r="U30" s="332">
        <v>801</v>
      </c>
      <c r="V30" s="332">
        <v>785</v>
      </c>
      <c r="W30" s="332">
        <v>769</v>
      </c>
      <c r="X30" s="332">
        <v>752</v>
      </c>
      <c r="Y30" s="332">
        <v>737</v>
      </c>
      <c r="Z30" s="332">
        <v>721</v>
      </c>
      <c r="AA30" s="332">
        <v>705</v>
      </c>
      <c r="AB30" s="332">
        <v>690</v>
      </c>
      <c r="AC30" s="332">
        <v>676</v>
      </c>
      <c r="AD30" s="332">
        <v>662</v>
      </c>
      <c r="AE30" s="332">
        <v>650</v>
      </c>
      <c r="AF30" s="332">
        <v>640</v>
      </c>
      <c r="AG30" s="332">
        <v>630</v>
      </c>
      <c r="AH30" s="332">
        <v>623</v>
      </c>
      <c r="AI30" s="332">
        <v>616</v>
      </c>
      <c r="AJ30" s="332">
        <v>611</v>
      </c>
      <c r="AK30" s="332">
        <v>608</v>
      </c>
      <c r="AL30" s="332">
        <v>605</v>
      </c>
    </row>
    <row r="31" spans="1:38" x14ac:dyDescent="0.2">
      <c r="A31" s="922"/>
      <c r="B31" s="633">
        <v>28</v>
      </c>
      <c r="C31" s="332">
        <v>972</v>
      </c>
      <c r="D31" s="332">
        <v>972</v>
      </c>
      <c r="E31" s="332">
        <v>970</v>
      </c>
      <c r="F31" s="332">
        <v>967</v>
      </c>
      <c r="G31" s="332">
        <v>962</v>
      </c>
      <c r="H31" s="332">
        <v>957</v>
      </c>
      <c r="I31" s="332">
        <v>950</v>
      </c>
      <c r="J31" s="332">
        <v>942</v>
      </c>
      <c r="K31" s="332">
        <v>933</v>
      </c>
      <c r="L31" s="332">
        <v>923</v>
      </c>
      <c r="M31" s="332">
        <v>912</v>
      </c>
      <c r="N31" s="332">
        <v>900</v>
      </c>
      <c r="O31" s="332">
        <v>888</v>
      </c>
      <c r="P31" s="332">
        <v>874</v>
      </c>
      <c r="Q31" s="332">
        <v>860</v>
      </c>
      <c r="R31" s="332">
        <v>845</v>
      </c>
      <c r="S31" s="332">
        <v>830</v>
      </c>
      <c r="T31" s="332">
        <v>815</v>
      </c>
      <c r="U31" s="332">
        <v>799</v>
      </c>
      <c r="V31" s="332">
        <v>782</v>
      </c>
      <c r="W31" s="332">
        <v>766</v>
      </c>
      <c r="X31" s="332">
        <v>749</v>
      </c>
      <c r="Y31" s="332">
        <v>733</v>
      </c>
      <c r="Z31" s="332">
        <v>717</v>
      </c>
      <c r="AA31" s="332">
        <v>701</v>
      </c>
      <c r="AB31" s="332">
        <v>685</v>
      </c>
      <c r="AC31" s="332">
        <v>670</v>
      </c>
      <c r="AD31" s="332">
        <v>656</v>
      </c>
      <c r="AE31" s="332">
        <v>644</v>
      </c>
      <c r="AF31" s="332">
        <v>633</v>
      </c>
      <c r="AG31" s="332">
        <v>623</v>
      </c>
      <c r="AH31" s="332">
        <v>615</v>
      </c>
      <c r="AI31" s="332">
        <v>608</v>
      </c>
      <c r="AJ31" s="332">
        <v>603</v>
      </c>
      <c r="AK31" s="332">
        <v>599</v>
      </c>
      <c r="AL31" s="332">
        <v>597</v>
      </c>
    </row>
    <row r="32" spans="1:38" x14ac:dyDescent="0.2">
      <c r="A32" s="922"/>
      <c r="B32" s="633">
        <v>29</v>
      </c>
      <c r="C32" s="332">
        <v>975</v>
      </c>
      <c r="D32" s="332">
        <v>974</v>
      </c>
      <c r="E32" s="332">
        <v>972</v>
      </c>
      <c r="F32" s="332">
        <v>969</v>
      </c>
      <c r="G32" s="332">
        <v>964</v>
      </c>
      <c r="H32" s="332">
        <v>959</v>
      </c>
      <c r="I32" s="332">
        <v>952</v>
      </c>
      <c r="J32" s="332">
        <v>944</v>
      </c>
      <c r="K32" s="332">
        <v>935</v>
      </c>
      <c r="L32" s="332">
        <v>924</v>
      </c>
      <c r="M32" s="332">
        <v>913</v>
      </c>
      <c r="N32" s="332">
        <v>901</v>
      </c>
      <c r="O32" s="332">
        <v>888</v>
      </c>
      <c r="P32" s="332">
        <v>874</v>
      </c>
      <c r="Q32" s="332">
        <v>860</v>
      </c>
      <c r="R32" s="332">
        <v>845</v>
      </c>
      <c r="S32" s="332">
        <v>829</v>
      </c>
      <c r="T32" s="332">
        <v>813</v>
      </c>
      <c r="U32" s="332">
        <v>797</v>
      </c>
      <c r="V32" s="332">
        <v>780</v>
      </c>
      <c r="W32" s="332">
        <v>763</v>
      </c>
      <c r="X32" s="332">
        <v>746</v>
      </c>
      <c r="Y32" s="332">
        <v>729</v>
      </c>
      <c r="Z32" s="332">
        <v>712</v>
      </c>
      <c r="AA32" s="332">
        <v>696</v>
      </c>
      <c r="AB32" s="332">
        <v>680</v>
      </c>
      <c r="AC32" s="332">
        <v>665</v>
      </c>
      <c r="AD32" s="332">
        <v>651</v>
      </c>
      <c r="AE32" s="332">
        <v>637</v>
      </c>
      <c r="AF32" s="332">
        <v>626</v>
      </c>
      <c r="AG32" s="332">
        <v>616</v>
      </c>
      <c r="AH32" s="332">
        <v>608</v>
      </c>
      <c r="AI32" s="332">
        <v>600</v>
      </c>
      <c r="AJ32" s="332">
        <v>595</v>
      </c>
      <c r="AK32" s="332">
        <v>591</v>
      </c>
      <c r="AL32" s="332">
        <v>589</v>
      </c>
    </row>
    <row r="33" spans="1:38" x14ac:dyDescent="0.2">
      <c r="A33" s="922"/>
      <c r="B33" s="633">
        <v>30</v>
      </c>
      <c r="C33" s="332">
        <v>977</v>
      </c>
      <c r="D33" s="332">
        <v>976</v>
      </c>
      <c r="E33" s="332">
        <v>974</v>
      </c>
      <c r="F33" s="332">
        <v>971</v>
      </c>
      <c r="G33" s="332">
        <v>966</v>
      </c>
      <c r="H33" s="332">
        <v>960</v>
      </c>
      <c r="I33" s="332">
        <v>953</v>
      </c>
      <c r="J33" s="332">
        <v>945</v>
      </c>
      <c r="K33" s="332">
        <v>936</v>
      </c>
      <c r="L33" s="332">
        <v>925</v>
      </c>
      <c r="M33" s="332">
        <v>914</v>
      </c>
      <c r="N33" s="332">
        <v>901</v>
      </c>
      <c r="O33" s="332">
        <v>888</v>
      </c>
      <c r="P33" s="332">
        <v>874</v>
      </c>
      <c r="Q33" s="332">
        <v>859</v>
      </c>
      <c r="R33" s="332">
        <v>844</v>
      </c>
      <c r="S33" s="332">
        <v>828</v>
      </c>
      <c r="T33" s="332">
        <v>811</v>
      </c>
      <c r="U33" s="332">
        <v>795</v>
      </c>
      <c r="V33" s="332">
        <v>777</v>
      </c>
      <c r="W33" s="332">
        <v>760</v>
      </c>
      <c r="X33" s="332">
        <v>743</v>
      </c>
      <c r="Y33" s="332">
        <v>725</v>
      </c>
      <c r="Z33" s="332">
        <v>708</v>
      </c>
      <c r="AA33" s="332">
        <v>691</v>
      </c>
      <c r="AB33" s="332">
        <v>675</v>
      </c>
      <c r="AC33" s="332">
        <v>659</v>
      </c>
      <c r="AD33" s="332">
        <v>644</v>
      </c>
      <c r="AE33" s="332">
        <v>631</v>
      </c>
      <c r="AF33" s="332">
        <v>619</v>
      </c>
      <c r="AG33" s="332">
        <v>609</v>
      </c>
      <c r="AH33" s="332">
        <v>600</v>
      </c>
      <c r="AI33" s="332">
        <v>593</v>
      </c>
      <c r="AJ33" s="332">
        <v>587</v>
      </c>
      <c r="AK33" s="332">
        <v>583</v>
      </c>
      <c r="AL33" s="332">
        <v>581</v>
      </c>
    </row>
    <row r="34" spans="1:38" x14ac:dyDescent="0.2">
      <c r="A34" s="922"/>
      <c r="B34" s="633">
        <v>31</v>
      </c>
      <c r="C34" s="332">
        <v>979</v>
      </c>
      <c r="D34" s="332">
        <v>978</v>
      </c>
      <c r="E34" s="332">
        <v>976</v>
      </c>
      <c r="F34" s="332">
        <v>973</v>
      </c>
      <c r="G34" s="332">
        <v>968</v>
      </c>
      <c r="H34" s="332">
        <v>962</v>
      </c>
      <c r="I34" s="332">
        <v>955</v>
      </c>
      <c r="J34" s="332">
        <v>946</v>
      </c>
      <c r="K34" s="332">
        <v>937</v>
      </c>
      <c r="L34" s="332">
        <v>926</v>
      </c>
      <c r="M34" s="332">
        <v>914</v>
      </c>
      <c r="N34" s="332">
        <v>901</v>
      </c>
      <c r="O34" s="332">
        <v>888</v>
      </c>
      <c r="P34" s="332">
        <v>873</v>
      </c>
      <c r="Q34" s="332">
        <v>858</v>
      </c>
      <c r="R34" s="332">
        <v>843</v>
      </c>
      <c r="S34" s="332">
        <v>826</v>
      </c>
      <c r="T34" s="332">
        <v>810</v>
      </c>
      <c r="U34" s="332">
        <v>792</v>
      </c>
      <c r="V34" s="332">
        <v>775</v>
      </c>
      <c r="W34" s="332">
        <v>757</v>
      </c>
      <c r="X34" s="332">
        <v>739</v>
      </c>
      <c r="Y34" s="332">
        <v>722</v>
      </c>
      <c r="Z34" s="332">
        <v>704</v>
      </c>
      <c r="AA34" s="332">
        <v>687</v>
      </c>
      <c r="AB34" s="332">
        <v>670</v>
      </c>
      <c r="AC34" s="332">
        <v>654</v>
      </c>
      <c r="AD34" s="332">
        <v>639</v>
      </c>
      <c r="AE34" s="332">
        <v>625</v>
      </c>
      <c r="AF34" s="332">
        <v>612</v>
      </c>
      <c r="AG34" s="332">
        <v>602</v>
      </c>
      <c r="AH34" s="332">
        <v>593</v>
      </c>
      <c r="AI34" s="332">
        <v>585</v>
      </c>
      <c r="AJ34" s="332">
        <v>579</v>
      </c>
      <c r="AK34" s="332">
        <v>575</v>
      </c>
      <c r="AL34" s="332">
        <v>573</v>
      </c>
    </row>
    <row r="35" spans="1:38" x14ac:dyDescent="0.2">
      <c r="A35" s="922"/>
      <c r="B35" s="633">
        <v>32</v>
      </c>
      <c r="C35" s="332">
        <v>980</v>
      </c>
      <c r="D35" s="332">
        <v>979</v>
      </c>
      <c r="E35" s="332">
        <v>977</v>
      </c>
      <c r="F35" s="332">
        <v>974</v>
      </c>
      <c r="G35" s="332">
        <v>969</v>
      </c>
      <c r="H35" s="332">
        <v>963</v>
      </c>
      <c r="I35" s="332">
        <v>956</v>
      </c>
      <c r="J35" s="332">
        <v>947</v>
      </c>
      <c r="K35" s="332">
        <v>937</v>
      </c>
      <c r="L35" s="332">
        <v>926</v>
      </c>
      <c r="M35" s="332">
        <v>914</v>
      </c>
      <c r="N35" s="332">
        <v>901</v>
      </c>
      <c r="O35" s="332">
        <v>888</v>
      </c>
      <c r="P35" s="332">
        <v>873</v>
      </c>
      <c r="Q35" s="332">
        <v>857</v>
      </c>
      <c r="R35" s="332">
        <v>841</v>
      </c>
      <c r="S35" s="332">
        <v>825</v>
      </c>
      <c r="T35" s="332">
        <v>808</v>
      </c>
      <c r="U35" s="332">
        <v>790</v>
      </c>
      <c r="V35" s="332">
        <v>772</v>
      </c>
      <c r="W35" s="332">
        <v>754</v>
      </c>
      <c r="X35" s="332">
        <v>736</v>
      </c>
      <c r="Y35" s="332">
        <v>718</v>
      </c>
      <c r="Z35" s="332">
        <v>700</v>
      </c>
      <c r="AA35" s="332">
        <v>682</v>
      </c>
      <c r="AB35" s="332">
        <v>665</v>
      </c>
      <c r="AC35" s="332">
        <v>648</v>
      </c>
      <c r="AD35" s="332">
        <v>633</v>
      </c>
      <c r="AE35" s="332">
        <v>618</v>
      </c>
      <c r="AF35" s="332">
        <v>606</v>
      </c>
      <c r="AG35" s="332">
        <v>595</v>
      </c>
      <c r="AH35" s="332">
        <v>585</v>
      </c>
      <c r="AI35" s="332">
        <v>577</v>
      </c>
      <c r="AJ35" s="332">
        <v>571</v>
      </c>
      <c r="AK35" s="332">
        <v>568</v>
      </c>
      <c r="AL35" s="332">
        <v>565</v>
      </c>
    </row>
    <row r="36" spans="1:38" x14ac:dyDescent="0.2">
      <c r="A36" s="922"/>
      <c r="B36" s="633">
        <v>33</v>
      </c>
      <c r="C36" s="332">
        <v>982</v>
      </c>
      <c r="D36" s="332">
        <v>981</v>
      </c>
      <c r="E36" s="332">
        <v>979</v>
      </c>
      <c r="F36" s="332">
        <v>975</v>
      </c>
      <c r="G36" s="332">
        <v>970</v>
      </c>
      <c r="H36" s="332">
        <v>964</v>
      </c>
      <c r="I36" s="332">
        <v>957</v>
      </c>
      <c r="J36" s="332">
        <v>948</v>
      </c>
      <c r="K36" s="332">
        <v>938</v>
      </c>
      <c r="L36" s="332">
        <v>927</v>
      </c>
      <c r="M36" s="332">
        <v>914</v>
      </c>
      <c r="N36" s="332">
        <v>901</v>
      </c>
      <c r="O36" s="332">
        <v>887</v>
      </c>
      <c r="P36" s="332">
        <v>872</v>
      </c>
      <c r="Q36" s="332">
        <v>856</v>
      </c>
      <c r="R36" s="332">
        <v>840</v>
      </c>
      <c r="S36" s="332">
        <v>823</v>
      </c>
      <c r="T36" s="332">
        <v>806</v>
      </c>
      <c r="U36" s="332">
        <v>788</v>
      </c>
      <c r="V36" s="332">
        <v>769</v>
      </c>
      <c r="W36" s="332">
        <v>751</v>
      </c>
      <c r="X36" s="332">
        <v>733</v>
      </c>
      <c r="Y36" s="332">
        <v>714</v>
      </c>
      <c r="Z36" s="332">
        <v>696</v>
      </c>
      <c r="AA36" s="332">
        <v>678</v>
      </c>
      <c r="AB36" s="332">
        <v>660</v>
      </c>
      <c r="AC36" s="332">
        <v>643</v>
      </c>
      <c r="AD36" s="332">
        <v>627</v>
      </c>
      <c r="AE36" s="332">
        <v>612</v>
      </c>
      <c r="AF36" s="332">
        <v>599</v>
      </c>
      <c r="AG36" s="332">
        <v>588</v>
      </c>
      <c r="AH36" s="332">
        <v>578</v>
      </c>
      <c r="AI36" s="332">
        <v>570</v>
      </c>
      <c r="AJ36" s="332">
        <v>564</v>
      </c>
      <c r="AK36" s="332">
        <v>560</v>
      </c>
      <c r="AL36" s="332">
        <v>557</v>
      </c>
    </row>
    <row r="37" spans="1:38" x14ac:dyDescent="0.2">
      <c r="A37" s="922"/>
      <c r="B37" s="633">
        <v>34</v>
      </c>
      <c r="C37" s="332">
        <v>983</v>
      </c>
      <c r="D37" s="332">
        <v>982</v>
      </c>
      <c r="E37" s="332">
        <v>980</v>
      </c>
      <c r="F37" s="332">
        <v>976</v>
      </c>
      <c r="G37" s="332">
        <v>971</v>
      </c>
      <c r="H37" s="332">
        <v>965</v>
      </c>
      <c r="I37" s="332">
        <v>957</v>
      </c>
      <c r="J37" s="332">
        <v>948</v>
      </c>
      <c r="K37" s="332">
        <v>938</v>
      </c>
      <c r="L37" s="332">
        <v>927</v>
      </c>
      <c r="M37" s="332">
        <v>914</v>
      </c>
      <c r="N37" s="332">
        <v>901</v>
      </c>
      <c r="O37" s="332">
        <v>886</v>
      </c>
      <c r="P37" s="332">
        <v>871</v>
      </c>
      <c r="Q37" s="332">
        <v>855</v>
      </c>
      <c r="R37" s="332">
        <v>838</v>
      </c>
      <c r="S37" s="332">
        <v>821</v>
      </c>
      <c r="T37" s="332">
        <v>803</v>
      </c>
      <c r="U37" s="332">
        <v>785</v>
      </c>
      <c r="V37" s="332">
        <v>767</v>
      </c>
      <c r="W37" s="332">
        <v>748</v>
      </c>
      <c r="X37" s="332">
        <v>729</v>
      </c>
      <c r="Y37" s="332">
        <v>710</v>
      </c>
      <c r="Z37" s="332">
        <v>691</v>
      </c>
      <c r="AA37" s="332">
        <v>673</v>
      </c>
      <c r="AB37" s="332">
        <v>655</v>
      </c>
      <c r="AC37" s="332">
        <v>638</v>
      </c>
      <c r="AD37" s="332">
        <v>621</v>
      </c>
      <c r="AE37" s="332">
        <v>606</v>
      </c>
      <c r="AF37" s="332">
        <v>592</v>
      </c>
      <c r="AG37" s="332">
        <v>581</v>
      </c>
      <c r="AH37" s="332">
        <v>570</v>
      </c>
      <c r="AI37" s="332">
        <v>562</v>
      </c>
      <c r="AJ37" s="332">
        <v>556</v>
      </c>
      <c r="AK37" s="332">
        <v>551</v>
      </c>
      <c r="AL37" s="332">
        <v>548</v>
      </c>
    </row>
    <row r="38" spans="1:38" x14ac:dyDescent="0.2">
      <c r="A38" s="922"/>
      <c r="B38" s="633">
        <v>35</v>
      </c>
      <c r="C38" s="332">
        <v>984</v>
      </c>
      <c r="D38" s="332">
        <v>983</v>
      </c>
      <c r="E38" s="332">
        <v>981</v>
      </c>
      <c r="F38" s="332">
        <v>977</v>
      </c>
      <c r="G38" s="332">
        <v>972</v>
      </c>
      <c r="H38" s="332">
        <v>966</v>
      </c>
      <c r="I38" s="332">
        <v>958</v>
      </c>
      <c r="J38" s="332">
        <v>949</v>
      </c>
      <c r="K38" s="332">
        <v>938</v>
      </c>
      <c r="L38" s="332">
        <v>927</v>
      </c>
      <c r="M38" s="332">
        <v>914</v>
      </c>
      <c r="N38" s="332">
        <v>900</v>
      </c>
      <c r="O38" s="332">
        <v>886</v>
      </c>
      <c r="P38" s="332">
        <v>870</v>
      </c>
      <c r="Q38" s="332">
        <v>854</v>
      </c>
      <c r="R38" s="332">
        <v>837</v>
      </c>
      <c r="S38" s="332">
        <v>819</v>
      </c>
      <c r="T38" s="332">
        <v>801</v>
      </c>
      <c r="U38" s="332">
        <v>783</v>
      </c>
      <c r="V38" s="332">
        <v>764</v>
      </c>
      <c r="W38" s="332">
        <v>745</v>
      </c>
      <c r="X38" s="332">
        <v>726</v>
      </c>
      <c r="Y38" s="332">
        <v>706</v>
      </c>
      <c r="Z38" s="332">
        <v>687</v>
      </c>
      <c r="AA38" s="332">
        <v>668</v>
      </c>
      <c r="AB38" s="332">
        <v>650</v>
      </c>
      <c r="AC38" s="332">
        <v>632</v>
      </c>
      <c r="AD38" s="332">
        <v>616</v>
      </c>
      <c r="AE38" s="332">
        <v>600</v>
      </c>
      <c r="AF38" s="332">
        <v>586</v>
      </c>
      <c r="AG38" s="332">
        <v>573</v>
      </c>
      <c r="AH38" s="332">
        <v>563</v>
      </c>
      <c r="AI38" s="332">
        <v>555</v>
      </c>
      <c r="AJ38" s="332">
        <v>548</v>
      </c>
      <c r="AK38" s="332">
        <v>543</v>
      </c>
      <c r="AL38" s="332">
        <v>540</v>
      </c>
    </row>
    <row r="39" spans="1:38" x14ac:dyDescent="0.2">
      <c r="A39" s="922"/>
      <c r="B39" s="633">
        <v>36</v>
      </c>
      <c r="C39" s="332">
        <v>984</v>
      </c>
      <c r="D39" s="332">
        <v>984</v>
      </c>
      <c r="E39" s="332">
        <v>981</v>
      </c>
      <c r="F39" s="332">
        <v>978</v>
      </c>
      <c r="G39" s="332">
        <v>973</v>
      </c>
      <c r="H39" s="332">
        <v>966</v>
      </c>
      <c r="I39" s="332">
        <v>958</v>
      </c>
      <c r="J39" s="332">
        <v>949</v>
      </c>
      <c r="K39" s="332">
        <v>938</v>
      </c>
      <c r="L39" s="332">
        <v>927</v>
      </c>
      <c r="M39" s="332">
        <v>914</v>
      </c>
      <c r="N39" s="332">
        <v>900</v>
      </c>
      <c r="O39" s="332">
        <v>885</v>
      </c>
      <c r="P39" s="332">
        <v>869</v>
      </c>
      <c r="Q39" s="332">
        <v>852</v>
      </c>
      <c r="R39" s="332">
        <v>835</v>
      </c>
      <c r="S39" s="332">
        <v>817</v>
      </c>
      <c r="T39" s="332">
        <v>799</v>
      </c>
      <c r="U39" s="332">
        <v>780</v>
      </c>
      <c r="V39" s="332">
        <v>761</v>
      </c>
      <c r="W39" s="332">
        <v>741</v>
      </c>
      <c r="X39" s="332">
        <v>722</v>
      </c>
      <c r="Y39" s="332">
        <v>702</v>
      </c>
      <c r="Z39" s="332">
        <v>683</v>
      </c>
      <c r="AA39" s="332">
        <v>664</v>
      </c>
      <c r="AB39" s="332">
        <v>645</v>
      </c>
      <c r="AC39" s="332">
        <v>627</v>
      </c>
      <c r="AD39" s="332">
        <v>610</v>
      </c>
      <c r="AE39" s="332">
        <v>594</v>
      </c>
      <c r="AF39" s="332">
        <v>579</v>
      </c>
      <c r="AG39" s="332">
        <v>566</v>
      </c>
      <c r="AH39" s="332">
        <v>556</v>
      </c>
      <c r="AI39" s="332">
        <v>547</v>
      </c>
      <c r="AJ39" s="332">
        <v>540</v>
      </c>
      <c r="AK39" s="332">
        <v>535</v>
      </c>
      <c r="AL39" s="332">
        <v>532</v>
      </c>
    </row>
    <row r="40" spans="1:38" x14ac:dyDescent="0.2">
      <c r="A40" s="922"/>
      <c r="B40" s="633">
        <v>37</v>
      </c>
      <c r="C40" s="332">
        <v>985</v>
      </c>
      <c r="D40" s="332">
        <v>984</v>
      </c>
      <c r="E40" s="332">
        <v>982</v>
      </c>
      <c r="F40" s="332">
        <v>978</v>
      </c>
      <c r="G40" s="332">
        <v>973</v>
      </c>
      <c r="H40" s="332">
        <v>966</v>
      </c>
      <c r="I40" s="332">
        <v>958</v>
      </c>
      <c r="J40" s="332">
        <v>949</v>
      </c>
      <c r="K40" s="332">
        <v>938</v>
      </c>
      <c r="L40" s="332">
        <v>926</v>
      </c>
      <c r="M40" s="332">
        <v>913</v>
      </c>
      <c r="N40" s="332">
        <v>899</v>
      </c>
      <c r="O40" s="332">
        <v>884</v>
      </c>
      <c r="P40" s="332">
        <v>868</v>
      </c>
      <c r="Q40" s="332">
        <v>851</v>
      </c>
      <c r="R40" s="332">
        <v>833</v>
      </c>
      <c r="S40" s="332">
        <v>815</v>
      </c>
      <c r="T40" s="332">
        <v>796</v>
      </c>
      <c r="U40" s="332">
        <v>777</v>
      </c>
      <c r="V40" s="332">
        <v>758</v>
      </c>
      <c r="W40" s="332">
        <v>738</v>
      </c>
      <c r="X40" s="332">
        <v>718</v>
      </c>
      <c r="Y40" s="332">
        <v>698</v>
      </c>
      <c r="Z40" s="332">
        <v>679</v>
      </c>
      <c r="AA40" s="332">
        <v>659</v>
      </c>
      <c r="AB40" s="332">
        <v>640</v>
      </c>
      <c r="AC40" s="332">
        <v>622</v>
      </c>
      <c r="AD40" s="332">
        <v>604</v>
      </c>
      <c r="AE40" s="332">
        <v>588</v>
      </c>
      <c r="AF40" s="332">
        <v>572</v>
      </c>
      <c r="AG40" s="332">
        <v>560</v>
      </c>
      <c r="AH40" s="332">
        <v>549</v>
      </c>
      <c r="AI40" s="332">
        <v>540</v>
      </c>
      <c r="AJ40" s="332">
        <v>533</v>
      </c>
      <c r="AK40" s="332">
        <v>528</v>
      </c>
      <c r="AL40" s="332">
        <v>524</v>
      </c>
    </row>
    <row r="41" spans="1:38" x14ac:dyDescent="0.2">
      <c r="A41" s="922"/>
      <c r="B41" s="633">
        <v>38</v>
      </c>
      <c r="C41" s="332">
        <v>985</v>
      </c>
      <c r="D41" s="332">
        <v>984</v>
      </c>
      <c r="E41" s="332">
        <v>982</v>
      </c>
      <c r="F41" s="332">
        <v>978</v>
      </c>
      <c r="G41" s="332">
        <v>973</v>
      </c>
      <c r="H41" s="332">
        <v>966</v>
      </c>
      <c r="I41" s="332">
        <v>958</v>
      </c>
      <c r="J41" s="332">
        <v>949</v>
      </c>
      <c r="K41" s="332">
        <v>938</v>
      </c>
      <c r="L41" s="332">
        <v>925</v>
      </c>
      <c r="M41" s="332">
        <v>912</v>
      </c>
      <c r="N41" s="332">
        <v>898</v>
      </c>
      <c r="O41" s="332">
        <v>882</v>
      </c>
      <c r="P41" s="332">
        <v>866</v>
      </c>
      <c r="Q41" s="332">
        <v>849</v>
      </c>
      <c r="R41" s="332">
        <v>831</v>
      </c>
      <c r="S41" s="332">
        <v>813</v>
      </c>
      <c r="T41" s="332">
        <v>794</v>
      </c>
      <c r="U41" s="332">
        <v>775</v>
      </c>
      <c r="V41" s="332">
        <v>755</v>
      </c>
      <c r="W41" s="332">
        <v>734</v>
      </c>
      <c r="X41" s="332">
        <v>714</v>
      </c>
      <c r="Y41" s="332">
        <v>694</v>
      </c>
      <c r="Z41" s="332">
        <v>674</v>
      </c>
      <c r="AA41" s="332">
        <v>655</v>
      </c>
      <c r="AB41" s="332">
        <v>635</v>
      </c>
      <c r="AC41" s="332">
        <v>616</v>
      </c>
      <c r="AD41" s="332">
        <v>598</v>
      </c>
      <c r="AE41" s="332">
        <v>582</v>
      </c>
      <c r="AF41" s="332">
        <v>566</v>
      </c>
      <c r="AG41" s="332">
        <v>553</v>
      </c>
      <c r="AH41" s="332">
        <v>541</v>
      </c>
      <c r="AI41" s="332">
        <v>532</v>
      </c>
      <c r="AJ41" s="332">
        <v>525</v>
      </c>
      <c r="AK41" s="332">
        <v>520</v>
      </c>
      <c r="AL41" s="332">
        <v>517</v>
      </c>
    </row>
    <row r="42" spans="1:38" x14ac:dyDescent="0.2">
      <c r="A42" s="922"/>
      <c r="B42" s="633">
        <v>39</v>
      </c>
      <c r="C42" s="332">
        <v>985</v>
      </c>
      <c r="D42" s="332">
        <v>984</v>
      </c>
      <c r="E42" s="332">
        <v>982</v>
      </c>
      <c r="F42" s="332">
        <v>978</v>
      </c>
      <c r="G42" s="332">
        <v>973</v>
      </c>
      <c r="H42" s="332">
        <v>966</v>
      </c>
      <c r="I42" s="332">
        <v>958</v>
      </c>
      <c r="J42" s="332">
        <v>948</v>
      </c>
      <c r="K42" s="332">
        <v>937</v>
      </c>
      <c r="L42" s="332">
        <v>925</v>
      </c>
      <c r="M42" s="332">
        <v>911</v>
      </c>
      <c r="N42" s="332">
        <v>897</v>
      </c>
      <c r="O42" s="332">
        <v>881</v>
      </c>
      <c r="P42" s="332">
        <v>864</v>
      </c>
      <c r="Q42" s="332">
        <v>847</v>
      </c>
      <c r="R42" s="332">
        <v>829</v>
      </c>
      <c r="S42" s="332">
        <v>810</v>
      </c>
      <c r="T42" s="332">
        <v>791</v>
      </c>
      <c r="U42" s="332">
        <v>771</v>
      </c>
      <c r="V42" s="332">
        <v>751</v>
      </c>
      <c r="W42" s="332">
        <v>731</v>
      </c>
      <c r="X42" s="332">
        <v>711</v>
      </c>
      <c r="Y42" s="332">
        <v>690</v>
      </c>
      <c r="Z42" s="332">
        <v>670</v>
      </c>
      <c r="AA42" s="332">
        <v>650</v>
      </c>
      <c r="AB42" s="332">
        <v>630</v>
      </c>
      <c r="AC42" s="332">
        <v>611</v>
      </c>
      <c r="AD42" s="332">
        <v>593</v>
      </c>
      <c r="AE42" s="332">
        <v>576</v>
      </c>
      <c r="AF42" s="332">
        <v>560</v>
      </c>
      <c r="AG42" s="332">
        <v>546</v>
      </c>
      <c r="AH42" s="332">
        <v>534</v>
      </c>
      <c r="AI42" s="332">
        <v>525</v>
      </c>
      <c r="AJ42" s="332">
        <v>517</v>
      </c>
      <c r="AK42" s="332">
        <v>512</v>
      </c>
      <c r="AL42" s="332">
        <v>509</v>
      </c>
    </row>
    <row r="43" spans="1:38" x14ac:dyDescent="0.2">
      <c r="A43" s="922"/>
      <c r="B43" s="633">
        <v>40</v>
      </c>
      <c r="C43" s="332">
        <v>985</v>
      </c>
      <c r="D43" s="332">
        <v>984</v>
      </c>
      <c r="E43" s="332">
        <v>982</v>
      </c>
      <c r="F43" s="332">
        <v>978</v>
      </c>
      <c r="G43" s="332">
        <v>973</v>
      </c>
      <c r="H43" s="332">
        <v>966</v>
      </c>
      <c r="I43" s="332">
        <v>957</v>
      </c>
      <c r="J43" s="332">
        <v>947</v>
      </c>
      <c r="K43" s="332">
        <v>936</v>
      </c>
      <c r="L43" s="332">
        <v>924</v>
      </c>
      <c r="M43" s="332">
        <v>910</v>
      </c>
      <c r="N43" s="332">
        <v>895</v>
      </c>
      <c r="O43" s="332">
        <v>879</v>
      </c>
      <c r="P43" s="332">
        <v>863</v>
      </c>
      <c r="Q43" s="332">
        <v>845</v>
      </c>
      <c r="R43" s="332">
        <v>827</v>
      </c>
      <c r="S43" s="332">
        <v>808</v>
      </c>
      <c r="T43" s="332">
        <v>788</v>
      </c>
      <c r="U43" s="332">
        <v>768</v>
      </c>
      <c r="V43" s="332">
        <v>748</v>
      </c>
      <c r="W43" s="332">
        <v>727</v>
      </c>
      <c r="X43" s="332">
        <v>707</v>
      </c>
      <c r="Y43" s="332">
        <v>686</v>
      </c>
      <c r="Z43" s="332">
        <v>665</v>
      </c>
      <c r="AA43" s="332">
        <v>645</v>
      </c>
      <c r="AB43" s="332">
        <v>625</v>
      </c>
      <c r="AC43" s="332">
        <v>606</v>
      </c>
      <c r="AD43" s="332">
        <v>587</v>
      </c>
      <c r="AE43" s="332">
        <v>570</v>
      </c>
      <c r="AF43" s="332">
        <v>554</v>
      </c>
      <c r="AG43" s="332">
        <v>539</v>
      </c>
      <c r="AH43" s="332">
        <v>527</v>
      </c>
      <c r="AI43" s="332">
        <v>517</v>
      </c>
      <c r="AJ43" s="332">
        <v>510</v>
      </c>
      <c r="AK43" s="332">
        <v>505</v>
      </c>
      <c r="AL43" s="332">
        <v>501</v>
      </c>
    </row>
    <row r="44" spans="1:38" x14ac:dyDescent="0.2">
      <c r="A44" s="922"/>
      <c r="B44" s="633">
        <v>41</v>
      </c>
      <c r="C44" s="332">
        <v>984</v>
      </c>
      <c r="D44" s="332">
        <v>984</v>
      </c>
      <c r="E44" s="332">
        <v>981</v>
      </c>
      <c r="F44" s="332">
        <v>977</v>
      </c>
      <c r="G44" s="332">
        <v>972</v>
      </c>
      <c r="H44" s="332">
        <v>965</v>
      </c>
      <c r="I44" s="332">
        <v>956</v>
      </c>
      <c r="J44" s="332">
        <v>946</v>
      </c>
      <c r="K44" s="332">
        <v>935</v>
      </c>
      <c r="L44" s="332">
        <v>922</v>
      </c>
      <c r="M44" s="332">
        <v>909</v>
      </c>
      <c r="N44" s="332">
        <v>894</v>
      </c>
      <c r="O44" s="332">
        <v>878</v>
      </c>
      <c r="P44" s="332">
        <v>861</v>
      </c>
      <c r="Q44" s="332">
        <v>843</v>
      </c>
      <c r="R44" s="332">
        <v>824</v>
      </c>
      <c r="S44" s="332">
        <v>805</v>
      </c>
      <c r="T44" s="332">
        <v>785</v>
      </c>
      <c r="U44" s="332">
        <v>765</v>
      </c>
      <c r="V44" s="332">
        <v>745</v>
      </c>
      <c r="W44" s="332">
        <v>724</v>
      </c>
      <c r="X44" s="332">
        <v>703</v>
      </c>
      <c r="Y44" s="332">
        <v>682</v>
      </c>
      <c r="Z44" s="332">
        <v>661</v>
      </c>
      <c r="AA44" s="332">
        <v>640</v>
      </c>
      <c r="AB44" s="332">
        <v>620</v>
      </c>
      <c r="AC44" s="332">
        <v>601</v>
      </c>
      <c r="AD44" s="332">
        <v>582</v>
      </c>
      <c r="AE44" s="332">
        <v>564</v>
      </c>
      <c r="AF44" s="332">
        <v>547</v>
      </c>
      <c r="AG44" s="332">
        <v>533</v>
      </c>
      <c r="AH44" s="332">
        <v>520</v>
      </c>
      <c r="AI44" s="332">
        <v>510</v>
      </c>
      <c r="AJ44" s="332">
        <v>502</v>
      </c>
      <c r="AK44" s="332">
        <v>497</v>
      </c>
      <c r="AL44" s="332">
        <v>494</v>
      </c>
    </row>
    <row r="45" spans="1:38" x14ac:dyDescent="0.2">
      <c r="A45" s="922"/>
      <c r="B45" s="633">
        <v>42</v>
      </c>
      <c r="C45" s="332">
        <v>984</v>
      </c>
      <c r="D45" s="332">
        <v>983</v>
      </c>
      <c r="E45" s="332">
        <v>981</v>
      </c>
      <c r="F45" s="332">
        <v>977</v>
      </c>
      <c r="G45" s="332">
        <v>971</v>
      </c>
      <c r="H45" s="332">
        <v>964</v>
      </c>
      <c r="I45" s="332">
        <v>955</v>
      </c>
      <c r="J45" s="332">
        <v>945</v>
      </c>
      <c r="K45" s="332">
        <v>934</v>
      </c>
      <c r="L45" s="332">
        <v>921</v>
      </c>
      <c r="M45" s="332">
        <v>907</v>
      </c>
      <c r="N45" s="332">
        <v>892</v>
      </c>
      <c r="O45" s="332">
        <v>876</v>
      </c>
      <c r="P45" s="332">
        <v>858</v>
      </c>
      <c r="Q45" s="332">
        <v>841</v>
      </c>
      <c r="R45" s="332">
        <v>822</v>
      </c>
      <c r="S45" s="332">
        <v>802</v>
      </c>
      <c r="T45" s="332">
        <v>782</v>
      </c>
      <c r="U45" s="332">
        <v>762</v>
      </c>
      <c r="V45" s="332">
        <v>741</v>
      </c>
      <c r="W45" s="332">
        <v>720</v>
      </c>
      <c r="X45" s="332">
        <v>699</v>
      </c>
      <c r="Y45" s="332">
        <v>677</v>
      </c>
      <c r="Z45" s="332">
        <v>656</v>
      </c>
      <c r="AA45" s="332">
        <v>635</v>
      </c>
      <c r="AB45" s="332">
        <v>615</v>
      </c>
      <c r="AC45" s="332">
        <v>595</v>
      </c>
      <c r="AD45" s="332">
        <v>576</v>
      </c>
      <c r="AE45" s="332">
        <v>558</v>
      </c>
      <c r="AF45" s="332">
        <v>541</v>
      </c>
      <c r="AG45" s="332">
        <v>526</v>
      </c>
      <c r="AH45" s="332">
        <v>513</v>
      </c>
      <c r="AI45" s="332">
        <v>503</v>
      </c>
      <c r="AJ45" s="332">
        <v>495</v>
      </c>
      <c r="AK45" s="332">
        <v>489</v>
      </c>
      <c r="AL45" s="332">
        <v>486</v>
      </c>
    </row>
    <row r="46" spans="1:38" x14ac:dyDescent="0.2">
      <c r="A46" s="922"/>
      <c r="B46" s="633">
        <v>43</v>
      </c>
      <c r="C46" s="332">
        <v>983</v>
      </c>
      <c r="D46" s="332">
        <v>982</v>
      </c>
      <c r="E46" s="332">
        <v>980</v>
      </c>
      <c r="F46" s="332">
        <v>976</v>
      </c>
      <c r="G46" s="332">
        <v>970</v>
      </c>
      <c r="H46" s="332">
        <v>963</v>
      </c>
      <c r="I46" s="332">
        <v>954</v>
      </c>
      <c r="J46" s="332">
        <v>944</v>
      </c>
      <c r="K46" s="332">
        <v>932</v>
      </c>
      <c r="L46" s="332">
        <v>919</v>
      </c>
      <c r="M46" s="332">
        <v>905</v>
      </c>
      <c r="N46" s="332">
        <v>890</v>
      </c>
      <c r="O46" s="332">
        <v>873</v>
      </c>
      <c r="P46" s="332">
        <v>856</v>
      </c>
      <c r="Q46" s="332">
        <v>838</v>
      </c>
      <c r="R46" s="332">
        <v>819</v>
      </c>
      <c r="S46" s="332">
        <v>799</v>
      </c>
      <c r="T46" s="332">
        <v>779</v>
      </c>
      <c r="U46" s="332">
        <v>758</v>
      </c>
      <c r="V46" s="332">
        <v>738</v>
      </c>
      <c r="W46" s="332">
        <v>716</v>
      </c>
      <c r="X46" s="332">
        <v>695</v>
      </c>
      <c r="Y46" s="332">
        <v>673</v>
      </c>
      <c r="Z46" s="332">
        <v>652</v>
      </c>
      <c r="AA46" s="332">
        <v>631</v>
      </c>
      <c r="AB46" s="332">
        <v>610</v>
      </c>
      <c r="AC46" s="332">
        <v>590</v>
      </c>
      <c r="AD46" s="332">
        <v>571</v>
      </c>
      <c r="AE46" s="332">
        <v>552</v>
      </c>
      <c r="AF46" s="332">
        <v>535</v>
      </c>
      <c r="AG46" s="332">
        <v>520</v>
      </c>
      <c r="AH46" s="332">
        <v>507</v>
      </c>
      <c r="AI46" s="332">
        <v>496</v>
      </c>
      <c r="AJ46" s="332">
        <v>488</v>
      </c>
      <c r="AK46" s="332">
        <v>482</v>
      </c>
      <c r="AL46" s="332">
        <v>479</v>
      </c>
    </row>
    <row r="47" spans="1:38" x14ac:dyDescent="0.2">
      <c r="A47" s="922"/>
      <c r="B47" s="633">
        <v>44</v>
      </c>
      <c r="C47" s="332">
        <v>982</v>
      </c>
      <c r="D47" s="332">
        <v>981</v>
      </c>
      <c r="E47" s="332">
        <v>979</v>
      </c>
      <c r="F47" s="332">
        <v>975</v>
      </c>
      <c r="G47" s="332">
        <v>969</v>
      </c>
      <c r="H47" s="332">
        <v>962</v>
      </c>
      <c r="I47" s="332">
        <v>953</v>
      </c>
      <c r="J47" s="332">
        <v>943</v>
      </c>
      <c r="K47" s="332">
        <v>931</v>
      </c>
      <c r="L47" s="332">
        <v>918</v>
      </c>
      <c r="M47" s="332">
        <v>903</v>
      </c>
      <c r="N47" s="332">
        <v>888</v>
      </c>
      <c r="O47" s="332">
        <v>871</v>
      </c>
      <c r="P47" s="332">
        <v>854</v>
      </c>
      <c r="Q47" s="332">
        <v>835</v>
      </c>
      <c r="R47" s="332">
        <v>816</v>
      </c>
      <c r="S47" s="332">
        <v>796</v>
      </c>
      <c r="T47" s="332">
        <v>776</v>
      </c>
      <c r="U47" s="332">
        <v>755</v>
      </c>
      <c r="V47" s="332">
        <v>734</v>
      </c>
      <c r="W47" s="332">
        <v>712</v>
      </c>
      <c r="X47" s="332">
        <v>690</v>
      </c>
      <c r="Y47" s="332">
        <v>669</v>
      </c>
      <c r="Z47" s="332">
        <v>647</v>
      </c>
      <c r="AA47" s="332">
        <v>626</v>
      </c>
      <c r="AB47" s="332">
        <v>605</v>
      </c>
      <c r="AC47" s="332">
        <v>585</v>
      </c>
      <c r="AD47" s="332">
        <v>565</v>
      </c>
      <c r="AE47" s="332">
        <v>547</v>
      </c>
      <c r="AF47" s="332">
        <v>529</v>
      </c>
      <c r="AG47" s="332">
        <v>513</v>
      </c>
      <c r="AH47" s="332">
        <v>500</v>
      </c>
      <c r="AI47" s="332">
        <v>489</v>
      </c>
      <c r="AJ47" s="332">
        <v>480</v>
      </c>
      <c r="AK47" s="332">
        <v>474</v>
      </c>
      <c r="AL47" s="332">
        <v>471</v>
      </c>
    </row>
    <row r="48" spans="1:38" x14ac:dyDescent="0.2">
      <c r="A48" s="922"/>
      <c r="B48" s="633">
        <v>45</v>
      </c>
      <c r="C48" s="332">
        <v>980</v>
      </c>
      <c r="D48" s="332">
        <v>980</v>
      </c>
      <c r="E48" s="332">
        <v>977</v>
      </c>
      <c r="F48" s="332">
        <v>973</v>
      </c>
      <c r="G48" s="332">
        <v>967</v>
      </c>
      <c r="H48" s="332">
        <v>960</v>
      </c>
      <c r="I48" s="332">
        <v>951</v>
      </c>
      <c r="J48" s="332">
        <v>941</v>
      </c>
      <c r="K48" s="332">
        <v>929</v>
      </c>
      <c r="L48" s="332">
        <v>916</v>
      </c>
      <c r="M48" s="332">
        <v>901</v>
      </c>
      <c r="N48" s="332">
        <v>886</v>
      </c>
      <c r="O48" s="332">
        <v>869</v>
      </c>
      <c r="P48" s="332">
        <v>851</v>
      </c>
      <c r="Q48" s="332">
        <v>833</v>
      </c>
      <c r="R48" s="332">
        <v>813</v>
      </c>
      <c r="S48" s="332">
        <v>793</v>
      </c>
      <c r="T48" s="332">
        <v>773</v>
      </c>
      <c r="U48" s="332">
        <v>751</v>
      </c>
      <c r="V48" s="332">
        <v>730</v>
      </c>
      <c r="W48" s="332">
        <v>708</v>
      </c>
      <c r="X48" s="332">
        <v>686</v>
      </c>
      <c r="Y48" s="332">
        <v>664</v>
      </c>
      <c r="Z48" s="332">
        <v>642</v>
      </c>
      <c r="AA48" s="332">
        <v>621</v>
      </c>
      <c r="AB48" s="332">
        <v>600</v>
      </c>
      <c r="AC48" s="332">
        <v>579</v>
      </c>
      <c r="AD48" s="332">
        <v>560</v>
      </c>
      <c r="AE48" s="332">
        <v>541</v>
      </c>
      <c r="AF48" s="332">
        <v>523</v>
      </c>
      <c r="AG48" s="332">
        <v>507</v>
      </c>
      <c r="AH48" s="332">
        <v>493</v>
      </c>
      <c r="AI48" s="332">
        <v>482</v>
      </c>
      <c r="AJ48" s="332">
        <v>473</v>
      </c>
      <c r="AK48" s="332">
        <v>467</v>
      </c>
      <c r="AL48" s="332">
        <v>463</v>
      </c>
    </row>
    <row r="49" spans="1:38" x14ac:dyDescent="0.2">
      <c r="A49" s="922"/>
      <c r="B49" s="633">
        <v>46</v>
      </c>
      <c r="C49" s="332">
        <v>979</v>
      </c>
      <c r="D49" s="332">
        <v>978</v>
      </c>
      <c r="E49" s="332">
        <v>976</v>
      </c>
      <c r="F49" s="332">
        <v>971</v>
      </c>
      <c r="G49" s="332">
        <v>966</v>
      </c>
      <c r="H49" s="332">
        <v>958</v>
      </c>
      <c r="I49" s="332">
        <v>949</v>
      </c>
      <c r="J49" s="332">
        <v>939</v>
      </c>
      <c r="K49" s="332">
        <v>927</v>
      </c>
      <c r="L49" s="332">
        <v>914</v>
      </c>
      <c r="M49" s="332">
        <v>899</v>
      </c>
      <c r="N49" s="332">
        <v>883</v>
      </c>
      <c r="O49" s="332">
        <v>866</v>
      </c>
      <c r="P49" s="332">
        <v>848</v>
      </c>
      <c r="Q49" s="332">
        <v>830</v>
      </c>
      <c r="R49" s="332">
        <v>810</v>
      </c>
      <c r="S49" s="332">
        <v>790</v>
      </c>
      <c r="T49" s="332">
        <v>769</v>
      </c>
      <c r="U49" s="332">
        <v>748</v>
      </c>
      <c r="V49" s="332">
        <v>726</v>
      </c>
      <c r="W49" s="332">
        <v>704</v>
      </c>
      <c r="X49" s="332">
        <v>682</v>
      </c>
      <c r="Y49" s="332">
        <v>660</v>
      </c>
      <c r="Z49" s="332">
        <v>638</v>
      </c>
      <c r="AA49" s="332">
        <v>616</v>
      </c>
      <c r="AB49" s="332">
        <v>595</v>
      </c>
      <c r="AC49" s="332">
        <v>574</v>
      </c>
      <c r="AD49" s="332">
        <v>554</v>
      </c>
      <c r="AE49" s="332">
        <v>535</v>
      </c>
      <c r="AF49" s="332">
        <v>517</v>
      </c>
      <c r="AG49" s="332">
        <v>501</v>
      </c>
      <c r="AH49" s="332">
        <v>486</v>
      </c>
      <c r="AI49" s="332">
        <v>475</v>
      </c>
      <c r="AJ49" s="332">
        <v>466</v>
      </c>
      <c r="AK49" s="332">
        <v>460</v>
      </c>
      <c r="AL49" s="332">
        <v>456</v>
      </c>
    </row>
    <row r="50" spans="1:38" x14ac:dyDescent="0.2">
      <c r="A50" s="922"/>
      <c r="B50" s="633">
        <v>47</v>
      </c>
      <c r="C50" s="332">
        <v>977</v>
      </c>
      <c r="D50" s="332">
        <v>976</v>
      </c>
      <c r="E50" s="332">
        <v>974</v>
      </c>
      <c r="F50" s="332">
        <v>970</v>
      </c>
      <c r="G50" s="332">
        <v>964</v>
      </c>
      <c r="H50" s="332">
        <v>956</v>
      </c>
      <c r="I50" s="332">
        <v>947</v>
      </c>
      <c r="J50" s="332">
        <v>937</v>
      </c>
      <c r="K50" s="332">
        <v>925</v>
      </c>
      <c r="L50" s="332">
        <v>911</v>
      </c>
      <c r="M50" s="332">
        <v>896</v>
      </c>
      <c r="N50" s="332">
        <v>880</v>
      </c>
      <c r="O50" s="332">
        <v>863</v>
      </c>
      <c r="P50" s="332">
        <v>845</v>
      </c>
      <c r="Q50" s="332">
        <v>826</v>
      </c>
      <c r="R50" s="332">
        <v>807</v>
      </c>
      <c r="S50" s="332">
        <v>786</v>
      </c>
      <c r="T50" s="332">
        <v>765</v>
      </c>
      <c r="U50" s="332">
        <v>744</v>
      </c>
      <c r="V50" s="332">
        <v>722</v>
      </c>
      <c r="W50" s="332">
        <v>700</v>
      </c>
      <c r="X50" s="332">
        <v>678</v>
      </c>
      <c r="Y50" s="332">
        <v>655</v>
      </c>
      <c r="Z50" s="332">
        <v>633</v>
      </c>
      <c r="AA50" s="332">
        <v>611</v>
      </c>
      <c r="AB50" s="332">
        <v>590</v>
      </c>
      <c r="AC50" s="332">
        <v>569</v>
      </c>
      <c r="AD50" s="332">
        <v>549</v>
      </c>
      <c r="AE50" s="332">
        <v>529</v>
      </c>
      <c r="AF50" s="332">
        <v>511</v>
      </c>
      <c r="AG50" s="332">
        <v>494</v>
      </c>
      <c r="AH50" s="332">
        <v>480</v>
      </c>
      <c r="AI50" s="332">
        <v>468</v>
      </c>
      <c r="AJ50" s="332">
        <v>459</v>
      </c>
      <c r="AK50" s="332">
        <v>453</v>
      </c>
      <c r="AL50" s="332">
        <v>448</v>
      </c>
    </row>
    <row r="51" spans="1:38" x14ac:dyDescent="0.2">
      <c r="A51" s="922"/>
      <c r="B51" s="633">
        <v>48</v>
      </c>
      <c r="C51" s="332">
        <v>975</v>
      </c>
      <c r="D51" s="332">
        <v>974</v>
      </c>
      <c r="E51" s="332">
        <v>972</v>
      </c>
      <c r="F51" s="332">
        <v>967</v>
      </c>
      <c r="G51" s="332">
        <v>962</v>
      </c>
      <c r="H51" s="332">
        <v>954</v>
      </c>
      <c r="I51" s="332">
        <v>945</v>
      </c>
      <c r="J51" s="332">
        <v>934</v>
      </c>
      <c r="K51" s="332">
        <v>922</v>
      </c>
      <c r="L51" s="332">
        <v>909</v>
      </c>
      <c r="M51" s="332">
        <v>894</v>
      </c>
      <c r="N51" s="332">
        <v>878</v>
      </c>
      <c r="O51" s="332">
        <v>860</v>
      </c>
      <c r="P51" s="332">
        <v>842</v>
      </c>
      <c r="Q51" s="332">
        <v>823</v>
      </c>
      <c r="R51" s="332">
        <v>803</v>
      </c>
      <c r="S51" s="332">
        <v>783</v>
      </c>
      <c r="T51" s="332">
        <v>762</v>
      </c>
      <c r="U51" s="332">
        <v>740</v>
      </c>
      <c r="V51" s="332">
        <v>718</v>
      </c>
      <c r="W51" s="332">
        <v>695</v>
      </c>
      <c r="X51" s="332">
        <v>673</v>
      </c>
      <c r="Y51" s="332">
        <v>651</v>
      </c>
      <c r="Z51" s="332">
        <v>628</v>
      </c>
      <c r="AA51" s="332">
        <v>606</v>
      </c>
      <c r="AB51" s="332">
        <v>585</v>
      </c>
      <c r="AC51" s="332">
        <v>564</v>
      </c>
      <c r="AD51" s="332">
        <v>543</v>
      </c>
      <c r="AE51" s="332">
        <v>524</v>
      </c>
      <c r="AF51" s="332">
        <v>505</v>
      </c>
      <c r="AG51" s="332">
        <v>488</v>
      </c>
      <c r="AH51" s="332">
        <v>474</v>
      </c>
      <c r="AI51" s="332">
        <v>462</v>
      </c>
      <c r="AJ51" s="332">
        <v>452</v>
      </c>
      <c r="AK51" s="332">
        <v>445</v>
      </c>
      <c r="AL51" s="332">
        <v>441</v>
      </c>
    </row>
    <row r="52" spans="1:38" x14ac:dyDescent="0.2">
      <c r="A52" s="922"/>
      <c r="B52" s="633">
        <v>49</v>
      </c>
      <c r="C52" s="332">
        <v>973</v>
      </c>
      <c r="D52" s="332">
        <v>972</v>
      </c>
      <c r="E52" s="332">
        <v>969</v>
      </c>
      <c r="F52" s="332">
        <v>965</v>
      </c>
      <c r="G52" s="332">
        <v>959</v>
      </c>
      <c r="H52" s="332">
        <v>952</v>
      </c>
      <c r="I52" s="332">
        <v>943</v>
      </c>
      <c r="J52" s="332">
        <v>932</v>
      </c>
      <c r="K52" s="332">
        <v>920</v>
      </c>
      <c r="L52" s="332">
        <v>906</v>
      </c>
      <c r="M52" s="332">
        <v>891</v>
      </c>
      <c r="N52" s="332">
        <v>875</v>
      </c>
      <c r="O52" s="332">
        <v>857</v>
      </c>
      <c r="P52" s="332">
        <v>839</v>
      </c>
      <c r="Q52" s="332">
        <v>820</v>
      </c>
      <c r="R52" s="332">
        <v>800</v>
      </c>
      <c r="S52" s="332">
        <v>779</v>
      </c>
      <c r="T52" s="332">
        <v>758</v>
      </c>
      <c r="U52" s="332">
        <v>736</v>
      </c>
      <c r="V52" s="332">
        <v>714</v>
      </c>
      <c r="W52" s="332">
        <v>691</v>
      </c>
      <c r="X52" s="332">
        <v>668</v>
      </c>
      <c r="Y52" s="332">
        <v>646</v>
      </c>
      <c r="Z52" s="332">
        <v>623</v>
      </c>
      <c r="AA52" s="332">
        <v>601</v>
      </c>
      <c r="AB52" s="332">
        <v>579</v>
      </c>
      <c r="AC52" s="332">
        <v>558</v>
      </c>
      <c r="AD52" s="332">
        <v>538</v>
      </c>
      <c r="AE52" s="332">
        <v>518</v>
      </c>
      <c r="AF52" s="332">
        <v>500</v>
      </c>
      <c r="AG52" s="332">
        <v>482</v>
      </c>
      <c r="AH52" s="332">
        <v>467</v>
      </c>
      <c r="AI52" s="332">
        <v>455</v>
      </c>
      <c r="AJ52" s="332">
        <v>446</v>
      </c>
      <c r="AK52" s="332">
        <v>439</v>
      </c>
      <c r="AL52" s="332">
        <v>434</v>
      </c>
    </row>
    <row r="53" spans="1:38" x14ac:dyDescent="0.2">
      <c r="A53" s="922"/>
      <c r="B53" s="633">
        <v>50</v>
      </c>
      <c r="C53" s="332">
        <v>970</v>
      </c>
      <c r="D53" s="332">
        <v>969</v>
      </c>
      <c r="E53" s="332">
        <v>967</v>
      </c>
      <c r="F53" s="332">
        <v>963</v>
      </c>
      <c r="G53" s="332">
        <v>957</v>
      </c>
      <c r="H53" s="332">
        <v>949</v>
      </c>
      <c r="I53" s="332">
        <v>940</v>
      </c>
      <c r="J53" s="332">
        <v>929</v>
      </c>
      <c r="K53" s="332">
        <v>917</v>
      </c>
      <c r="L53" s="332">
        <v>903</v>
      </c>
      <c r="M53" s="332">
        <v>888</v>
      </c>
      <c r="N53" s="332">
        <v>871</v>
      </c>
      <c r="O53" s="332">
        <v>854</v>
      </c>
      <c r="P53" s="332">
        <v>836</v>
      </c>
      <c r="Q53" s="332">
        <v>816</v>
      </c>
      <c r="R53" s="332">
        <v>796</v>
      </c>
      <c r="S53" s="332">
        <v>775</v>
      </c>
      <c r="T53" s="332">
        <v>754</v>
      </c>
      <c r="U53" s="332">
        <v>732</v>
      </c>
      <c r="V53" s="332">
        <v>709</v>
      </c>
      <c r="W53" s="332">
        <v>687</v>
      </c>
      <c r="X53" s="332">
        <v>664</v>
      </c>
      <c r="Y53" s="332">
        <v>641</v>
      </c>
      <c r="Z53" s="332">
        <v>618</v>
      </c>
      <c r="AA53" s="332">
        <v>596</v>
      </c>
      <c r="AB53" s="332">
        <v>574</v>
      </c>
      <c r="AC53" s="332">
        <v>553</v>
      </c>
      <c r="AD53" s="332">
        <v>532</v>
      </c>
      <c r="AE53" s="332">
        <v>513</v>
      </c>
      <c r="AF53" s="332">
        <v>494</v>
      </c>
      <c r="AG53" s="332">
        <v>477</v>
      </c>
      <c r="AH53" s="332">
        <v>461</v>
      </c>
      <c r="AI53" s="332">
        <v>448</v>
      </c>
      <c r="AJ53" s="332">
        <v>439</v>
      </c>
      <c r="AK53" s="332">
        <v>432</v>
      </c>
      <c r="AL53" s="332">
        <v>427</v>
      </c>
    </row>
    <row r="54" spans="1:38" x14ac:dyDescent="0.2">
      <c r="A54" s="922"/>
      <c r="B54" s="633">
        <v>51</v>
      </c>
      <c r="C54" s="332">
        <v>968</v>
      </c>
      <c r="D54" s="332">
        <v>967</v>
      </c>
      <c r="E54" s="332">
        <v>964</v>
      </c>
      <c r="F54" s="332">
        <v>960</v>
      </c>
      <c r="G54" s="332">
        <v>954</v>
      </c>
      <c r="H54" s="332">
        <v>946</v>
      </c>
      <c r="I54" s="332">
        <v>937</v>
      </c>
      <c r="J54" s="332">
        <v>926</v>
      </c>
      <c r="K54" s="332">
        <v>914</v>
      </c>
      <c r="L54" s="332">
        <v>900</v>
      </c>
      <c r="M54" s="332">
        <v>885</v>
      </c>
      <c r="N54" s="332">
        <v>868</v>
      </c>
      <c r="O54" s="332">
        <v>851</v>
      </c>
      <c r="P54" s="332">
        <v>832</v>
      </c>
      <c r="Q54" s="332">
        <v>812</v>
      </c>
      <c r="R54" s="332">
        <v>792</v>
      </c>
      <c r="S54" s="332">
        <v>771</v>
      </c>
      <c r="T54" s="332">
        <v>750</v>
      </c>
      <c r="U54" s="332">
        <v>727</v>
      </c>
      <c r="V54" s="332">
        <v>705</v>
      </c>
      <c r="W54" s="332">
        <v>682</v>
      </c>
      <c r="X54" s="332">
        <v>659</v>
      </c>
      <c r="Y54" s="332">
        <v>636</v>
      </c>
      <c r="Z54" s="332">
        <v>613</v>
      </c>
      <c r="AA54" s="332">
        <v>591</v>
      </c>
      <c r="AB54" s="332">
        <v>569</v>
      </c>
      <c r="AC54" s="332">
        <v>548</v>
      </c>
      <c r="AD54" s="332">
        <v>527</v>
      </c>
      <c r="AE54" s="332">
        <v>507</v>
      </c>
      <c r="AF54" s="332">
        <v>488</v>
      </c>
      <c r="AG54" s="332">
        <v>471</v>
      </c>
      <c r="AH54" s="332">
        <v>455</v>
      </c>
      <c r="AI54" s="332">
        <v>442</v>
      </c>
      <c r="AJ54" s="332">
        <v>432</v>
      </c>
      <c r="AK54" s="332">
        <v>425</v>
      </c>
      <c r="AL54" s="332">
        <v>420</v>
      </c>
    </row>
    <row r="55" spans="1:38" x14ac:dyDescent="0.2">
      <c r="A55" s="922"/>
      <c r="B55" s="633">
        <v>52</v>
      </c>
      <c r="C55" s="332">
        <v>965</v>
      </c>
      <c r="D55" s="332">
        <v>964</v>
      </c>
      <c r="E55" s="332">
        <v>961</v>
      </c>
      <c r="F55" s="332">
        <v>957</v>
      </c>
      <c r="G55" s="332">
        <v>951</v>
      </c>
      <c r="H55" s="332">
        <v>943</v>
      </c>
      <c r="I55" s="332">
        <v>934</v>
      </c>
      <c r="J55" s="332">
        <v>923</v>
      </c>
      <c r="K55" s="332">
        <v>910</v>
      </c>
      <c r="L55" s="332">
        <v>896</v>
      </c>
      <c r="M55" s="332">
        <v>881</v>
      </c>
      <c r="N55" s="332">
        <v>865</v>
      </c>
      <c r="O55" s="332">
        <v>847</v>
      </c>
      <c r="P55" s="332">
        <v>828</v>
      </c>
      <c r="Q55" s="332">
        <v>809</v>
      </c>
      <c r="R55" s="332">
        <v>788</v>
      </c>
      <c r="S55" s="332">
        <v>767</v>
      </c>
      <c r="T55" s="332">
        <v>745</v>
      </c>
      <c r="U55" s="332">
        <v>723</v>
      </c>
      <c r="V55" s="332">
        <v>700</v>
      </c>
      <c r="W55" s="332">
        <v>677</v>
      </c>
      <c r="X55" s="332">
        <v>654</v>
      </c>
      <c r="Y55" s="332">
        <v>631</v>
      </c>
      <c r="Z55" s="332">
        <v>608</v>
      </c>
      <c r="AA55" s="332">
        <v>586</v>
      </c>
      <c r="AB55" s="332">
        <v>564</v>
      </c>
      <c r="AC55" s="332">
        <v>542</v>
      </c>
      <c r="AD55" s="332">
        <v>521</v>
      </c>
      <c r="AE55" s="332">
        <v>502</v>
      </c>
      <c r="AF55" s="332">
        <v>483</v>
      </c>
      <c r="AG55" s="332">
        <v>465</v>
      </c>
      <c r="AH55" s="332">
        <v>449</v>
      </c>
      <c r="AI55" s="332">
        <v>436</v>
      </c>
      <c r="AJ55" s="332">
        <v>426</v>
      </c>
      <c r="AK55" s="332">
        <v>418</v>
      </c>
      <c r="AL55" s="332">
        <v>414</v>
      </c>
    </row>
    <row r="56" spans="1:38" x14ac:dyDescent="0.2">
      <c r="A56" s="922"/>
      <c r="B56" s="633">
        <v>53</v>
      </c>
      <c r="C56" s="332">
        <v>961</v>
      </c>
      <c r="D56" s="332">
        <v>961</v>
      </c>
      <c r="E56" s="332">
        <v>958</v>
      </c>
      <c r="F56" s="332">
        <v>954</v>
      </c>
      <c r="G56" s="332">
        <v>948</v>
      </c>
      <c r="H56" s="332">
        <v>940</v>
      </c>
      <c r="I56" s="332">
        <v>931</v>
      </c>
      <c r="J56" s="332">
        <v>920</v>
      </c>
      <c r="K56" s="332">
        <v>907</v>
      </c>
      <c r="L56" s="332">
        <v>893</v>
      </c>
      <c r="M56" s="332">
        <v>878</v>
      </c>
      <c r="N56" s="332">
        <v>861</v>
      </c>
      <c r="O56" s="332">
        <v>843</v>
      </c>
      <c r="P56" s="332">
        <v>824</v>
      </c>
      <c r="Q56" s="332">
        <v>805</v>
      </c>
      <c r="R56" s="332">
        <v>784</v>
      </c>
      <c r="S56" s="332">
        <v>763</v>
      </c>
      <c r="T56" s="332">
        <v>741</v>
      </c>
      <c r="U56" s="332">
        <v>718</v>
      </c>
      <c r="V56" s="332">
        <v>696</v>
      </c>
      <c r="W56" s="332">
        <v>673</v>
      </c>
      <c r="X56" s="332">
        <v>649</v>
      </c>
      <c r="Y56" s="332">
        <v>626</v>
      </c>
      <c r="Z56" s="332">
        <v>603</v>
      </c>
      <c r="AA56" s="332">
        <v>581</v>
      </c>
      <c r="AB56" s="332">
        <v>558</v>
      </c>
      <c r="AC56" s="332">
        <v>537</v>
      </c>
      <c r="AD56" s="332">
        <v>516</v>
      </c>
      <c r="AE56" s="332">
        <v>496</v>
      </c>
      <c r="AF56" s="332">
        <v>477</v>
      </c>
      <c r="AG56" s="332">
        <v>459</v>
      </c>
      <c r="AH56" s="332">
        <v>443</v>
      </c>
      <c r="AI56" s="332">
        <v>430</v>
      </c>
      <c r="AJ56" s="332">
        <v>419</v>
      </c>
      <c r="AK56" s="332">
        <v>412</v>
      </c>
      <c r="AL56" s="332">
        <v>407</v>
      </c>
    </row>
    <row r="57" spans="1:38" x14ac:dyDescent="0.2">
      <c r="A57" s="922"/>
      <c r="B57" s="633">
        <v>54</v>
      </c>
      <c r="C57" s="332">
        <v>958</v>
      </c>
      <c r="D57" s="332">
        <v>957</v>
      </c>
      <c r="E57" s="332">
        <v>955</v>
      </c>
      <c r="F57" s="332">
        <v>950</v>
      </c>
      <c r="G57" s="332">
        <v>944</v>
      </c>
      <c r="H57" s="332">
        <v>937</v>
      </c>
      <c r="I57" s="332">
        <v>927</v>
      </c>
      <c r="J57" s="332">
        <v>916</v>
      </c>
      <c r="K57" s="332">
        <v>903</v>
      </c>
      <c r="L57" s="332">
        <v>889</v>
      </c>
      <c r="M57" s="332">
        <v>874</v>
      </c>
      <c r="N57" s="332">
        <v>857</v>
      </c>
      <c r="O57" s="332">
        <v>839</v>
      </c>
      <c r="P57" s="332">
        <v>820</v>
      </c>
      <c r="Q57" s="332">
        <v>800</v>
      </c>
      <c r="R57" s="332">
        <v>780</v>
      </c>
      <c r="S57" s="332">
        <v>758</v>
      </c>
      <c r="T57" s="332">
        <v>736</v>
      </c>
      <c r="U57" s="332">
        <v>714</v>
      </c>
      <c r="V57" s="332">
        <v>691</v>
      </c>
      <c r="W57" s="332">
        <v>668</v>
      </c>
      <c r="X57" s="332">
        <v>644</v>
      </c>
      <c r="Y57" s="332">
        <v>621</v>
      </c>
      <c r="Z57" s="332">
        <v>598</v>
      </c>
      <c r="AA57" s="332">
        <v>575</v>
      </c>
      <c r="AB57" s="332">
        <v>553</v>
      </c>
      <c r="AC57" s="332">
        <v>531</v>
      </c>
      <c r="AD57" s="332">
        <v>510</v>
      </c>
      <c r="AE57" s="332">
        <v>490</v>
      </c>
      <c r="AF57" s="332">
        <v>471</v>
      </c>
      <c r="AG57" s="332">
        <v>454</v>
      </c>
      <c r="AH57" s="332">
        <v>437</v>
      </c>
      <c r="AI57" s="332">
        <v>424</v>
      </c>
      <c r="AJ57" s="332">
        <v>413</v>
      </c>
      <c r="AK57" s="332">
        <v>405</v>
      </c>
      <c r="AL57" s="332">
        <v>401</v>
      </c>
    </row>
    <row r="58" spans="1:38" x14ac:dyDescent="0.2">
      <c r="A58" s="922"/>
      <c r="B58" s="633">
        <v>55</v>
      </c>
      <c r="C58" s="332">
        <v>954</v>
      </c>
      <c r="D58" s="332">
        <v>954</v>
      </c>
      <c r="E58" s="332">
        <v>951</v>
      </c>
      <c r="F58" s="332">
        <v>947</v>
      </c>
      <c r="G58" s="332">
        <v>941</v>
      </c>
      <c r="H58" s="332">
        <v>933</v>
      </c>
      <c r="I58" s="332">
        <v>923</v>
      </c>
      <c r="J58" s="332">
        <v>912</v>
      </c>
      <c r="K58" s="332">
        <v>900</v>
      </c>
      <c r="L58" s="332">
        <v>885</v>
      </c>
      <c r="M58" s="332">
        <v>870</v>
      </c>
      <c r="N58" s="332">
        <v>853</v>
      </c>
      <c r="O58" s="332">
        <v>835</v>
      </c>
      <c r="P58" s="332">
        <v>816</v>
      </c>
      <c r="Q58" s="332">
        <v>796</v>
      </c>
      <c r="R58" s="332">
        <v>775</v>
      </c>
      <c r="S58" s="332">
        <v>754</v>
      </c>
      <c r="T58" s="332">
        <v>732</v>
      </c>
      <c r="U58" s="332">
        <v>709</v>
      </c>
      <c r="V58" s="332">
        <v>686</v>
      </c>
      <c r="W58" s="332">
        <v>663</v>
      </c>
      <c r="X58" s="332">
        <v>639</v>
      </c>
      <c r="Y58" s="332">
        <v>616</v>
      </c>
      <c r="Z58" s="332">
        <v>593</v>
      </c>
      <c r="AA58" s="332">
        <v>570</v>
      </c>
      <c r="AB58" s="332">
        <v>548</v>
      </c>
      <c r="AC58" s="332">
        <v>526</v>
      </c>
      <c r="AD58" s="332">
        <v>505</v>
      </c>
      <c r="AE58" s="332">
        <v>485</v>
      </c>
      <c r="AF58" s="332">
        <v>466</v>
      </c>
      <c r="AG58" s="332">
        <v>448</v>
      </c>
      <c r="AH58" s="332">
        <v>432</v>
      </c>
      <c r="AI58" s="332">
        <v>418</v>
      </c>
      <c r="AJ58" s="332">
        <v>407</v>
      </c>
      <c r="AK58" s="332">
        <v>399</v>
      </c>
      <c r="AL58" s="332">
        <v>394</v>
      </c>
    </row>
    <row r="59" spans="1:38" x14ac:dyDescent="0.2">
      <c r="A59" s="922"/>
      <c r="B59" s="633">
        <v>56</v>
      </c>
      <c r="C59" s="332">
        <v>951</v>
      </c>
      <c r="D59" s="332">
        <v>950</v>
      </c>
      <c r="E59" s="332">
        <v>947</v>
      </c>
      <c r="F59" s="332">
        <v>943</v>
      </c>
      <c r="G59" s="332">
        <v>937</v>
      </c>
      <c r="H59" s="332">
        <v>929</v>
      </c>
      <c r="I59" s="332">
        <v>919</v>
      </c>
      <c r="J59" s="332">
        <v>908</v>
      </c>
      <c r="K59" s="332">
        <v>895</v>
      </c>
      <c r="L59" s="332">
        <v>881</v>
      </c>
      <c r="M59" s="332">
        <v>866</v>
      </c>
      <c r="N59" s="332">
        <v>849</v>
      </c>
      <c r="O59" s="332">
        <v>831</v>
      </c>
      <c r="P59" s="332">
        <v>812</v>
      </c>
      <c r="Q59" s="332">
        <v>792</v>
      </c>
      <c r="R59" s="332">
        <v>771</v>
      </c>
      <c r="S59" s="332">
        <v>749</v>
      </c>
      <c r="T59" s="332">
        <v>727</v>
      </c>
      <c r="U59" s="332">
        <v>704</v>
      </c>
      <c r="V59" s="332">
        <v>681</v>
      </c>
      <c r="W59" s="332">
        <v>658</v>
      </c>
      <c r="X59" s="332">
        <v>634</v>
      </c>
      <c r="Y59" s="332">
        <v>611</v>
      </c>
      <c r="Z59" s="332">
        <v>588</v>
      </c>
      <c r="AA59" s="332">
        <v>565</v>
      </c>
      <c r="AB59" s="332">
        <v>542</v>
      </c>
      <c r="AC59" s="332">
        <v>520</v>
      </c>
      <c r="AD59" s="332">
        <v>499</v>
      </c>
      <c r="AE59" s="332">
        <v>479</v>
      </c>
      <c r="AF59" s="332">
        <v>460</v>
      </c>
      <c r="AG59" s="332">
        <v>442</v>
      </c>
      <c r="AH59" s="332">
        <v>426</v>
      </c>
      <c r="AI59" s="332">
        <v>412</v>
      </c>
      <c r="AJ59" s="332">
        <v>401</v>
      </c>
      <c r="AK59" s="332">
        <v>393</v>
      </c>
      <c r="AL59" s="332">
        <v>388</v>
      </c>
    </row>
    <row r="60" spans="1:38" x14ac:dyDescent="0.2">
      <c r="A60" s="922"/>
      <c r="B60" s="633">
        <v>57</v>
      </c>
      <c r="C60" s="332">
        <v>946</v>
      </c>
      <c r="D60" s="332">
        <v>946</v>
      </c>
      <c r="E60" s="332">
        <v>943</v>
      </c>
      <c r="F60" s="332">
        <v>939</v>
      </c>
      <c r="G60" s="332">
        <v>933</v>
      </c>
      <c r="H60" s="332">
        <v>925</v>
      </c>
      <c r="I60" s="332">
        <v>915</v>
      </c>
      <c r="J60" s="332">
        <v>904</v>
      </c>
      <c r="K60" s="332">
        <v>891</v>
      </c>
      <c r="L60" s="332">
        <v>877</v>
      </c>
      <c r="M60" s="332">
        <v>861</v>
      </c>
      <c r="N60" s="332">
        <v>844</v>
      </c>
      <c r="O60" s="332">
        <v>826</v>
      </c>
      <c r="P60" s="332">
        <v>807</v>
      </c>
      <c r="Q60" s="332">
        <v>787</v>
      </c>
      <c r="R60" s="332">
        <v>766</v>
      </c>
      <c r="S60" s="332">
        <v>744</v>
      </c>
      <c r="T60" s="332">
        <v>722</v>
      </c>
      <c r="U60" s="332">
        <v>699</v>
      </c>
      <c r="V60" s="332">
        <v>676</v>
      </c>
      <c r="W60" s="332">
        <v>653</v>
      </c>
      <c r="X60" s="332">
        <v>629</v>
      </c>
      <c r="Y60" s="332">
        <v>606</v>
      </c>
      <c r="Z60" s="332">
        <v>582</v>
      </c>
      <c r="AA60" s="332">
        <v>559</v>
      </c>
      <c r="AB60" s="332">
        <v>537</v>
      </c>
      <c r="AC60" s="332">
        <v>515</v>
      </c>
      <c r="AD60" s="332">
        <v>494</v>
      </c>
      <c r="AE60" s="332">
        <v>474</v>
      </c>
      <c r="AF60" s="332">
        <v>455</v>
      </c>
      <c r="AG60" s="332">
        <v>437</v>
      </c>
      <c r="AH60" s="332">
        <v>420</v>
      </c>
      <c r="AI60" s="332">
        <v>406</v>
      </c>
      <c r="AJ60" s="332">
        <v>395</v>
      </c>
      <c r="AK60" s="332">
        <v>387</v>
      </c>
      <c r="AL60" s="332">
        <v>382</v>
      </c>
    </row>
    <row r="61" spans="1:38" x14ac:dyDescent="0.2">
      <c r="A61" s="922"/>
      <c r="B61" s="633">
        <v>58</v>
      </c>
      <c r="C61" s="332">
        <v>942</v>
      </c>
      <c r="D61" s="332">
        <v>941</v>
      </c>
      <c r="E61" s="332">
        <v>939</v>
      </c>
      <c r="F61" s="332">
        <v>934</v>
      </c>
      <c r="G61" s="332">
        <v>928</v>
      </c>
      <c r="H61" s="332">
        <v>920</v>
      </c>
      <c r="I61" s="332">
        <v>911</v>
      </c>
      <c r="J61" s="332">
        <v>900</v>
      </c>
      <c r="K61" s="332">
        <v>887</v>
      </c>
      <c r="L61" s="332">
        <v>872</v>
      </c>
      <c r="M61" s="332">
        <v>857</v>
      </c>
      <c r="N61" s="332">
        <v>840</v>
      </c>
      <c r="O61" s="332">
        <v>822</v>
      </c>
      <c r="P61" s="332">
        <v>802</v>
      </c>
      <c r="Q61" s="332">
        <v>782</v>
      </c>
      <c r="R61" s="332">
        <v>761</v>
      </c>
      <c r="S61" s="332">
        <v>740</v>
      </c>
      <c r="T61" s="332">
        <v>717</v>
      </c>
      <c r="U61" s="332">
        <v>694</v>
      </c>
      <c r="V61" s="332">
        <v>671</v>
      </c>
      <c r="W61" s="332">
        <v>648</v>
      </c>
      <c r="X61" s="332">
        <v>624</v>
      </c>
      <c r="Y61" s="332">
        <v>600</v>
      </c>
      <c r="Z61" s="332">
        <v>577</v>
      </c>
      <c r="AA61" s="332">
        <v>554</v>
      </c>
      <c r="AB61" s="332">
        <v>531</v>
      </c>
      <c r="AC61" s="332">
        <v>509</v>
      </c>
      <c r="AD61" s="332">
        <v>488</v>
      </c>
      <c r="AE61" s="332">
        <v>468</v>
      </c>
      <c r="AF61" s="332">
        <v>449</v>
      </c>
      <c r="AG61" s="332">
        <v>431</v>
      </c>
      <c r="AH61" s="332">
        <v>415</v>
      </c>
      <c r="AI61" s="332">
        <v>401</v>
      </c>
      <c r="AJ61" s="332">
        <v>389</v>
      </c>
      <c r="AK61" s="332">
        <v>381</v>
      </c>
      <c r="AL61" s="332">
        <v>376</v>
      </c>
    </row>
    <row r="62" spans="1:38" x14ac:dyDescent="0.2">
      <c r="A62" s="922"/>
      <c r="B62" s="633">
        <v>59</v>
      </c>
      <c r="C62" s="332">
        <v>938</v>
      </c>
      <c r="D62" s="332">
        <v>937</v>
      </c>
      <c r="E62" s="332">
        <v>934</v>
      </c>
      <c r="F62" s="332">
        <v>930</v>
      </c>
      <c r="G62" s="332">
        <v>924</v>
      </c>
      <c r="H62" s="332">
        <v>916</v>
      </c>
      <c r="I62" s="332">
        <v>906</v>
      </c>
      <c r="J62" s="332">
        <v>895</v>
      </c>
      <c r="K62" s="332">
        <v>882</v>
      </c>
      <c r="L62" s="332">
        <v>868</v>
      </c>
      <c r="M62" s="332">
        <v>852</v>
      </c>
      <c r="N62" s="332">
        <v>835</v>
      </c>
      <c r="O62" s="332">
        <v>817</v>
      </c>
      <c r="P62" s="332">
        <v>798</v>
      </c>
      <c r="Q62" s="332">
        <v>777</v>
      </c>
      <c r="R62" s="332">
        <v>756</v>
      </c>
      <c r="S62" s="332">
        <v>735</v>
      </c>
      <c r="T62" s="332">
        <v>712</v>
      </c>
      <c r="U62" s="332">
        <v>689</v>
      </c>
      <c r="V62" s="332">
        <v>666</v>
      </c>
      <c r="W62" s="332">
        <v>642</v>
      </c>
      <c r="X62" s="332">
        <v>619</v>
      </c>
      <c r="Y62" s="332">
        <v>595</v>
      </c>
      <c r="Z62" s="332">
        <v>572</v>
      </c>
      <c r="AA62" s="332">
        <v>548</v>
      </c>
      <c r="AB62" s="332">
        <v>526</v>
      </c>
      <c r="AC62" s="332">
        <v>504</v>
      </c>
      <c r="AD62" s="332">
        <v>483</v>
      </c>
      <c r="AE62" s="332">
        <v>463</v>
      </c>
      <c r="AF62" s="332">
        <v>443</v>
      </c>
      <c r="AG62" s="332">
        <v>426</v>
      </c>
      <c r="AH62" s="332">
        <v>409</v>
      </c>
      <c r="AI62" s="332">
        <v>395</v>
      </c>
      <c r="AJ62" s="332">
        <v>384</v>
      </c>
      <c r="AK62" s="332">
        <v>375</v>
      </c>
      <c r="AL62" s="332">
        <v>370</v>
      </c>
    </row>
    <row r="63" spans="1:38" x14ac:dyDescent="0.2">
      <c r="A63" s="922"/>
      <c r="B63" s="633">
        <v>60</v>
      </c>
      <c r="C63" s="332">
        <v>933</v>
      </c>
      <c r="D63" s="332">
        <v>932</v>
      </c>
      <c r="E63" s="332">
        <v>929</v>
      </c>
      <c r="F63" s="332">
        <v>925</v>
      </c>
      <c r="G63" s="332">
        <v>919</v>
      </c>
      <c r="H63" s="332">
        <v>911</v>
      </c>
      <c r="I63" s="332">
        <v>902</v>
      </c>
      <c r="J63" s="332">
        <v>890</v>
      </c>
      <c r="K63" s="332">
        <v>877</v>
      </c>
      <c r="L63" s="332">
        <v>863</v>
      </c>
      <c r="M63" s="332">
        <v>847</v>
      </c>
      <c r="N63" s="332">
        <v>830</v>
      </c>
      <c r="O63" s="332">
        <v>812</v>
      </c>
      <c r="P63" s="332">
        <v>793</v>
      </c>
      <c r="Q63" s="332">
        <v>772</v>
      </c>
      <c r="R63" s="332">
        <v>751</v>
      </c>
      <c r="S63" s="332">
        <v>729</v>
      </c>
      <c r="T63" s="332">
        <v>707</v>
      </c>
      <c r="U63" s="332">
        <v>684</v>
      </c>
      <c r="V63" s="332">
        <v>661</v>
      </c>
      <c r="W63" s="332">
        <v>637</v>
      </c>
      <c r="X63" s="332">
        <v>613</v>
      </c>
      <c r="Y63" s="332">
        <v>590</v>
      </c>
      <c r="Z63" s="332">
        <v>566</v>
      </c>
      <c r="AA63" s="332">
        <v>543</v>
      </c>
      <c r="AB63" s="332">
        <v>520</v>
      </c>
      <c r="AC63" s="332">
        <v>498</v>
      </c>
      <c r="AD63" s="332">
        <v>477</v>
      </c>
      <c r="AE63" s="332">
        <v>457</v>
      </c>
      <c r="AF63" s="332">
        <v>438</v>
      </c>
      <c r="AG63" s="332">
        <v>420</v>
      </c>
      <c r="AH63" s="332">
        <v>404</v>
      </c>
      <c r="AI63" s="332">
        <v>389</v>
      </c>
      <c r="AJ63" s="332">
        <v>378</v>
      </c>
      <c r="AK63" s="332">
        <v>370</v>
      </c>
      <c r="AL63" s="332">
        <v>364</v>
      </c>
    </row>
    <row r="64" spans="1:38" x14ac:dyDescent="0.2">
      <c r="A64" s="922"/>
      <c r="B64" s="633">
        <v>61</v>
      </c>
      <c r="C64" s="332">
        <v>928</v>
      </c>
      <c r="D64" s="332">
        <v>927</v>
      </c>
      <c r="E64" s="332">
        <v>925</v>
      </c>
      <c r="F64" s="332">
        <v>920</v>
      </c>
      <c r="G64" s="332">
        <v>914</v>
      </c>
      <c r="H64" s="332">
        <v>906</v>
      </c>
      <c r="I64" s="332">
        <v>897</v>
      </c>
      <c r="J64" s="332">
        <v>885</v>
      </c>
      <c r="K64" s="332">
        <v>873</v>
      </c>
      <c r="L64" s="332">
        <v>858</v>
      </c>
      <c r="M64" s="332">
        <v>842</v>
      </c>
      <c r="N64" s="332">
        <v>825</v>
      </c>
      <c r="O64" s="332">
        <v>807</v>
      </c>
      <c r="P64" s="332">
        <v>787</v>
      </c>
      <c r="Q64" s="332">
        <v>767</v>
      </c>
      <c r="R64" s="332">
        <v>746</v>
      </c>
      <c r="S64" s="332">
        <v>724</v>
      </c>
      <c r="T64" s="332">
        <v>702</v>
      </c>
      <c r="U64" s="332">
        <v>679</v>
      </c>
      <c r="V64" s="332">
        <v>655</v>
      </c>
      <c r="W64" s="332">
        <v>632</v>
      </c>
      <c r="X64" s="332">
        <v>608</v>
      </c>
      <c r="Y64" s="332">
        <v>584</v>
      </c>
      <c r="Z64" s="332">
        <v>560</v>
      </c>
      <c r="AA64" s="332">
        <v>537</v>
      </c>
      <c r="AB64" s="332">
        <v>515</v>
      </c>
      <c r="AC64" s="332">
        <v>493</v>
      </c>
      <c r="AD64" s="332">
        <v>472</v>
      </c>
      <c r="AE64" s="332">
        <v>452</v>
      </c>
      <c r="AF64" s="332">
        <v>433</v>
      </c>
      <c r="AG64" s="332">
        <v>415</v>
      </c>
      <c r="AH64" s="332">
        <v>398</v>
      </c>
      <c r="AI64" s="332">
        <v>384</v>
      </c>
      <c r="AJ64" s="332">
        <v>372</v>
      </c>
      <c r="AK64" s="332">
        <v>364</v>
      </c>
      <c r="AL64" s="332">
        <v>359</v>
      </c>
    </row>
    <row r="65" spans="1:38" x14ac:dyDescent="0.2">
      <c r="A65" s="922"/>
      <c r="B65" s="633">
        <v>62</v>
      </c>
      <c r="C65" s="332">
        <v>923</v>
      </c>
      <c r="D65" s="332">
        <v>922</v>
      </c>
      <c r="E65" s="332">
        <v>919</v>
      </c>
      <c r="F65" s="332">
        <v>915</v>
      </c>
      <c r="G65" s="332">
        <v>909</v>
      </c>
      <c r="H65" s="332">
        <v>901</v>
      </c>
      <c r="I65" s="332">
        <v>891</v>
      </c>
      <c r="J65" s="332">
        <v>880</v>
      </c>
      <c r="K65" s="332">
        <v>867</v>
      </c>
      <c r="L65" s="332">
        <v>853</v>
      </c>
      <c r="M65" s="332">
        <v>837</v>
      </c>
      <c r="N65" s="332">
        <v>820</v>
      </c>
      <c r="O65" s="332">
        <v>801</v>
      </c>
      <c r="P65" s="332">
        <v>782</v>
      </c>
      <c r="Q65" s="332">
        <v>762</v>
      </c>
      <c r="R65" s="332">
        <v>741</v>
      </c>
      <c r="S65" s="332">
        <v>719</v>
      </c>
      <c r="T65" s="332">
        <v>696</v>
      </c>
      <c r="U65" s="332">
        <v>673</v>
      </c>
      <c r="V65" s="332">
        <v>650</v>
      </c>
      <c r="W65" s="332">
        <v>626</v>
      </c>
      <c r="X65" s="332">
        <v>602</v>
      </c>
      <c r="Y65" s="332">
        <v>579</v>
      </c>
      <c r="Z65" s="332">
        <v>555</v>
      </c>
      <c r="AA65" s="332">
        <v>532</v>
      </c>
      <c r="AB65" s="332">
        <v>509</v>
      </c>
      <c r="AC65" s="332">
        <v>487</v>
      </c>
      <c r="AD65" s="332">
        <v>466</v>
      </c>
      <c r="AE65" s="332">
        <v>446</v>
      </c>
      <c r="AF65" s="332">
        <v>427</v>
      </c>
      <c r="AG65" s="332">
        <v>409</v>
      </c>
      <c r="AH65" s="332">
        <v>393</v>
      </c>
      <c r="AI65" s="332">
        <v>379</v>
      </c>
      <c r="AJ65" s="332">
        <v>367</v>
      </c>
      <c r="AK65" s="332">
        <v>358</v>
      </c>
      <c r="AL65" s="332">
        <v>353</v>
      </c>
    </row>
    <row r="66" spans="1:38" x14ac:dyDescent="0.2">
      <c r="A66" s="922"/>
      <c r="B66" s="633">
        <v>63</v>
      </c>
      <c r="C66" s="332">
        <v>917</v>
      </c>
      <c r="D66" s="332">
        <v>916</v>
      </c>
      <c r="E66" s="332">
        <v>914</v>
      </c>
      <c r="F66" s="332">
        <v>910</v>
      </c>
      <c r="G66" s="332">
        <v>904</v>
      </c>
      <c r="H66" s="332">
        <v>896</v>
      </c>
      <c r="I66" s="332">
        <v>886</v>
      </c>
      <c r="J66" s="332">
        <v>875</v>
      </c>
      <c r="K66" s="332">
        <v>862</v>
      </c>
      <c r="L66" s="332">
        <v>847</v>
      </c>
      <c r="M66" s="332">
        <v>832</v>
      </c>
      <c r="N66" s="332">
        <v>814</v>
      </c>
      <c r="O66" s="332">
        <v>796</v>
      </c>
      <c r="P66" s="332">
        <v>777</v>
      </c>
      <c r="Q66" s="332">
        <v>756</v>
      </c>
      <c r="R66" s="332">
        <v>735</v>
      </c>
      <c r="S66" s="332">
        <v>713</v>
      </c>
      <c r="T66" s="332">
        <v>691</v>
      </c>
      <c r="U66" s="332">
        <v>668</v>
      </c>
      <c r="V66" s="332">
        <v>644</v>
      </c>
      <c r="W66" s="332">
        <v>620</v>
      </c>
      <c r="X66" s="332">
        <v>597</v>
      </c>
      <c r="Y66" s="332">
        <v>573</v>
      </c>
      <c r="Z66" s="332">
        <v>549</v>
      </c>
      <c r="AA66" s="332">
        <v>526</v>
      </c>
      <c r="AB66" s="332">
        <v>503</v>
      </c>
      <c r="AC66" s="332">
        <v>482</v>
      </c>
      <c r="AD66" s="332">
        <v>461</v>
      </c>
      <c r="AE66" s="332">
        <v>440</v>
      </c>
      <c r="AF66" s="332">
        <v>421</v>
      </c>
      <c r="AG66" s="332">
        <v>404</v>
      </c>
      <c r="AH66" s="332">
        <v>388</v>
      </c>
      <c r="AI66" s="332">
        <v>373</v>
      </c>
      <c r="AJ66" s="332">
        <v>361</v>
      </c>
      <c r="AK66" s="332">
        <v>353</v>
      </c>
      <c r="AL66" s="332">
        <v>348</v>
      </c>
    </row>
    <row r="67" spans="1:38" x14ac:dyDescent="0.2">
      <c r="A67" s="922"/>
      <c r="B67" s="633">
        <v>64</v>
      </c>
      <c r="C67" s="332">
        <v>912</v>
      </c>
      <c r="D67" s="332">
        <v>911</v>
      </c>
      <c r="E67" s="332">
        <v>908</v>
      </c>
      <c r="F67" s="332">
        <v>904</v>
      </c>
      <c r="G67" s="332">
        <v>898</v>
      </c>
      <c r="H67" s="332">
        <v>890</v>
      </c>
      <c r="I67" s="332">
        <v>881</v>
      </c>
      <c r="J67" s="332">
        <v>869</v>
      </c>
      <c r="K67" s="332">
        <v>856</v>
      </c>
      <c r="L67" s="332">
        <v>842</v>
      </c>
      <c r="M67" s="332">
        <v>826</v>
      </c>
      <c r="N67" s="332">
        <v>808</v>
      </c>
      <c r="O67" s="332">
        <v>790</v>
      </c>
      <c r="P67" s="332">
        <v>771</v>
      </c>
      <c r="Q67" s="332">
        <v>751</v>
      </c>
      <c r="R67" s="332">
        <v>730</v>
      </c>
      <c r="S67" s="332">
        <v>708</v>
      </c>
      <c r="T67" s="332">
        <v>685</v>
      </c>
      <c r="U67" s="332">
        <v>662</v>
      </c>
      <c r="V67" s="332">
        <v>638</v>
      </c>
      <c r="W67" s="332">
        <v>615</v>
      </c>
      <c r="X67" s="332">
        <v>591</v>
      </c>
      <c r="Y67" s="332">
        <v>567</v>
      </c>
      <c r="Z67" s="332">
        <v>544</v>
      </c>
      <c r="AA67" s="332">
        <v>521</v>
      </c>
      <c r="AB67" s="332">
        <v>498</v>
      </c>
      <c r="AC67" s="332">
        <v>476</v>
      </c>
      <c r="AD67" s="332">
        <v>455</v>
      </c>
      <c r="AE67" s="332">
        <v>435</v>
      </c>
      <c r="AF67" s="332">
        <v>416</v>
      </c>
      <c r="AG67" s="332">
        <v>398</v>
      </c>
      <c r="AH67" s="332">
        <v>382</v>
      </c>
      <c r="AI67" s="332">
        <v>368</v>
      </c>
      <c r="AJ67" s="332">
        <v>356</v>
      </c>
      <c r="AK67" s="332">
        <v>348</v>
      </c>
      <c r="AL67" s="332">
        <v>342</v>
      </c>
    </row>
    <row r="68" spans="1:38" x14ac:dyDescent="0.2">
      <c r="A68" s="922"/>
      <c r="B68" s="633">
        <v>65</v>
      </c>
      <c r="C68" s="332">
        <v>906</v>
      </c>
      <c r="D68" s="332">
        <v>905</v>
      </c>
      <c r="E68" s="332">
        <v>902</v>
      </c>
      <c r="F68" s="332">
        <v>898</v>
      </c>
      <c r="G68" s="332">
        <v>892</v>
      </c>
      <c r="H68" s="332">
        <v>884</v>
      </c>
      <c r="I68" s="332">
        <v>875</v>
      </c>
      <c r="J68" s="332">
        <v>864</v>
      </c>
      <c r="K68" s="332">
        <v>851</v>
      </c>
      <c r="L68" s="332">
        <v>836</v>
      </c>
      <c r="M68" s="332">
        <v>820</v>
      </c>
      <c r="N68" s="332">
        <v>803</v>
      </c>
      <c r="O68" s="332">
        <v>785</v>
      </c>
      <c r="P68" s="332">
        <v>765</v>
      </c>
      <c r="Q68" s="332">
        <v>745</v>
      </c>
      <c r="R68" s="332">
        <v>724</v>
      </c>
      <c r="S68" s="332">
        <v>702</v>
      </c>
      <c r="T68" s="332">
        <v>679</v>
      </c>
      <c r="U68" s="332">
        <v>656</v>
      </c>
      <c r="V68" s="332">
        <v>633</v>
      </c>
      <c r="W68" s="332">
        <v>609</v>
      </c>
      <c r="X68" s="332">
        <v>585</v>
      </c>
      <c r="Y68" s="332">
        <v>561</v>
      </c>
      <c r="Z68" s="332">
        <v>538</v>
      </c>
      <c r="AA68" s="332">
        <v>515</v>
      </c>
      <c r="AB68" s="332">
        <v>492</v>
      </c>
      <c r="AC68" s="332">
        <v>470</v>
      </c>
      <c r="AD68" s="332">
        <v>449</v>
      </c>
      <c r="AE68" s="332">
        <v>429</v>
      </c>
      <c r="AF68" s="332">
        <v>411</v>
      </c>
      <c r="AG68" s="332">
        <v>393</v>
      </c>
      <c r="AH68" s="332">
        <v>377</v>
      </c>
      <c r="AI68" s="332">
        <v>363</v>
      </c>
      <c r="AJ68" s="332">
        <v>351</v>
      </c>
      <c r="AK68" s="332">
        <v>342</v>
      </c>
      <c r="AL68" s="332">
        <v>337</v>
      </c>
    </row>
    <row r="69" spans="1:38" x14ac:dyDescent="0.2">
      <c r="A69" s="922"/>
      <c r="B69" s="633">
        <v>66</v>
      </c>
      <c r="C69" s="332">
        <v>900</v>
      </c>
      <c r="D69" s="332">
        <v>899</v>
      </c>
      <c r="E69" s="332">
        <v>896</v>
      </c>
      <c r="F69" s="332">
        <v>892</v>
      </c>
      <c r="G69" s="332">
        <v>886</v>
      </c>
      <c r="H69" s="332">
        <v>878</v>
      </c>
      <c r="I69" s="332">
        <v>869</v>
      </c>
      <c r="J69" s="332">
        <v>858</v>
      </c>
      <c r="K69" s="332">
        <v>845</v>
      </c>
      <c r="L69" s="332">
        <v>830</v>
      </c>
      <c r="M69" s="332">
        <v>814</v>
      </c>
      <c r="N69" s="332">
        <v>797</v>
      </c>
      <c r="O69" s="332">
        <v>779</v>
      </c>
      <c r="P69" s="332">
        <v>759</v>
      </c>
      <c r="Q69" s="332">
        <v>739</v>
      </c>
      <c r="R69" s="332">
        <v>718</v>
      </c>
      <c r="S69" s="332">
        <v>696</v>
      </c>
      <c r="T69" s="332">
        <v>673</v>
      </c>
      <c r="U69" s="332">
        <v>650</v>
      </c>
      <c r="V69" s="332">
        <v>627</v>
      </c>
      <c r="W69" s="332">
        <v>603</v>
      </c>
      <c r="X69" s="332">
        <v>579</v>
      </c>
      <c r="Y69" s="332">
        <v>556</v>
      </c>
      <c r="Z69" s="332">
        <v>532</v>
      </c>
      <c r="AA69" s="332">
        <v>509</v>
      </c>
      <c r="AB69" s="332">
        <v>486</v>
      </c>
      <c r="AC69" s="332">
        <v>465</v>
      </c>
      <c r="AD69" s="332">
        <v>444</v>
      </c>
      <c r="AE69" s="332">
        <v>424</v>
      </c>
      <c r="AF69" s="332">
        <v>405</v>
      </c>
      <c r="AG69" s="332">
        <v>387</v>
      </c>
      <c r="AH69" s="332">
        <v>371</v>
      </c>
      <c r="AI69" s="332">
        <v>357</v>
      </c>
      <c r="AJ69" s="332">
        <v>346</v>
      </c>
      <c r="AK69" s="332">
        <v>337</v>
      </c>
      <c r="AL69" s="332">
        <v>332</v>
      </c>
    </row>
    <row r="70" spans="1:38" x14ac:dyDescent="0.2">
      <c r="A70" s="922"/>
      <c r="B70" s="633">
        <v>67</v>
      </c>
      <c r="C70" s="332">
        <v>893</v>
      </c>
      <c r="D70" s="332">
        <v>893</v>
      </c>
      <c r="E70" s="332">
        <v>890</v>
      </c>
      <c r="F70" s="332">
        <v>886</v>
      </c>
      <c r="G70" s="332">
        <v>880</v>
      </c>
      <c r="H70" s="332">
        <v>872</v>
      </c>
      <c r="I70" s="332">
        <v>863</v>
      </c>
      <c r="J70" s="332">
        <v>851</v>
      </c>
      <c r="K70" s="332">
        <v>839</v>
      </c>
      <c r="L70" s="332">
        <v>824</v>
      </c>
      <c r="M70" s="332">
        <v>808</v>
      </c>
      <c r="N70" s="332">
        <v>791</v>
      </c>
      <c r="O70" s="332">
        <v>773</v>
      </c>
      <c r="P70" s="332">
        <v>753</v>
      </c>
      <c r="Q70" s="332">
        <v>733</v>
      </c>
      <c r="R70" s="332">
        <v>712</v>
      </c>
      <c r="S70" s="332">
        <v>690</v>
      </c>
      <c r="T70" s="332">
        <v>667</v>
      </c>
      <c r="U70" s="332">
        <v>645</v>
      </c>
      <c r="V70" s="332">
        <v>621</v>
      </c>
      <c r="W70" s="332">
        <v>597</v>
      </c>
      <c r="X70" s="332">
        <v>574</v>
      </c>
      <c r="Y70" s="332">
        <v>550</v>
      </c>
      <c r="Z70" s="332">
        <v>526</v>
      </c>
      <c r="AA70" s="332">
        <v>503</v>
      </c>
      <c r="AB70" s="332">
        <v>481</v>
      </c>
      <c r="AC70" s="332">
        <v>459</v>
      </c>
      <c r="AD70" s="332">
        <v>438</v>
      </c>
      <c r="AE70" s="332">
        <v>418</v>
      </c>
      <c r="AF70" s="332">
        <v>400</v>
      </c>
      <c r="AG70" s="332">
        <v>382</v>
      </c>
      <c r="AH70" s="332">
        <v>366</v>
      </c>
      <c r="AI70" s="332">
        <v>352</v>
      </c>
      <c r="AJ70" s="332">
        <v>341</v>
      </c>
      <c r="AK70" s="332">
        <v>332</v>
      </c>
      <c r="AL70" s="332">
        <v>327</v>
      </c>
    </row>
    <row r="71" spans="1:38" x14ac:dyDescent="0.2">
      <c r="A71" s="922"/>
      <c r="B71" s="633">
        <v>68</v>
      </c>
      <c r="C71" s="332">
        <v>887</v>
      </c>
      <c r="D71" s="332">
        <v>886</v>
      </c>
      <c r="E71" s="332">
        <v>884</v>
      </c>
      <c r="F71" s="332">
        <v>879</v>
      </c>
      <c r="G71" s="332">
        <v>873</v>
      </c>
      <c r="H71" s="332">
        <v>866</v>
      </c>
      <c r="I71" s="332">
        <v>856</v>
      </c>
      <c r="J71" s="332">
        <v>845</v>
      </c>
      <c r="K71" s="332">
        <v>832</v>
      </c>
      <c r="L71" s="332">
        <v>818</v>
      </c>
      <c r="M71" s="332">
        <v>802</v>
      </c>
      <c r="N71" s="332">
        <v>785</v>
      </c>
      <c r="O71" s="332">
        <v>767</v>
      </c>
      <c r="P71" s="332">
        <v>747</v>
      </c>
      <c r="Q71" s="332">
        <v>727</v>
      </c>
      <c r="R71" s="332">
        <v>706</v>
      </c>
      <c r="S71" s="332">
        <v>684</v>
      </c>
      <c r="T71" s="332">
        <v>661</v>
      </c>
      <c r="U71" s="332">
        <v>639</v>
      </c>
      <c r="V71" s="332">
        <v>615</v>
      </c>
      <c r="W71" s="332">
        <v>591</v>
      </c>
      <c r="X71" s="332">
        <v>568</v>
      </c>
      <c r="Y71" s="332">
        <v>544</v>
      </c>
      <c r="Z71" s="332">
        <v>520</v>
      </c>
      <c r="AA71" s="332">
        <v>497</v>
      </c>
      <c r="AB71" s="332">
        <v>475</v>
      </c>
      <c r="AC71" s="332">
        <v>453</v>
      </c>
      <c r="AD71" s="332">
        <v>433</v>
      </c>
      <c r="AE71" s="332">
        <v>413</v>
      </c>
      <c r="AF71" s="332">
        <v>394</v>
      </c>
      <c r="AG71" s="332">
        <v>377</v>
      </c>
      <c r="AH71" s="332">
        <v>361</v>
      </c>
      <c r="AI71" s="332">
        <v>347</v>
      </c>
      <c r="AJ71" s="332">
        <v>336</v>
      </c>
      <c r="AK71" s="332">
        <v>327</v>
      </c>
      <c r="AL71" s="332">
        <v>322</v>
      </c>
    </row>
    <row r="72" spans="1:38" x14ac:dyDescent="0.2">
      <c r="A72" s="922"/>
      <c r="B72" s="633">
        <v>69</v>
      </c>
      <c r="C72" s="332">
        <v>880</v>
      </c>
      <c r="D72" s="332">
        <v>879</v>
      </c>
      <c r="E72" s="332">
        <v>877</v>
      </c>
      <c r="F72" s="332">
        <v>873</v>
      </c>
      <c r="G72" s="332">
        <v>867</v>
      </c>
      <c r="H72" s="332">
        <v>859</v>
      </c>
      <c r="I72" s="332">
        <v>850</v>
      </c>
      <c r="J72" s="332">
        <v>839</v>
      </c>
      <c r="K72" s="332">
        <v>826</v>
      </c>
      <c r="L72" s="332">
        <v>811</v>
      </c>
      <c r="M72" s="332">
        <v>796</v>
      </c>
      <c r="N72" s="332">
        <v>778</v>
      </c>
      <c r="O72" s="332">
        <v>761</v>
      </c>
      <c r="P72" s="332">
        <v>741</v>
      </c>
      <c r="Q72" s="332">
        <v>721</v>
      </c>
      <c r="R72" s="332">
        <v>700</v>
      </c>
      <c r="S72" s="332">
        <v>678</v>
      </c>
      <c r="T72" s="332">
        <v>655</v>
      </c>
      <c r="U72" s="332">
        <v>632</v>
      </c>
      <c r="V72" s="332">
        <v>609</v>
      </c>
      <c r="W72" s="332">
        <v>585</v>
      </c>
      <c r="X72" s="332">
        <v>562</v>
      </c>
      <c r="Y72" s="332">
        <v>538</v>
      </c>
      <c r="Z72" s="332">
        <v>515</v>
      </c>
      <c r="AA72" s="332">
        <v>492</v>
      </c>
      <c r="AB72" s="332">
        <v>469</v>
      </c>
      <c r="AC72" s="332">
        <v>448</v>
      </c>
      <c r="AD72" s="332">
        <v>427</v>
      </c>
      <c r="AE72" s="332">
        <v>407</v>
      </c>
      <c r="AF72" s="332">
        <v>389</v>
      </c>
      <c r="AG72" s="332">
        <v>372</v>
      </c>
      <c r="AH72" s="332">
        <v>356</v>
      </c>
      <c r="AI72" s="332">
        <v>342</v>
      </c>
      <c r="AJ72" s="332">
        <v>331</v>
      </c>
      <c r="AK72" s="332">
        <v>322</v>
      </c>
      <c r="AL72" s="332">
        <v>317</v>
      </c>
    </row>
    <row r="73" spans="1:38" x14ac:dyDescent="0.2">
      <c r="A73" s="922"/>
      <c r="B73" s="633">
        <v>70</v>
      </c>
      <c r="C73" s="332">
        <v>873</v>
      </c>
      <c r="D73" s="332">
        <v>873</v>
      </c>
      <c r="E73" s="332">
        <v>870</v>
      </c>
      <c r="F73" s="332">
        <v>866</v>
      </c>
      <c r="G73" s="332">
        <v>860</v>
      </c>
      <c r="H73" s="332">
        <v>852</v>
      </c>
      <c r="I73" s="332">
        <v>843</v>
      </c>
      <c r="J73" s="332">
        <v>832</v>
      </c>
      <c r="K73" s="332">
        <v>819</v>
      </c>
      <c r="L73" s="332">
        <v>805</v>
      </c>
      <c r="M73" s="332">
        <v>789</v>
      </c>
      <c r="N73" s="332">
        <v>772</v>
      </c>
      <c r="O73" s="332">
        <v>754</v>
      </c>
      <c r="P73" s="332">
        <v>735</v>
      </c>
      <c r="Q73" s="332">
        <v>714</v>
      </c>
      <c r="R73" s="332">
        <v>693</v>
      </c>
      <c r="S73" s="332">
        <v>671</v>
      </c>
      <c r="T73" s="332">
        <v>649</v>
      </c>
      <c r="U73" s="332">
        <v>626</v>
      </c>
      <c r="V73" s="332">
        <v>603</v>
      </c>
      <c r="W73" s="332">
        <v>579</v>
      </c>
      <c r="X73" s="332">
        <v>556</v>
      </c>
      <c r="Y73" s="332">
        <v>532</v>
      </c>
      <c r="Z73" s="332">
        <v>509</v>
      </c>
      <c r="AA73" s="332">
        <v>486</v>
      </c>
      <c r="AB73" s="332">
        <v>463</v>
      </c>
      <c r="AC73" s="332">
        <v>442</v>
      </c>
      <c r="AD73" s="332">
        <v>421</v>
      </c>
      <c r="AE73" s="332">
        <v>402</v>
      </c>
      <c r="AF73" s="332">
        <v>383</v>
      </c>
      <c r="AG73" s="332">
        <v>366</v>
      </c>
      <c r="AH73" s="332">
        <v>350</v>
      </c>
      <c r="AI73" s="332">
        <v>337</v>
      </c>
      <c r="AJ73" s="332">
        <v>326</v>
      </c>
      <c r="AK73" s="332">
        <v>317</v>
      </c>
      <c r="AL73" s="332">
        <v>312</v>
      </c>
    </row>
    <row r="74" spans="1:38" x14ac:dyDescent="0.2">
      <c r="A74" s="922"/>
      <c r="B74" s="633">
        <v>71</v>
      </c>
      <c r="C74" s="332">
        <v>866</v>
      </c>
      <c r="D74" s="332">
        <v>865</v>
      </c>
      <c r="E74" s="332">
        <v>863</v>
      </c>
      <c r="F74" s="332">
        <v>859</v>
      </c>
      <c r="G74" s="332">
        <v>853</v>
      </c>
      <c r="H74" s="332">
        <v>846</v>
      </c>
      <c r="I74" s="332">
        <v>836</v>
      </c>
      <c r="J74" s="332">
        <v>825</v>
      </c>
      <c r="K74" s="332">
        <v>812</v>
      </c>
      <c r="L74" s="332">
        <v>798</v>
      </c>
      <c r="M74" s="332">
        <v>782</v>
      </c>
      <c r="N74" s="332">
        <v>765</v>
      </c>
      <c r="O74" s="332">
        <v>747</v>
      </c>
      <c r="P74" s="332">
        <v>728</v>
      </c>
      <c r="Q74" s="332">
        <v>708</v>
      </c>
      <c r="R74" s="332">
        <v>687</v>
      </c>
      <c r="S74" s="332">
        <v>665</v>
      </c>
      <c r="T74" s="332">
        <v>643</v>
      </c>
      <c r="U74" s="332">
        <v>620</v>
      </c>
      <c r="V74" s="332">
        <v>596</v>
      </c>
      <c r="W74" s="332">
        <v>573</v>
      </c>
      <c r="X74" s="332">
        <v>550</v>
      </c>
      <c r="Y74" s="332">
        <v>526</v>
      </c>
      <c r="Z74" s="332">
        <v>503</v>
      </c>
      <c r="AA74" s="332">
        <v>480</v>
      </c>
      <c r="AB74" s="332">
        <v>458</v>
      </c>
      <c r="AC74" s="332">
        <v>436</v>
      </c>
      <c r="AD74" s="332">
        <v>416</v>
      </c>
      <c r="AE74" s="332">
        <v>396</v>
      </c>
      <c r="AF74" s="332">
        <v>378</v>
      </c>
      <c r="AG74" s="332">
        <v>361</v>
      </c>
      <c r="AH74" s="332">
        <v>346</v>
      </c>
      <c r="AI74" s="332">
        <v>332</v>
      </c>
      <c r="AJ74" s="332">
        <v>321</v>
      </c>
      <c r="AK74" s="332">
        <v>313</v>
      </c>
      <c r="AL74" s="332">
        <v>307</v>
      </c>
    </row>
    <row r="75" spans="1:38" x14ac:dyDescent="0.2">
      <c r="A75" s="922"/>
      <c r="B75" s="633">
        <v>72</v>
      </c>
      <c r="C75" s="332">
        <v>859</v>
      </c>
      <c r="D75" s="332">
        <v>858</v>
      </c>
      <c r="E75" s="332">
        <v>856</v>
      </c>
      <c r="F75" s="332">
        <v>852</v>
      </c>
      <c r="G75" s="332">
        <v>846</v>
      </c>
      <c r="H75" s="332">
        <v>838</v>
      </c>
      <c r="I75" s="332">
        <v>829</v>
      </c>
      <c r="J75" s="332">
        <v>818</v>
      </c>
      <c r="K75" s="332">
        <v>805</v>
      </c>
      <c r="L75" s="332">
        <v>791</v>
      </c>
      <c r="M75" s="332">
        <v>775</v>
      </c>
      <c r="N75" s="332">
        <v>759</v>
      </c>
      <c r="O75" s="332">
        <v>740</v>
      </c>
      <c r="P75" s="332">
        <v>721</v>
      </c>
      <c r="Q75" s="332">
        <v>701</v>
      </c>
      <c r="R75" s="332">
        <v>680</v>
      </c>
      <c r="S75" s="332">
        <v>659</v>
      </c>
      <c r="T75" s="332">
        <v>636</v>
      </c>
      <c r="U75" s="332">
        <v>614</v>
      </c>
      <c r="V75" s="332">
        <v>590</v>
      </c>
      <c r="W75" s="332">
        <v>567</v>
      </c>
      <c r="X75" s="332">
        <v>543</v>
      </c>
      <c r="Y75" s="332">
        <v>520</v>
      </c>
      <c r="Z75" s="332">
        <v>497</v>
      </c>
      <c r="AA75" s="332">
        <v>474</v>
      </c>
      <c r="AB75" s="332">
        <v>452</v>
      </c>
      <c r="AC75" s="332">
        <v>431</v>
      </c>
      <c r="AD75" s="332">
        <v>410</v>
      </c>
      <c r="AE75" s="332">
        <v>391</v>
      </c>
      <c r="AF75" s="332">
        <v>373</v>
      </c>
      <c r="AG75" s="332">
        <v>356</v>
      </c>
      <c r="AH75" s="332">
        <v>340</v>
      </c>
      <c r="AI75" s="332">
        <v>327</v>
      </c>
      <c r="AJ75" s="332">
        <v>316</v>
      </c>
      <c r="AK75" s="332">
        <v>308</v>
      </c>
      <c r="AL75" s="332">
        <v>303</v>
      </c>
    </row>
    <row r="76" spans="1:38" x14ac:dyDescent="0.2">
      <c r="A76" s="922"/>
      <c r="B76" s="633">
        <v>73</v>
      </c>
      <c r="C76" s="332">
        <v>852</v>
      </c>
      <c r="D76" s="332">
        <v>851</v>
      </c>
      <c r="E76" s="332">
        <v>848</v>
      </c>
      <c r="F76" s="332">
        <v>844</v>
      </c>
      <c r="G76" s="332">
        <v>838</v>
      </c>
      <c r="H76" s="332">
        <v>831</v>
      </c>
      <c r="I76" s="332">
        <v>822</v>
      </c>
      <c r="J76" s="332">
        <v>811</v>
      </c>
      <c r="K76" s="332">
        <v>798</v>
      </c>
      <c r="L76" s="332">
        <v>784</v>
      </c>
      <c r="M76" s="332">
        <v>768</v>
      </c>
      <c r="N76" s="332">
        <v>752</v>
      </c>
      <c r="O76" s="332">
        <v>734</v>
      </c>
      <c r="P76" s="332">
        <v>715</v>
      </c>
      <c r="Q76" s="332">
        <v>695</v>
      </c>
      <c r="R76" s="332">
        <v>674</v>
      </c>
      <c r="S76" s="332">
        <v>652</v>
      </c>
      <c r="T76" s="332">
        <v>630</v>
      </c>
      <c r="U76" s="332">
        <v>607</v>
      </c>
      <c r="V76" s="332">
        <v>584</v>
      </c>
      <c r="W76" s="332">
        <v>561</v>
      </c>
      <c r="X76" s="332">
        <v>537</v>
      </c>
      <c r="Y76" s="332">
        <v>514</v>
      </c>
      <c r="Z76" s="332">
        <v>491</v>
      </c>
      <c r="AA76" s="332">
        <v>468</v>
      </c>
      <c r="AB76" s="332">
        <v>446</v>
      </c>
      <c r="AC76" s="332">
        <v>425</v>
      </c>
      <c r="AD76" s="332">
        <v>404</v>
      </c>
      <c r="AE76" s="332">
        <v>385</v>
      </c>
      <c r="AF76" s="332">
        <v>367</v>
      </c>
      <c r="AG76" s="332">
        <v>350</v>
      </c>
      <c r="AH76" s="332">
        <v>335</v>
      </c>
      <c r="AI76" s="332">
        <v>322</v>
      </c>
      <c r="AJ76" s="332">
        <v>311</v>
      </c>
      <c r="AK76" s="332">
        <v>303</v>
      </c>
      <c r="AL76" s="332">
        <v>298</v>
      </c>
    </row>
    <row r="77" spans="1:38" x14ac:dyDescent="0.2">
      <c r="A77" s="922"/>
      <c r="B77" s="633">
        <v>74</v>
      </c>
      <c r="C77" s="332">
        <v>844</v>
      </c>
      <c r="D77" s="332">
        <v>843</v>
      </c>
      <c r="E77" s="332">
        <v>841</v>
      </c>
      <c r="F77" s="332">
        <v>837</v>
      </c>
      <c r="G77" s="332">
        <v>831</v>
      </c>
      <c r="H77" s="332">
        <v>823</v>
      </c>
      <c r="I77" s="332">
        <v>814</v>
      </c>
      <c r="J77" s="332">
        <v>803</v>
      </c>
      <c r="K77" s="332">
        <v>791</v>
      </c>
      <c r="L77" s="332">
        <v>777</v>
      </c>
      <c r="M77" s="332">
        <v>761</v>
      </c>
      <c r="N77" s="332">
        <v>745</v>
      </c>
      <c r="O77" s="332">
        <v>726</v>
      </c>
      <c r="P77" s="332">
        <v>708</v>
      </c>
      <c r="Q77" s="332">
        <v>688</v>
      </c>
      <c r="R77" s="332">
        <v>667</v>
      </c>
      <c r="S77" s="332">
        <v>645</v>
      </c>
      <c r="T77" s="332">
        <v>623</v>
      </c>
      <c r="U77" s="332">
        <v>601</v>
      </c>
      <c r="V77" s="332">
        <v>577</v>
      </c>
      <c r="W77" s="332">
        <v>554</v>
      </c>
      <c r="X77" s="332">
        <v>531</v>
      </c>
      <c r="Y77" s="332">
        <v>508</v>
      </c>
      <c r="Z77" s="332">
        <v>485</v>
      </c>
      <c r="AA77" s="332">
        <v>462</v>
      </c>
      <c r="AB77" s="332">
        <v>441</v>
      </c>
      <c r="AC77" s="332">
        <v>419</v>
      </c>
      <c r="AD77" s="332">
        <v>399</v>
      </c>
      <c r="AE77" s="332">
        <v>380</v>
      </c>
      <c r="AF77" s="332">
        <v>362</v>
      </c>
      <c r="AG77" s="332">
        <v>345</v>
      </c>
      <c r="AH77" s="332">
        <v>330</v>
      </c>
      <c r="AI77" s="332">
        <v>317</v>
      </c>
      <c r="AJ77" s="332">
        <v>306</v>
      </c>
      <c r="AK77" s="332">
        <v>298</v>
      </c>
      <c r="AL77" s="332">
        <v>293</v>
      </c>
    </row>
    <row r="78" spans="1:38" x14ac:dyDescent="0.2">
      <c r="A78" s="922"/>
      <c r="B78" s="633">
        <v>75</v>
      </c>
      <c r="C78" s="332">
        <v>836</v>
      </c>
      <c r="D78" s="332">
        <v>835</v>
      </c>
      <c r="E78" s="332">
        <v>833</v>
      </c>
      <c r="F78" s="332">
        <v>829</v>
      </c>
      <c r="G78" s="332">
        <v>823</v>
      </c>
      <c r="H78" s="332">
        <v>816</v>
      </c>
      <c r="I78" s="332">
        <v>807</v>
      </c>
      <c r="J78" s="332">
        <v>796</v>
      </c>
      <c r="K78" s="332">
        <v>783</v>
      </c>
      <c r="L78" s="332">
        <v>769</v>
      </c>
      <c r="M78" s="332">
        <v>754</v>
      </c>
      <c r="N78" s="332">
        <v>737</v>
      </c>
      <c r="O78" s="332">
        <v>719</v>
      </c>
      <c r="P78" s="332">
        <v>700</v>
      </c>
      <c r="Q78" s="332">
        <v>681</v>
      </c>
      <c r="R78" s="332">
        <v>660</v>
      </c>
      <c r="S78" s="332">
        <v>639</v>
      </c>
      <c r="T78" s="332">
        <v>616</v>
      </c>
      <c r="U78" s="332">
        <v>594</v>
      </c>
      <c r="V78" s="332">
        <v>571</v>
      </c>
      <c r="W78" s="332">
        <v>548</v>
      </c>
      <c r="X78" s="332">
        <v>525</v>
      </c>
      <c r="Y78" s="332">
        <v>502</v>
      </c>
      <c r="Z78" s="332">
        <v>479</v>
      </c>
      <c r="AA78" s="332">
        <v>456</v>
      </c>
      <c r="AB78" s="332">
        <v>434</v>
      </c>
      <c r="AC78" s="332">
        <v>413</v>
      </c>
      <c r="AD78" s="332">
        <v>393</v>
      </c>
      <c r="AE78" s="332">
        <v>374</v>
      </c>
      <c r="AF78" s="332">
        <v>357</v>
      </c>
      <c r="AG78" s="332">
        <v>340</v>
      </c>
      <c r="AH78" s="332">
        <v>325</v>
      </c>
      <c r="AI78" s="332">
        <v>312</v>
      </c>
      <c r="AJ78" s="332">
        <v>301</v>
      </c>
      <c r="AK78" s="332">
        <v>294</v>
      </c>
      <c r="AL78" s="332">
        <v>288</v>
      </c>
    </row>
    <row r="79" spans="1:38" x14ac:dyDescent="0.2">
      <c r="A79" s="922"/>
      <c r="B79" s="633">
        <v>76</v>
      </c>
      <c r="C79" s="332">
        <v>828</v>
      </c>
      <c r="D79" s="332">
        <v>827</v>
      </c>
      <c r="E79" s="332">
        <v>825</v>
      </c>
      <c r="F79" s="332">
        <v>821</v>
      </c>
      <c r="G79" s="332">
        <v>815</v>
      </c>
      <c r="H79" s="332">
        <v>808</v>
      </c>
      <c r="I79" s="332">
        <v>799</v>
      </c>
      <c r="J79" s="332">
        <v>788</v>
      </c>
      <c r="K79" s="332">
        <v>776</v>
      </c>
      <c r="L79" s="332">
        <v>762</v>
      </c>
      <c r="M79" s="332">
        <v>747</v>
      </c>
      <c r="N79" s="332">
        <v>730</v>
      </c>
      <c r="O79" s="332">
        <v>712</v>
      </c>
      <c r="P79" s="332">
        <v>693</v>
      </c>
      <c r="Q79" s="332">
        <v>673</v>
      </c>
      <c r="R79" s="332">
        <v>653</v>
      </c>
      <c r="S79" s="332">
        <v>632</v>
      </c>
      <c r="T79" s="332">
        <v>610</v>
      </c>
      <c r="U79" s="332">
        <v>587</v>
      </c>
      <c r="V79" s="332">
        <v>565</v>
      </c>
      <c r="W79" s="332">
        <v>541</v>
      </c>
      <c r="X79" s="332">
        <v>518</v>
      </c>
      <c r="Y79" s="332">
        <v>495</v>
      </c>
      <c r="Z79" s="332">
        <v>472</v>
      </c>
      <c r="AA79" s="332">
        <v>450</v>
      </c>
      <c r="AB79" s="332">
        <v>428</v>
      </c>
      <c r="AC79" s="332">
        <v>408</v>
      </c>
      <c r="AD79" s="332">
        <v>388</v>
      </c>
      <c r="AE79" s="332">
        <v>369</v>
      </c>
      <c r="AF79" s="332">
        <v>351</v>
      </c>
      <c r="AG79" s="332">
        <v>335</v>
      </c>
      <c r="AH79" s="332">
        <v>320</v>
      </c>
      <c r="AI79" s="332">
        <v>307</v>
      </c>
      <c r="AJ79" s="332">
        <v>297</v>
      </c>
      <c r="AK79" s="332">
        <v>289</v>
      </c>
      <c r="AL79" s="332">
        <v>284</v>
      </c>
    </row>
    <row r="80" spans="1:38" x14ac:dyDescent="0.2">
      <c r="A80" s="922"/>
      <c r="B80" s="633">
        <v>77</v>
      </c>
      <c r="C80" s="332">
        <v>819</v>
      </c>
      <c r="D80" s="332">
        <v>819</v>
      </c>
      <c r="E80" s="332">
        <v>816</v>
      </c>
      <c r="F80" s="332">
        <v>812</v>
      </c>
      <c r="G80" s="332">
        <v>807</v>
      </c>
      <c r="H80" s="332">
        <v>800</v>
      </c>
      <c r="I80" s="332">
        <v>791</v>
      </c>
      <c r="J80" s="332">
        <v>780</v>
      </c>
      <c r="K80" s="332">
        <v>768</v>
      </c>
      <c r="L80" s="332">
        <v>754</v>
      </c>
      <c r="M80" s="332">
        <v>739</v>
      </c>
      <c r="N80" s="332">
        <v>722</v>
      </c>
      <c r="O80" s="332">
        <v>705</v>
      </c>
      <c r="P80" s="332">
        <v>686</v>
      </c>
      <c r="Q80" s="332">
        <v>666</v>
      </c>
      <c r="R80" s="332">
        <v>645</v>
      </c>
      <c r="S80" s="332">
        <v>625</v>
      </c>
      <c r="T80" s="332">
        <v>603</v>
      </c>
      <c r="U80" s="332">
        <v>580</v>
      </c>
      <c r="V80" s="332">
        <v>558</v>
      </c>
      <c r="W80" s="332">
        <v>535</v>
      </c>
      <c r="X80" s="332">
        <v>512</v>
      </c>
      <c r="Y80" s="332">
        <v>489</v>
      </c>
      <c r="Z80" s="332">
        <v>466</v>
      </c>
      <c r="AA80" s="332">
        <v>444</v>
      </c>
      <c r="AB80" s="332">
        <v>423</v>
      </c>
      <c r="AC80" s="332">
        <v>402</v>
      </c>
      <c r="AD80" s="332">
        <v>382</v>
      </c>
      <c r="AE80" s="332">
        <v>364</v>
      </c>
      <c r="AF80" s="332">
        <v>346</v>
      </c>
      <c r="AG80" s="332">
        <v>330</v>
      </c>
      <c r="AH80" s="332">
        <v>315</v>
      </c>
      <c r="AI80" s="332">
        <v>303</v>
      </c>
      <c r="AJ80" s="332">
        <v>292</v>
      </c>
      <c r="AK80" s="332">
        <v>284</v>
      </c>
      <c r="AL80" s="332">
        <v>280</v>
      </c>
    </row>
    <row r="81" spans="1:38" x14ac:dyDescent="0.2">
      <c r="A81" s="922"/>
      <c r="B81" s="633">
        <v>78</v>
      </c>
      <c r="C81" s="332">
        <v>811</v>
      </c>
      <c r="D81" s="332">
        <v>810</v>
      </c>
      <c r="E81" s="332">
        <v>808</v>
      </c>
      <c r="F81" s="332">
        <v>804</v>
      </c>
      <c r="G81" s="332">
        <v>799</v>
      </c>
      <c r="H81" s="332">
        <v>791</v>
      </c>
      <c r="I81" s="332">
        <v>783</v>
      </c>
      <c r="J81" s="332">
        <v>772</v>
      </c>
      <c r="K81" s="332">
        <v>760</v>
      </c>
      <c r="L81" s="332">
        <v>746</v>
      </c>
      <c r="M81" s="332">
        <v>731</v>
      </c>
      <c r="N81" s="332">
        <v>715</v>
      </c>
      <c r="O81" s="332">
        <v>697</v>
      </c>
      <c r="P81" s="332">
        <v>679</v>
      </c>
      <c r="Q81" s="332">
        <v>659</v>
      </c>
      <c r="R81" s="332">
        <v>639</v>
      </c>
      <c r="S81" s="332">
        <v>617</v>
      </c>
      <c r="T81" s="332">
        <v>596</v>
      </c>
      <c r="U81" s="332">
        <v>574</v>
      </c>
      <c r="V81" s="332">
        <v>551</v>
      </c>
      <c r="W81" s="332">
        <v>528</v>
      </c>
      <c r="X81" s="332">
        <v>506</v>
      </c>
      <c r="Y81" s="332">
        <v>483</v>
      </c>
      <c r="Z81" s="332">
        <v>460</v>
      </c>
      <c r="AA81" s="332">
        <v>438</v>
      </c>
      <c r="AB81" s="332">
        <v>417</v>
      </c>
      <c r="AC81" s="332">
        <v>397</v>
      </c>
      <c r="AD81" s="332">
        <v>377</v>
      </c>
      <c r="AE81" s="332">
        <v>358</v>
      </c>
      <c r="AF81" s="332">
        <v>341</v>
      </c>
      <c r="AG81" s="332">
        <v>325</v>
      </c>
      <c r="AH81" s="332">
        <v>310</v>
      </c>
      <c r="AI81" s="332">
        <v>298</v>
      </c>
      <c r="AJ81" s="332">
        <v>287</v>
      </c>
      <c r="AK81" s="332">
        <v>279</v>
      </c>
      <c r="AL81" s="332">
        <v>275</v>
      </c>
    </row>
    <row r="82" spans="1:38" x14ac:dyDescent="0.2">
      <c r="A82" s="922"/>
      <c r="B82" s="633">
        <v>79</v>
      </c>
      <c r="C82" s="332">
        <v>802</v>
      </c>
      <c r="D82" s="332">
        <v>801</v>
      </c>
      <c r="E82" s="332">
        <v>799</v>
      </c>
      <c r="F82" s="332">
        <v>795</v>
      </c>
      <c r="G82" s="332">
        <v>790</v>
      </c>
      <c r="H82" s="332">
        <v>783</v>
      </c>
      <c r="I82" s="332">
        <v>774</v>
      </c>
      <c r="J82" s="332">
        <v>764</v>
      </c>
      <c r="K82" s="332">
        <v>752</v>
      </c>
      <c r="L82" s="332">
        <v>738</v>
      </c>
      <c r="M82" s="332">
        <v>723</v>
      </c>
      <c r="N82" s="332">
        <v>707</v>
      </c>
      <c r="O82" s="332">
        <v>690</v>
      </c>
      <c r="P82" s="332">
        <v>671</v>
      </c>
      <c r="Q82" s="332">
        <v>652</v>
      </c>
      <c r="R82" s="332">
        <v>632</v>
      </c>
      <c r="S82" s="332">
        <v>611</v>
      </c>
      <c r="T82" s="332">
        <v>589</v>
      </c>
      <c r="U82" s="332">
        <v>567</v>
      </c>
      <c r="V82" s="332">
        <v>544</v>
      </c>
      <c r="W82" s="332">
        <v>521</v>
      </c>
      <c r="X82" s="332">
        <v>499</v>
      </c>
      <c r="Y82" s="332">
        <v>476</v>
      </c>
      <c r="Z82" s="332">
        <v>454</v>
      </c>
      <c r="AA82" s="332">
        <v>432</v>
      </c>
      <c r="AB82" s="332">
        <v>411</v>
      </c>
      <c r="AC82" s="332">
        <v>390</v>
      </c>
      <c r="AD82" s="332">
        <v>371</v>
      </c>
      <c r="AE82" s="332">
        <v>352</v>
      </c>
      <c r="AF82" s="332">
        <v>335</v>
      </c>
      <c r="AG82" s="332">
        <v>320</v>
      </c>
      <c r="AH82" s="332">
        <v>305</v>
      </c>
      <c r="AI82" s="332">
        <v>293</v>
      </c>
      <c r="AJ82" s="332">
        <v>283</v>
      </c>
      <c r="AK82" s="332">
        <v>275</v>
      </c>
      <c r="AL82" s="332">
        <v>270</v>
      </c>
    </row>
    <row r="83" spans="1:38" x14ac:dyDescent="0.2">
      <c r="A83" s="922"/>
      <c r="B83" s="633">
        <v>80</v>
      </c>
      <c r="C83" s="332">
        <v>793</v>
      </c>
      <c r="D83" s="332">
        <v>793</v>
      </c>
      <c r="E83" s="332">
        <v>790</v>
      </c>
      <c r="F83" s="332">
        <v>787</v>
      </c>
      <c r="G83" s="332">
        <v>781</v>
      </c>
      <c r="H83" s="332">
        <v>774</v>
      </c>
      <c r="I83" s="332">
        <v>766</v>
      </c>
      <c r="J83" s="332">
        <v>756</v>
      </c>
      <c r="K83" s="332">
        <v>743</v>
      </c>
      <c r="L83" s="332">
        <v>730</v>
      </c>
      <c r="M83" s="332">
        <v>715</v>
      </c>
      <c r="N83" s="332">
        <v>699</v>
      </c>
      <c r="O83" s="332">
        <v>682</v>
      </c>
      <c r="P83" s="332">
        <v>663</v>
      </c>
      <c r="Q83" s="332">
        <v>644</v>
      </c>
      <c r="R83" s="332">
        <v>625</v>
      </c>
      <c r="S83" s="332">
        <v>604</v>
      </c>
      <c r="T83" s="332">
        <v>582</v>
      </c>
      <c r="U83" s="332">
        <v>560</v>
      </c>
      <c r="V83" s="332">
        <v>538</v>
      </c>
      <c r="W83" s="332">
        <v>515</v>
      </c>
      <c r="X83" s="332">
        <v>492</v>
      </c>
      <c r="Y83" s="332">
        <v>470</v>
      </c>
      <c r="Z83" s="332">
        <v>448</v>
      </c>
      <c r="AA83" s="332">
        <v>426</v>
      </c>
      <c r="AB83" s="332">
        <v>405</v>
      </c>
      <c r="AC83" s="332">
        <v>385</v>
      </c>
      <c r="AD83" s="332">
        <v>366</v>
      </c>
      <c r="AE83" s="332">
        <v>347</v>
      </c>
      <c r="AF83" s="332">
        <v>330</v>
      </c>
      <c r="AG83" s="332">
        <v>314</v>
      </c>
      <c r="AH83" s="332">
        <v>300</v>
      </c>
      <c r="AI83" s="332">
        <v>288</v>
      </c>
      <c r="AJ83" s="332">
        <v>278</v>
      </c>
      <c r="AK83" s="332">
        <v>271</v>
      </c>
      <c r="AL83" s="332">
        <v>266</v>
      </c>
    </row>
    <row r="84" spans="1:38" x14ac:dyDescent="0.2">
      <c r="A84" s="922"/>
      <c r="B84" s="633">
        <v>81</v>
      </c>
      <c r="C84" s="332">
        <v>784</v>
      </c>
      <c r="D84" s="332">
        <v>784</v>
      </c>
      <c r="E84" s="332">
        <v>781</v>
      </c>
      <c r="F84" s="332">
        <v>778</v>
      </c>
      <c r="G84" s="332">
        <v>772</v>
      </c>
      <c r="H84" s="332">
        <v>765</v>
      </c>
      <c r="I84" s="332">
        <v>757</v>
      </c>
      <c r="J84" s="332">
        <v>747</v>
      </c>
      <c r="K84" s="332">
        <v>735</v>
      </c>
      <c r="L84" s="332">
        <v>722</v>
      </c>
      <c r="M84" s="332">
        <v>707</v>
      </c>
      <c r="N84" s="332">
        <v>691</v>
      </c>
      <c r="O84" s="332">
        <v>674</v>
      </c>
      <c r="P84" s="332">
        <v>656</v>
      </c>
      <c r="Q84" s="332">
        <v>637</v>
      </c>
      <c r="R84" s="332">
        <v>617</v>
      </c>
      <c r="S84" s="332">
        <v>597</v>
      </c>
      <c r="T84" s="332">
        <v>575</v>
      </c>
      <c r="U84" s="332">
        <v>553</v>
      </c>
      <c r="V84" s="332">
        <v>531</v>
      </c>
      <c r="W84" s="332">
        <v>509</v>
      </c>
      <c r="X84" s="332">
        <v>486</v>
      </c>
      <c r="Y84" s="332">
        <v>464</v>
      </c>
      <c r="Z84" s="332">
        <v>442</v>
      </c>
      <c r="AA84" s="332">
        <v>420</v>
      </c>
      <c r="AB84" s="332">
        <v>399</v>
      </c>
      <c r="AC84" s="332">
        <v>379</v>
      </c>
      <c r="AD84" s="332">
        <v>360</v>
      </c>
      <c r="AE84" s="332">
        <v>342</v>
      </c>
      <c r="AF84" s="332">
        <v>325</v>
      </c>
      <c r="AG84" s="332">
        <v>309</v>
      </c>
      <c r="AH84" s="332">
        <v>296</v>
      </c>
      <c r="AI84" s="332">
        <v>283</v>
      </c>
      <c r="AJ84" s="332">
        <v>274</v>
      </c>
      <c r="AK84" s="332">
        <v>266</v>
      </c>
      <c r="AL84" s="332">
        <v>262</v>
      </c>
    </row>
    <row r="85" spans="1:38" x14ac:dyDescent="0.2">
      <c r="A85" s="922"/>
      <c r="B85" s="633">
        <v>82</v>
      </c>
      <c r="C85" s="332">
        <v>775</v>
      </c>
      <c r="D85" s="332">
        <v>774</v>
      </c>
      <c r="E85" s="332">
        <v>772</v>
      </c>
      <c r="F85" s="332">
        <v>769</v>
      </c>
      <c r="G85" s="332">
        <v>763</v>
      </c>
      <c r="H85" s="332">
        <v>757</v>
      </c>
      <c r="I85" s="332">
        <v>748</v>
      </c>
      <c r="J85" s="332">
        <v>738</v>
      </c>
      <c r="K85" s="332">
        <v>726</v>
      </c>
      <c r="L85" s="332">
        <v>713</v>
      </c>
      <c r="M85" s="332">
        <v>699</v>
      </c>
      <c r="N85" s="332">
        <v>683</v>
      </c>
      <c r="O85" s="332">
        <v>666</v>
      </c>
      <c r="P85" s="332">
        <v>648</v>
      </c>
      <c r="Q85" s="332">
        <v>629</v>
      </c>
      <c r="R85" s="332">
        <v>609</v>
      </c>
      <c r="S85" s="332">
        <v>588</v>
      </c>
      <c r="T85" s="332">
        <v>568</v>
      </c>
      <c r="U85" s="332">
        <v>546</v>
      </c>
      <c r="V85" s="332">
        <v>524</v>
      </c>
      <c r="W85" s="332">
        <v>502</v>
      </c>
      <c r="X85" s="332">
        <v>479</v>
      </c>
      <c r="Y85" s="332">
        <v>457</v>
      </c>
      <c r="Z85" s="332">
        <v>435</v>
      </c>
      <c r="AA85" s="332">
        <v>414</v>
      </c>
      <c r="AB85" s="332">
        <v>393</v>
      </c>
      <c r="AC85" s="332">
        <v>373</v>
      </c>
      <c r="AD85" s="332">
        <v>355</v>
      </c>
      <c r="AE85" s="332">
        <v>336</v>
      </c>
      <c r="AF85" s="332">
        <v>320</v>
      </c>
      <c r="AG85" s="332">
        <v>304</v>
      </c>
      <c r="AH85" s="332">
        <v>291</v>
      </c>
      <c r="AI85" s="332">
        <v>279</v>
      </c>
      <c r="AJ85" s="332">
        <v>269</v>
      </c>
      <c r="AK85" s="332">
        <v>262</v>
      </c>
      <c r="AL85" s="332">
        <v>257</v>
      </c>
    </row>
    <row r="86" spans="1:38" x14ac:dyDescent="0.2">
      <c r="A86" s="922"/>
      <c r="B86" s="633">
        <v>83</v>
      </c>
      <c r="C86" s="332">
        <v>765</v>
      </c>
      <c r="D86" s="332">
        <v>765</v>
      </c>
      <c r="E86" s="332">
        <v>763</v>
      </c>
      <c r="F86" s="332">
        <v>759</v>
      </c>
      <c r="G86" s="332">
        <v>754</v>
      </c>
      <c r="H86" s="332">
        <v>748</v>
      </c>
      <c r="I86" s="332">
        <v>739</v>
      </c>
      <c r="J86" s="332">
        <v>729</v>
      </c>
      <c r="K86" s="332">
        <v>718</v>
      </c>
      <c r="L86" s="332">
        <v>705</v>
      </c>
      <c r="M86" s="332">
        <v>691</v>
      </c>
      <c r="N86" s="332">
        <v>675</v>
      </c>
      <c r="O86" s="332">
        <v>658</v>
      </c>
      <c r="P86" s="332">
        <v>640</v>
      </c>
      <c r="Q86" s="332">
        <v>621</v>
      </c>
      <c r="R86" s="332">
        <v>602</v>
      </c>
      <c r="S86" s="332">
        <v>581</v>
      </c>
      <c r="T86" s="332">
        <v>560</v>
      </c>
      <c r="U86" s="332">
        <v>539</v>
      </c>
      <c r="V86" s="332">
        <v>517</v>
      </c>
      <c r="W86" s="332">
        <v>495</v>
      </c>
      <c r="X86" s="332">
        <v>473</v>
      </c>
      <c r="Y86" s="332">
        <v>451</v>
      </c>
      <c r="Z86" s="332">
        <v>429</v>
      </c>
      <c r="AA86" s="332">
        <v>408</v>
      </c>
      <c r="AB86" s="332">
        <v>387</v>
      </c>
      <c r="AC86" s="332">
        <v>368</v>
      </c>
      <c r="AD86" s="332">
        <v>349</v>
      </c>
      <c r="AE86" s="332">
        <v>331</v>
      </c>
      <c r="AF86" s="332">
        <v>315</v>
      </c>
      <c r="AG86" s="332">
        <v>300</v>
      </c>
      <c r="AH86" s="332">
        <v>286</v>
      </c>
      <c r="AI86" s="332">
        <v>274</v>
      </c>
      <c r="AJ86" s="332">
        <v>265</v>
      </c>
      <c r="AK86" s="332">
        <v>257</v>
      </c>
      <c r="AL86" s="332">
        <v>253</v>
      </c>
    </row>
    <row r="87" spans="1:38" x14ac:dyDescent="0.2">
      <c r="A87" s="922"/>
      <c r="B87" s="633">
        <v>84</v>
      </c>
      <c r="C87" s="332">
        <v>756</v>
      </c>
      <c r="D87" s="332">
        <v>755</v>
      </c>
      <c r="E87" s="332">
        <v>753</v>
      </c>
      <c r="F87" s="332">
        <v>750</v>
      </c>
      <c r="G87" s="332">
        <v>745</v>
      </c>
      <c r="H87" s="332">
        <v>738</v>
      </c>
      <c r="I87" s="332">
        <v>730</v>
      </c>
      <c r="J87" s="332">
        <v>721</v>
      </c>
      <c r="K87" s="332">
        <v>709</v>
      </c>
      <c r="L87" s="332">
        <v>696</v>
      </c>
      <c r="M87" s="332">
        <v>682</v>
      </c>
      <c r="N87" s="332">
        <v>666</v>
      </c>
      <c r="O87" s="332">
        <v>650</v>
      </c>
      <c r="P87" s="332">
        <v>632</v>
      </c>
      <c r="Q87" s="332">
        <v>613</v>
      </c>
      <c r="R87" s="332">
        <v>594</v>
      </c>
      <c r="S87" s="332">
        <v>574</v>
      </c>
      <c r="T87" s="332">
        <v>553</v>
      </c>
      <c r="U87" s="332">
        <v>531</v>
      </c>
      <c r="V87" s="332">
        <v>510</v>
      </c>
      <c r="W87" s="332">
        <v>488</v>
      </c>
      <c r="X87" s="332">
        <v>466</v>
      </c>
      <c r="Y87" s="332">
        <v>445</v>
      </c>
      <c r="Z87" s="332">
        <v>423</v>
      </c>
      <c r="AA87" s="332">
        <v>402</v>
      </c>
      <c r="AB87" s="332">
        <v>381</v>
      </c>
      <c r="AC87" s="332">
        <v>362</v>
      </c>
      <c r="AD87" s="332">
        <v>343</v>
      </c>
      <c r="AE87" s="332">
        <v>326</v>
      </c>
      <c r="AF87" s="332">
        <v>310</v>
      </c>
      <c r="AG87" s="332">
        <v>295</v>
      </c>
      <c r="AH87" s="332">
        <v>281</v>
      </c>
      <c r="AI87" s="332">
        <v>270</v>
      </c>
      <c r="AJ87" s="332">
        <v>260</v>
      </c>
      <c r="AK87" s="332">
        <v>253</v>
      </c>
      <c r="AL87" s="332">
        <v>249</v>
      </c>
    </row>
    <row r="88" spans="1:38" x14ac:dyDescent="0.2">
      <c r="A88" s="922"/>
      <c r="B88" s="633">
        <v>85</v>
      </c>
      <c r="C88" s="332">
        <v>746</v>
      </c>
      <c r="D88" s="332">
        <v>745</v>
      </c>
      <c r="E88" s="332">
        <v>743</v>
      </c>
      <c r="F88" s="332">
        <v>740</v>
      </c>
      <c r="G88" s="332">
        <v>735</v>
      </c>
      <c r="H88" s="332">
        <v>729</v>
      </c>
      <c r="I88" s="332">
        <v>721</v>
      </c>
      <c r="J88" s="332">
        <v>711</v>
      </c>
      <c r="K88" s="332">
        <v>700</v>
      </c>
      <c r="L88" s="332">
        <v>687</v>
      </c>
      <c r="M88" s="332">
        <v>673</v>
      </c>
      <c r="N88" s="332">
        <v>658</v>
      </c>
      <c r="O88" s="332">
        <v>642</v>
      </c>
      <c r="P88" s="332">
        <v>624</v>
      </c>
      <c r="Q88" s="332">
        <v>605</v>
      </c>
      <c r="R88" s="332">
        <v>586</v>
      </c>
      <c r="S88" s="332">
        <v>566</v>
      </c>
      <c r="T88" s="332">
        <v>546</v>
      </c>
      <c r="U88" s="332">
        <v>524</v>
      </c>
      <c r="V88" s="332">
        <v>503</v>
      </c>
      <c r="W88" s="332">
        <v>481</v>
      </c>
      <c r="X88" s="332">
        <v>460</v>
      </c>
      <c r="Y88" s="332">
        <v>438</v>
      </c>
      <c r="Z88" s="332">
        <v>417</v>
      </c>
      <c r="AA88" s="332">
        <v>396</v>
      </c>
      <c r="AB88" s="332">
        <v>376</v>
      </c>
      <c r="AC88" s="332">
        <v>356</v>
      </c>
      <c r="AD88" s="332">
        <v>338</v>
      </c>
      <c r="AE88" s="332">
        <v>321</v>
      </c>
      <c r="AF88" s="332">
        <v>304</v>
      </c>
      <c r="AG88" s="332">
        <v>290</v>
      </c>
      <c r="AH88" s="332">
        <v>277</v>
      </c>
      <c r="AI88" s="332">
        <v>265</v>
      </c>
      <c r="AJ88" s="332">
        <v>256</v>
      </c>
      <c r="AK88" s="332">
        <v>249</v>
      </c>
      <c r="AL88" s="332">
        <v>245</v>
      </c>
    </row>
    <row r="89" spans="1:38" x14ac:dyDescent="0.2">
      <c r="A89" s="922"/>
      <c r="B89" s="633">
        <v>86</v>
      </c>
      <c r="C89" s="332">
        <v>736</v>
      </c>
      <c r="D89" s="332">
        <v>736</v>
      </c>
      <c r="E89" s="332">
        <v>733</v>
      </c>
      <c r="F89" s="332">
        <v>730</v>
      </c>
      <c r="G89" s="332">
        <v>725</v>
      </c>
      <c r="H89" s="332">
        <v>719</v>
      </c>
      <c r="I89" s="332">
        <v>711</v>
      </c>
      <c r="J89" s="332">
        <v>702</v>
      </c>
      <c r="K89" s="332">
        <v>691</v>
      </c>
      <c r="L89" s="332">
        <v>678</v>
      </c>
      <c r="M89" s="332">
        <v>664</v>
      </c>
      <c r="N89" s="332">
        <v>649</v>
      </c>
      <c r="O89" s="332">
        <v>633</v>
      </c>
      <c r="P89" s="332">
        <v>616</v>
      </c>
      <c r="Q89" s="332">
        <v>597</v>
      </c>
      <c r="R89" s="332">
        <v>578</v>
      </c>
      <c r="S89" s="332">
        <v>558</v>
      </c>
      <c r="T89" s="332">
        <v>539</v>
      </c>
      <c r="U89" s="332">
        <v>517</v>
      </c>
      <c r="V89" s="332">
        <v>496</v>
      </c>
      <c r="W89" s="332">
        <v>474</v>
      </c>
      <c r="X89" s="332">
        <v>453</v>
      </c>
      <c r="Y89" s="332">
        <v>431</v>
      </c>
      <c r="Z89" s="332">
        <v>410</v>
      </c>
      <c r="AA89" s="332">
        <v>390</v>
      </c>
      <c r="AB89" s="332">
        <v>370</v>
      </c>
      <c r="AC89" s="332">
        <v>351</v>
      </c>
      <c r="AD89" s="332">
        <v>332</v>
      </c>
      <c r="AE89" s="332">
        <v>315</v>
      </c>
      <c r="AF89" s="332">
        <v>299</v>
      </c>
      <c r="AG89" s="332">
        <v>285</v>
      </c>
      <c r="AH89" s="332">
        <v>272</v>
      </c>
      <c r="AI89" s="332">
        <v>260</v>
      </c>
      <c r="AJ89" s="332">
        <v>251</v>
      </c>
      <c r="AK89" s="332">
        <v>245</v>
      </c>
      <c r="AL89" s="332">
        <v>240</v>
      </c>
    </row>
    <row r="90" spans="1:38" x14ac:dyDescent="0.2">
      <c r="A90" s="922"/>
      <c r="B90" s="633">
        <v>87</v>
      </c>
      <c r="C90" s="332">
        <v>726</v>
      </c>
      <c r="D90" s="332">
        <v>725</v>
      </c>
      <c r="E90" s="332">
        <v>724</v>
      </c>
      <c r="F90" s="332">
        <v>720</v>
      </c>
      <c r="G90" s="332">
        <v>716</v>
      </c>
      <c r="H90" s="332">
        <v>709</v>
      </c>
      <c r="I90" s="332">
        <v>702</v>
      </c>
      <c r="J90" s="332">
        <v>692</v>
      </c>
      <c r="K90" s="332">
        <v>682</v>
      </c>
      <c r="L90" s="332">
        <v>669</v>
      </c>
      <c r="M90" s="332">
        <v>656</v>
      </c>
      <c r="N90" s="332">
        <v>640</v>
      </c>
      <c r="O90" s="332">
        <v>624</v>
      </c>
      <c r="P90" s="332">
        <v>607</v>
      </c>
      <c r="Q90" s="332">
        <v>590</v>
      </c>
      <c r="R90" s="332">
        <v>570</v>
      </c>
      <c r="S90" s="332">
        <v>551</v>
      </c>
      <c r="T90" s="332">
        <v>531</v>
      </c>
      <c r="U90" s="332">
        <v>510</v>
      </c>
      <c r="V90" s="332">
        <v>489</v>
      </c>
      <c r="W90" s="332">
        <v>467</v>
      </c>
      <c r="X90" s="332">
        <v>446</v>
      </c>
      <c r="Y90" s="332">
        <v>425</v>
      </c>
      <c r="Z90" s="332">
        <v>404</v>
      </c>
      <c r="AA90" s="332">
        <v>383</v>
      </c>
      <c r="AB90" s="332">
        <v>364</v>
      </c>
      <c r="AC90" s="332">
        <v>345</v>
      </c>
      <c r="AD90" s="332">
        <v>327</v>
      </c>
      <c r="AE90" s="332">
        <v>310</v>
      </c>
      <c r="AF90" s="332">
        <v>294</v>
      </c>
      <c r="AG90" s="332">
        <v>280</v>
      </c>
      <c r="AH90" s="332">
        <v>267</v>
      </c>
      <c r="AI90" s="332">
        <v>256</v>
      </c>
      <c r="AJ90" s="332">
        <v>247</v>
      </c>
      <c r="AK90" s="332">
        <v>240</v>
      </c>
      <c r="AL90" s="332">
        <v>236</v>
      </c>
    </row>
    <row r="91" spans="1:38" x14ac:dyDescent="0.2">
      <c r="A91" s="922"/>
      <c r="B91" s="633">
        <v>88</v>
      </c>
      <c r="C91" s="332">
        <v>716</v>
      </c>
      <c r="D91" s="332">
        <v>715</v>
      </c>
      <c r="E91" s="332">
        <v>713</v>
      </c>
      <c r="F91" s="332">
        <v>710</v>
      </c>
      <c r="G91" s="332">
        <v>706</v>
      </c>
      <c r="H91" s="332">
        <v>700</v>
      </c>
      <c r="I91" s="332">
        <v>692</v>
      </c>
      <c r="J91" s="332">
        <v>683</v>
      </c>
      <c r="K91" s="332">
        <v>672</v>
      </c>
      <c r="L91" s="332">
        <v>660</v>
      </c>
      <c r="M91" s="332">
        <v>647</v>
      </c>
      <c r="N91" s="332">
        <v>632</v>
      </c>
      <c r="O91" s="332">
        <v>616</v>
      </c>
      <c r="P91" s="332">
        <v>599</v>
      </c>
      <c r="Q91" s="332">
        <v>581</v>
      </c>
      <c r="R91" s="332">
        <v>563</v>
      </c>
      <c r="S91" s="332">
        <v>543</v>
      </c>
      <c r="T91" s="332">
        <v>523</v>
      </c>
      <c r="U91" s="332">
        <v>502</v>
      </c>
      <c r="V91" s="332">
        <v>482</v>
      </c>
      <c r="W91" s="332">
        <v>461</v>
      </c>
      <c r="X91" s="332">
        <v>439</v>
      </c>
      <c r="Y91" s="332">
        <v>419</v>
      </c>
      <c r="Z91" s="332">
        <v>398</v>
      </c>
      <c r="AA91" s="332">
        <v>378</v>
      </c>
      <c r="AB91" s="332">
        <v>358</v>
      </c>
      <c r="AC91" s="332">
        <v>339</v>
      </c>
      <c r="AD91" s="332">
        <v>322</v>
      </c>
      <c r="AE91" s="332">
        <v>305</v>
      </c>
      <c r="AF91" s="332">
        <v>290</v>
      </c>
      <c r="AG91" s="332">
        <v>275</v>
      </c>
      <c r="AH91" s="332">
        <v>262</v>
      </c>
      <c r="AI91" s="332">
        <v>251</v>
      </c>
      <c r="AJ91" s="332">
        <v>243</v>
      </c>
      <c r="AK91" s="332">
        <v>236</v>
      </c>
      <c r="AL91" s="332">
        <v>232</v>
      </c>
    </row>
    <row r="92" spans="1:38" x14ac:dyDescent="0.2">
      <c r="A92" s="922"/>
      <c r="B92" s="633">
        <v>89</v>
      </c>
      <c r="C92" s="332">
        <v>705</v>
      </c>
      <c r="D92" s="332">
        <v>705</v>
      </c>
      <c r="E92" s="332">
        <v>703</v>
      </c>
      <c r="F92" s="332">
        <v>700</v>
      </c>
      <c r="G92" s="332">
        <v>696</v>
      </c>
      <c r="H92" s="332">
        <v>689</v>
      </c>
      <c r="I92" s="332">
        <v>682</v>
      </c>
      <c r="J92" s="332">
        <v>673</v>
      </c>
      <c r="K92" s="332">
        <v>663</v>
      </c>
      <c r="L92" s="332">
        <v>651</v>
      </c>
      <c r="M92" s="332">
        <v>637</v>
      </c>
      <c r="N92" s="332">
        <v>623</v>
      </c>
      <c r="O92" s="332">
        <v>607</v>
      </c>
      <c r="P92" s="332">
        <v>591</v>
      </c>
      <c r="Q92" s="332">
        <v>573</v>
      </c>
      <c r="R92" s="332">
        <v>554</v>
      </c>
      <c r="S92" s="332">
        <v>535</v>
      </c>
      <c r="T92" s="332">
        <v>515</v>
      </c>
      <c r="U92" s="332">
        <v>495</v>
      </c>
      <c r="V92" s="332">
        <v>474</v>
      </c>
      <c r="W92" s="332">
        <v>454</v>
      </c>
      <c r="X92" s="332">
        <v>433</v>
      </c>
      <c r="Y92" s="332">
        <v>412</v>
      </c>
      <c r="Z92" s="332">
        <v>392</v>
      </c>
      <c r="AA92" s="332">
        <v>372</v>
      </c>
      <c r="AB92" s="332">
        <v>352</v>
      </c>
      <c r="AC92" s="332">
        <v>334</v>
      </c>
      <c r="AD92" s="332">
        <v>316</v>
      </c>
      <c r="AE92" s="332">
        <v>300</v>
      </c>
      <c r="AF92" s="332">
        <v>285</v>
      </c>
      <c r="AG92" s="332">
        <v>270</v>
      </c>
      <c r="AH92" s="332">
        <v>258</v>
      </c>
      <c r="AI92" s="332">
        <v>247</v>
      </c>
      <c r="AJ92" s="332">
        <v>238</v>
      </c>
      <c r="AK92" s="332">
        <v>232</v>
      </c>
      <c r="AL92" s="332">
        <v>228</v>
      </c>
    </row>
    <row r="93" spans="1:38" x14ac:dyDescent="0.2">
      <c r="A93" s="922"/>
      <c r="B93" s="633">
        <v>90</v>
      </c>
      <c r="C93" s="332">
        <v>695</v>
      </c>
      <c r="D93" s="332">
        <v>694</v>
      </c>
      <c r="E93" s="332">
        <v>692</v>
      </c>
      <c r="F93" s="332">
        <v>689</v>
      </c>
      <c r="G93" s="332">
        <v>685</v>
      </c>
      <c r="H93" s="332">
        <v>679</v>
      </c>
      <c r="I93" s="332">
        <v>672</v>
      </c>
      <c r="J93" s="332">
        <v>663</v>
      </c>
      <c r="K93" s="332">
        <v>653</v>
      </c>
      <c r="L93" s="332">
        <v>641</v>
      </c>
      <c r="M93" s="332">
        <v>628</v>
      </c>
      <c r="N93" s="332">
        <v>614</v>
      </c>
      <c r="O93" s="332">
        <v>599</v>
      </c>
      <c r="P93" s="332">
        <v>582</v>
      </c>
      <c r="Q93" s="332">
        <v>565</v>
      </c>
      <c r="R93" s="332">
        <v>546</v>
      </c>
      <c r="S93" s="332">
        <v>527</v>
      </c>
      <c r="T93" s="332">
        <v>508</v>
      </c>
      <c r="U93" s="332">
        <v>488</v>
      </c>
      <c r="V93" s="332">
        <v>467</v>
      </c>
      <c r="W93" s="332">
        <v>447</v>
      </c>
      <c r="X93" s="332">
        <v>426</v>
      </c>
      <c r="Y93" s="332">
        <v>405</v>
      </c>
      <c r="Z93" s="332">
        <v>385</v>
      </c>
      <c r="AA93" s="332">
        <v>365</v>
      </c>
      <c r="AB93" s="332">
        <v>346</v>
      </c>
      <c r="AC93" s="332">
        <v>328</v>
      </c>
      <c r="AD93" s="332">
        <v>311</v>
      </c>
      <c r="AE93" s="332">
        <v>295</v>
      </c>
      <c r="AF93" s="332">
        <v>280</v>
      </c>
      <c r="AG93" s="332">
        <v>266</v>
      </c>
      <c r="AH93" s="332">
        <v>253</v>
      </c>
      <c r="AI93" s="332">
        <v>242</v>
      </c>
      <c r="AJ93" s="332">
        <v>234</v>
      </c>
      <c r="AK93" s="332">
        <v>228</v>
      </c>
      <c r="AL93" s="332">
        <v>224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8"/>
  <dimension ref="A1:AL93"/>
  <sheetViews>
    <sheetView topLeftCell="E1"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35"/>
  </cols>
  <sheetData>
    <row r="1" spans="1:38" x14ac:dyDescent="0.2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2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2">
      <c r="A3" s="925"/>
      <c r="B3" s="634">
        <v>0</v>
      </c>
      <c r="C3" s="336">
        <v>938</v>
      </c>
      <c r="D3" s="336">
        <v>938</v>
      </c>
      <c r="E3" s="336">
        <v>938</v>
      </c>
      <c r="F3" s="336">
        <v>938</v>
      </c>
      <c r="G3" s="336">
        <v>938</v>
      </c>
      <c r="H3" s="336">
        <v>938</v>
      </c>
      <c r="I3" s="336">
        <v>938</v>
      </c>
      <c r="J3" s="336">
        <v>938</v>
      </c>
      <c r="K3" s="336">
        <v>938</v>
      </c>
      <c r="L3" s="336">
        <v>938</v>
      </c>
      <c r="M3" s="336">
        <v>938</v>
      </c>
      <c r="N3" s="336">
        <v>938</v>
      </c>
      <c r="O3" s="336">
        <v>938</v>
      </c>
      <c r="P3" s="336">
        <v>938</v>
      </c>
      <c r="Q3" s="336">
        <v>938</v>
      </c>
      <c r="R3" s="336">
        <v>938</v>
      </c>
      <c r="S3" s="336">
        <v>938</v>
      </c>
      <c r="T3" s="336">
        <v>938</v>
      </c>
      <c r="U3" s="336">
        <v>938</v>
      </c>
      <c r="V3" s="336">
        <v>938</v>
      </c>
      <c r="W3" s="336">
        <v>938</v>
      </c>
      <c r="X3" s="336">
        <v>938</v>
      </c>
      <c r="Y3" s="336">
        <v>938</v>
      </c>
      <c r="Z3" s="336">
        <v>938</v>
      </c>
      <c r="AA3" s="336">
        <v>938</v>
      </c>
      <c r="AB3" s="336">
        <v>938</v>
      </c>
      <c r="AC3" s="336">
        <v>938</v>
      </c>
      <c r="AD3" s="336">
        <v>938</v>
      </c>
      <c r="AE3" s="336">
        <v>938</v>
      </c>
      <c r="AF3" s="336">
        <v>938</v>
      </c>
      <c r="AG3" s="336">
        <v>938</v>
      </c>
      <c r="AH3" s="336">
        <v>938</v>
      </c>
      <c r="AI3" s="336">
        <v>938</v>
      </c>
      <c r="AJ3" s="336">
        <v>938</v>
      </c>
      <c r="AK3" s="336">
        <v>938</v>
      </c>
      <c r="AL3" s="336">
        <v>938</v>
      </c>
    </row>
    <row r="4" spans="1:38" x14ac:dyDescent="0.2">
      <c r="A4" s="925"/>
      <c r="B4" s="634">
        <v>1</v>
      </c>
      <c r="C4" s="336">
        <v>947</v>
      </c>
      <c r="D4" s="336">
        <v>947</v>
      </c>
      <c r="E4" s="336">
        <v>947</v>
      </c>
      <c r="F4" s="336">
        <v>946</v>
      </c>
      <c r="G4" s="336">
        <v>946</v>
      </c>
      <c r="H4" s="336">
        <v>946</v>
      </c>
      <c r="I4" s="336">
        <v>945</v>
      </c>
      <c r="J4" s="336">
        <v>945</v>
      </c>
      <c r="K4" s="336">
        <v>944</v>
      </c>
      <c r="L4" s="336">
        <v>944</v>
      </c>
      <c r="M4" s="336">
        <v>943</v>
      </c>
      <c r="N4" s="336">
        <v>943</v>
      </c>
      <c r="O4" s="336">
        <v>942</v>
      </c>
      <c r="P4" s="336">
        <v>941</v>
      </c>
      <c r="Q4" s="336">
        <v>940</v>
      </c>
      <c r="R4" s="336">
        <v>940</v>
      </c>
      <c r="S4" s="336">
        <v>939</v>
      </c>
      <c r="T4" s="336">
        <v>938</v>
      </c>
      <c r="U4" s="336">
        <v>937</v>
      </c>
      <c r="V4" s="336">
        <v>936</v>
      </c>
      <c r="W4" s="336">
        <v>936</v>
      </c>
      <c r="X4" s="336">
        <v>935</v>
      </c>
      <c r="Y4" s="336">
        <v>934</v>
      </c>
      <c r="Z4" s="336">
        <v>933</v>
      </c>
      <c r="AA4" s="336">
        <v>932</v>
      </c>
      <c r="AB4" s="336">
        <v>932</v>
      </c>
      <c r="AC4" s="336">
        <v>931</v>
      </c>
      <c r="AD4" s="336">
        <v>930</v>
      </c>
      <c r="AE4" s="336">
        <v>930</v>
      </c>
      <c r="AF4" s="336">
        <v>929</v>
      </c>
      <c r="AG4" s="336">
        <v>929</v>
      </c>
      <c r="AH4" s="336">
        <v>929</v>
      </c>
      <c r="AI4" s="336">
        <v>928</v>
      </c>
      <c r="AJ4" s="336">
        <v>928</v>
      </c>
      <c r="AK4" s="336">
        <v>928</v>
      </c>
      <c r="AL4" s="336">
        <v>928</v>
      </c>
    </row>
    <row r="5" spans="1:38" x14ac:dyDescent="0.2">
      <c r="A5" s="925"/>
      <c r="B5" s="634">
        <v>2</v>
      </c>
      <c r="C5" s="336">
        <v>956</v>
      </c>
      <c r="D5" s="336">
        <v>956</v>
      </c>
      <c r="E5" s="336">
        <v>956</v>
      </c>
      <c r="F5" s="336">
        <v>955</v>
      </c>
      <c r="G5" s="336">
        <v>955</v>
      </c>
      <c r="H5" s="336">
        <v>954</v>
      </c>
      <c r="I5" s="336">
        <v>953</v>
      </c>
      <c r="J5" s="336">
        <v>952</v>
      </c>
      <c r="K5" s="336">
        <v>951</v>
      </c>
      <c r="L5" s="336">
        <v>950</v>
      </c>
      <c r="M5" s="336">
        <v>949</v>
      </c>
      <c r="N5" s="336">
        <v>948</v>
      </c>
      <c r="O5" s="336">
        <v>946</v>
      </c>
      <c r="P5" s="336">
        <v>945</v>
      </c>
      <c r="Q5" s="336">
        <v>943</v>
      </c>
      <c r="R5" s="336">
        <v>942</v>
      </c>
      <c r="S5" s="336">
        <v>940</v>
      </c>
      <c r="T5" s="336">
        <v>939</v>
      </c>
      <c r="U5" s="336">
        <v>937</v>
      </c>
      <c r="V5" s="336">
        <v>935</v>
      </c>
      <c r="W5" s="336">
        <v>934</v>
      </c>
      <c r="X5" s="336">
        <v>932</v>
      </c>
      <c r="Y5" s="336">
        <v>930</v>
      </c>
      <c r="Z5" s="336">
        <v>929</v>
      </c>
      <c r="AA5" s="336">
        <v>927</v>
      </c>
      <c r="AB5" s="336">
        <v>926</v>
      </c>
      <c r="AC5" s="336">
        <v>925</v>
      </c>
      <c r="AD5" s="336">
        <v>924</v>
      </c>
      <c r="AE5" s="336">
        <v>922</v>
      </c>
      <c r="AF5" s="336">
        <v>921</v>
      </c>
      <c r="AG5" s="336">
        <v>920</v>
      </c>
      <c r="AH5" s="336">
        <v>920</v>
      </c>
      <c r="AI5" s="336">
        <v>919</v>
      </c>
      <c r="AJ5" s="336">
        <v>919</v>
      </c>
      <c r="AK5" s="336">
        <v>918</v>
      </c>
      <c r="AL5" s="336">
        <v>918</v>
      </c>
    </row>
    <row r="6" spans="1:38" x14ac:dyDescent="0.2">
      <c r="A6" s="925"/>
      <c r="B6" s="634">
        <v>3</v>
      </c>
      <c r="C6" s="336">
        <v>965</v>
      </c>
      <c r="D6" s="336">
        <v>965</v>
      </c>
      <c r="E6" s="336">
        <v>964</v>
      </c>
      <c r="F6" s="336">
        <v>964</v>
      </c>
      <c r="G6" s="336">
        <v>963</v>
      </c>
      <c r="H6" s="336">
        <v>962</v>
      </c>
      <c r="I6" s="336">
        <v>961</v>
      </c>
      <c r="J6" s="336">
        <v>960</v>
      </c>
      <c r="K6" s="336">
        <v>958</v>
      </c>
      <c r="L6" s="336">
        <v>957</v>
      </c>
      <c r="M6" s="336">
        <v>955</v>
      </c>
      <c r="N6" s="336">
        <v>953</v>
      </c>
      <c r="O6" s="336">
        <v>951</v>
      </c>
      <c r="P6" s="336">
        <v>949</v>
      </c>
      <c r="Q6" s="336">
        <v>946</v>
      </c>
      <c r="R6" s="336">
        <v>944</v>
      </c>
      <c r="S6" s="336">
        <v>941</v>
      </c>
      <c r="T6" s="336">
        <v>939</v>
      </c>
      <c r="U6" s="336">
        <v>937</v>
      </c>
      <c r="V6" s="336">
        <v>934</v>
      </c>
      <c r="W6" s="336">
        <v>932</v>
      </c>
      <c r="X6" s="336">
        <v>929</v>
      </c>
      <c r="Y6" s="336">
        <v>927</v>
      </c>
      <c r="Z6" s="336">
        <v>925</v>
      </c>
      <c r="AA6" s="336">
        <v>922</v>
      </c>
      <c r="AB6" s="336">
        <v>920</v>
      </c>
      <c r="AC6" s="336">
        <v>918</v>
      </c>
      <c r="AD6" s="336">
        <v>916</v>
      </c>
      <c r="AE6" s="336">
        <v>915</v>
      </c>
      <c r="AF6" s="336">
        <v>913</v>
      </c>
      <c r="AG6" s="336">
        <v>912</v>
      </c>
      <c r="AH6" s="336">
        <v>911</v>
      </c>
      <c r="AI6" s="336">
        <v>910</v>
      </c>
      <c r="AJ6" s="336">
        <v>909</v>
      </c>
      <c r="AK6" s="336">
        <v>908</v>
      </c>
      <c r="AL6" s="336">
        <v>908</v>
      </c>
    </row>
    <row r="7" spans="1:38" x14ac:dyDescent="0.2">
      <c r="A7" s="925"/>
      <c r="B7" s="634">
        <v>4</v>
      </c>
      <c r="C7" s="336">
        <v>974</v>
      </c>
      <c r="D7" s="336">
        <v>973</v>
      </c>
      <c r="E7" s="336">
        <v>973</v>
      </c>
      <c r="F7" s="336">
        <v>972</v>
      </c>
      <c r="G7" s="336">
        <v>971</v>
      </c>
      <c r="H7" s="336">
        <v>970</v>
      </c>
      <c r="I7" s="336">
        <v>969</v>
      </c>
      <c r="J7" s="336">
        <v>967</v>
      </c>
      <c r="K7" s="336">
        <v>965</v>
      </c>
      <c r="L7" s="336">
        <v>963</v>
      </c>
      <c r="M7" s="336">
        <v>960</v>
      </c>
      <c r="N7" s="336">
        <v>958</v>
      </c>
      <c r="O7" s="336">
        <v>955</v>
      </c>
      <c r="P7" s="336">
        <v>952</v>
      </c>
      <c r="Q7" s="336">
        <v>949</v>
      </c>
      <c r="R7" s="336">
        <v>946</v>
      </c>
      <c r="S7" s="336">
        <v>943</v>
      </c>
      <c r="T7" s="336">
        <v>939</v>
      </c>
      <c r="U7" s="336">
        <v>936</v>
      </c>
      <c r="V7" s="336">
        <v>933</v>
      </c>
      <c r="W7" s="336">
        <v>929</v>
      </c>
      <c r="X7" s="336">
        <v>926</v>
      </c>
      <c r="Y7" s="336">
        <v>923</v>
      </c>
      <c r="Z7" s="336">
        <v>920</v>
      </c>
      <c r="AA7" s="336">
        <v>917</v>
      </c>
      <c r="AB7" s="336">
        <v>914</v>
      </c>
      <c r="AC7" s="336">
        <v>912</v>
      </c>
      <c r="AD7" s="336">
        <v>909</v>
      </c>
      <c r="AE7" s="336">
        <v>907</v>
      </c>
      <c r="AF7" s="336">
        <v>905</v>
      </c>
      <c r="AG7" s="336">
        <v>903</v>
      </c>
      <c r="AH7" s="336">
        <v>901</v>
      </c>
      <c r="AI7" s="336">
        <v>900</v>
      </c>
      <c r="AJ7" s="336">
        <v>899</v>
      </c>
      <c r="AK7" s="336">
        <v>898</v>
      </c>
      <c r="AL7" s="336">
        <v>898</v>
      </c>
    </row>
    <row r="8" spans="1:38" x14ac:dyDescent="0.2">
      <c r="A8" s="925"/>
      <c r="B8" s="634">
        <v>5</v>
      </c>
      <c r="C8" s="336">
        <v>982</v>
      </c>
      <c r="D8" s="336">
        <v>982</v>
      </c>
      <c r="E8" s="336">
        <v>981</v>
      </c>
      <c r="F8" s="336">
        <v>981</v>
      </c>
      <c r="G8" s="336">
        <v>979</v>
      </c>
      <c r="H8" s="336">
        <v>978</v>
      </c>
      <c r="I8" s="336">
        <v>976</v>
      </c>
      <c r="J8" s="336">
        <v>974</v>
      </c>
      <c r="K8" s="336">
        <v>971</v>
      </c>
      <c r="L8" s="336">
        <v>969</v>
      </c>
      <c r="M8" s="336">
        <v>966</v>
      </c>
      <c r="N8" s="336">
        <v>962</v>
      </c>
      <c r="O8" s="336">
        <v>959</v>
      </c>
      <c r="P8" s="336">
        <v>955</v>
      </c>
      <c r="Q8" s="336">
        <v>952</v>
      </c>
      <c r="R8" s="336">
        <v>948</v>
      </c>
      <c r="S8" s="336">
        <v>944</v>
      </c>
      <c r="T8" s="336">
        <v>940</v>
      </c>
      <c r="U8" s="336">
        <v>935</v>
      </c>
      <c r="V8" s="336">
        <v>931</v>
      </c>
      <c r="W8" s="336">
        <v>927</v>
      </c>
      <c r="X8" s="336">
        <v>923</v>
      </c>
      <c r="Y8" s="336">
        <v>919</v>
      </c>
      <c r="Z8" s="336">
        <v>915</v>
      </c>
      <c r="AA8" s="336">
        <v>912</v>
      </c>
      <c r="AB8" s="336">
        <v>908</v>
      </c>
      <c r="AC8" s="336">
        <v>905</v>
      </c>
      <c r="AD8" s="336">
        <v>902</v>
      </c>
      <c r="AE8" s="336">
        <v>899</v>
      </c>
      <c r="AF8" s="336">
        <v>896</v>
      </c>
      <c r="AG8" s="336">
        <v>894</v>
      </c>
      <c r="AH8" s="336">
        <v>892</v>
      </c>
      <c r="AI8" s="336">
        <v>891</v>
      </c>
      <c r="AJ8" s="336">
        <v>889</v>
      </c>
      <c r="AK8" s="336">
        <v>888</v>
      </c>
      <c r="AL8" s="336">
        <v>888</v>
      </c>
    </row>
    <row r="9" spans="1:38" x14ac:dyDescent="0.2">
      <c r="A9" s="925"/>
      <c r="B9" s="634">
        <v>6</v>
      </c>
      <c r="C9" s="336">
        <v>990</v>
      </c>
      <c r="D9" s="336">
        <v>990</v>
      </c>
      <c r="E9" s="336">
        <v>990</v>
      </c>
      <c r="F9" s="336">
        <v>989</v>
      </c>
      <c r="G9" s="336">
        <v>987</v>
      </c>
      <c r="H9" s="336">
        <v>985</v>
      </c>
      <c r="I9" s="336">
        <v>983</v>
      </c>
      <c r="J9" s="336">
        <v>980</v>
      </c>
      <c r="K9" s="336">
        <v>978</v>
      </c>
      <c r="L9" s="336">
        <v>974</v>
      </c>
      <c r="M9" s="336">
        <v>971</v>
      </c>
      <c r="N9" s="336">
        <v>967</v>
      </c>
      <c r="O9" s="336">
        <v>963</v>
      </c>
      <c r="P9" s="336">
        <v>958</v>
      </c>
      <c r="Q9" s="336">
        <v>954</v>
      </c>
      <c r="R9" s="336">
        <v>949</v>
      </c>
      <c r="S9" s="336">
        <v>944</v>
      </c>
      <c r="T9" s="336">
        <v>940</v>
      </c>
      <c r="U9" s="336">
        <v>935</v>
      </c>
      <c r="V9" s="336">
        <v>930</v>
      </c>
      <c r="W9" s="336">
        <v>925</v>
      </c>
      <c r="X9" s="336">
        <v>920</v>
      </c>
      <c r="Y9" s="336">
        <v>915</v>
      </c>
      <c r="Z9" s="336">
        <v>911</v>
      </c>
      <c r="AA9" s="336">
        <v>906</v>
      </c>
      <c r="AB9" s="336">
        <v>902</v>
      </c>
      <c r="AC9" s="336">
        <v>898</v>
      </c>
      <c r="AD9" s="336">
        <v>894</v>
      </c>
      <c r="AE9" s="336">
        <v>891</v>
      </c>
      <c r="AF9" s="336">
        <v>888</v>
      </c>
      <c r="AG9" s="336">
        <v>885</v>
      </c>
      <c r="AH9" s="336">
        <v>883</v>
      </c>
      <c r="AI9" s="336">
        <v>881</v>
      </c>
      <c r="AJ9" s="336">
        <v>879</v>
      </c>
      <c r="AK9" s="336">
        <v>878</v>
      </c>
      <c r="AL9" s="336">
        <v>877</v>
      </c>
    </row>
    <row r="10" spans="1:38" x14ac:dyDescent="0.2">
      <c r="A10" s="925"/>
      <c r="B10" s="634">
        <v>7</v>
      </c>
      <c r="C10" s="336">
        <v>999</v>
      </c>
      <c r="D10" s="336">
        <v>998</v>
      </c>
      <c r="E10" s="336">
        <v>998</v>
      </c>
      <c r="F10" s="336">
        <v>996</v>
      </c>
      <c r="G10" s="336">
        <v>995</v>
      </c>
      <c r="H10" s="336">
        <v>993</v>
      </c>
      <c r="I10" s="336">
        <v>990</v>
      </c>
      <c r="J10" s="336">
        <v>987</v>
      </c>
      <c r="K10" s="336">
        <v>984</v>
      </c>
      <c r="L10" s="336">
        <v>980</v>
      </c>
      <c r="M10" s="336">
        <v>976</v>
      </c>
      <c r="N10" s="336">
        <v>971</v>
      </c>
      <c r="O10" s="336">
        <v>967</v>
      </c>
      <c r="P10" s="336">
        <v>961</v>
      </c>
      <c r="Q10" s="336">
        <v>956</v>
      </c>
      <c r="R10" s="336">
        <v>951</v>
      </c>
      <c r="S10" s="336">
        <v>945</v>
      </c>
      <c r="T10" s="336">
        <v>940</v>
      </c>
      <c r="U10" s="336">
        <v>934</v>
      </c>
      <c r="V10" s="336">
        <v>928</v>
      </c>
      <c r="W10" s="336">
        <v>922</v>
      </c>
      <c r="X10" s="336">
        <v>917</v>
      </c>
      <c r="Y10" s="336">
        <v>911</v>
      </c>
      <c r="Z10" s="336">
        <v>906</v>
      </c>
      <c r="AA10" s="336">
        <v>901</v>
      </c>
      <c r="AB10" s="336">
        <v>896</v>
      </c>
      <c r="AC10" s="336">
        <v>891</v>
      </c>
      <c r="AD10" s="336">
        <v>887</v>
      </c>
      <c r="AE10" s="336">
        <v>883</v>
      </c>
      <c r="AF10" s="336">
        <v>879</v>
      </c>
      <c r="AG10" s="336">
        <v>876</v>
      </c>
      <c r="AH10" s="336">
        <v>873</v>
      </c>
      <c r="AI10" s="336">
        <v>871</v>
      </c>
      <c r="AJ10" s="336">
        <v>869</v>
      </c>
      <c r="AK10" s="336">
        <v>868</v>
      </c>
      <c r="AL10" s="336">
        <v>867</v>
      </c>
    </row>
    <row r="11" spans="1:38" x14ac:dyDescent="0.2">
      <c r="A11" s="925"/>
      <c r="B11" s="634">
        <v>8</v>
      </c>
      <c r="C11" s="336">
        <v>1006</v>
      </c>
      <c r="D11" s="336">
        <v>1006</v>
      </c>
      <c r="E11" s="336">
        <v>1005</v>
      </c>
      <c r="F11" s="336">
        <v>1004</v>
      </c>
      <c r="G11" s="336">
        <v>1002</v>
      </c>
      <c r="H11" s="336">
        <v>1000</v>
      </c>
      <c r="I11" s="336">
        <v>997</v>
      </c>
      <c r="J11" s="336">
        <v>993</v>
      </c>
      <c r="K11" s="336">
        <v>990</v>
      </c>
      <c r="L11" s="336">
        <v>985</v>
      </c>
      <c r="M11" s="336">
        <v>981</v>
      </c>
      <c r="N11" s="336">
        <v>976</v>
      </c>
      <c r="O11" s="336">
        <v>970</v>
      </c>
      <c r="P11" s="336">
        <v>964</v>
      </c>
      <c r="Q11" s="336">
        <v>958</v>
      </c>
      <c r="R11" s="336">
        <v>952</v>
      </c>
      <c r="S11" s="336">
        <v>946</v>
      </c>
      <c r="T11" s="336">
        <v>939</v>
      </c>
      <c r="U11" s="336">
        <v>933</v>
      </c>
      <c r="V11" s="336">
        <v>926</v>
      </c>
      <c r="W11" s="336">
        <v>920</v>
      </c>
      <c r="X11" s="336">
        <v>913</v>
      </c>
      <c r="Y11" s="336">
        <v>907</v>
      </c>
      <c r="Z11" s="336">
        <v>901</v>
      </c>
      <c r="AA11" s="336">
        <v>895</v>
      </c>
      <c r="AB11" s="336">
        <v>889</v>
      </c>
      <c r="AC11" s="336">
        <v>884</v>
      </c>
      <c r="AD11" s="336">
        <v>879</v>
      </c>
      <c r="AE11" s="336">
        <v>874</v>
      </c>
      <c r="AF11" s="336">
        <v>870</v>
      </c>
      <c r="AG11" s="336">
        <v>867</v>
      </c>
      <c r="AH11" s="336">
        <v>863</v>
      </c>
      <c r="AI11" s="336">
        <v>861</v>
      </c>
      <c r="AJ11" s="336">
        <v>859</v>
      </c>
      <c r="AK11" s="336">
        <v>857</v>
      </c>
      <c r="AL11" s="336">
        <v>856</v>
      </c>
    </row>
    <row r="12" spans="1:38" x14ac:dyDescent="0.2">
      <c r="A12" s="925"/>
      <c r="B12" s="634">
        <v>9</v>
      </c>
      <c r="C12" s="336">
        <v>1014</v>
      </c>
      <c r="D12" s="336">
        <v>1014</v>
      </c>
      <c r="E12" s="336">
        <v>1013</v>
      </c>
      <c r="F12" s="336">
        <v>1011</v>
      </c>
      <c r="G12" s="336">
        <v>1009</v>
      </c>
      <c r="H12" s="336">
        <v>1007</v>
      </c>
      <c r="I12" s="336">
        <v>1003</v>
      </c>
      <c r="J12" s="336">
        <v>1000</v>
      </c>
      <c r="K12" s="336">
        <v>995</v>
      </c>
      <c r="L12" s="336">
        <v>990</v>
      </c>
      <c r="M12" s="336">
        <v>985</v>
      </c>
      <c r="N12" s="336">
        <v>980</v>
      </c>
      <c r="O12" s="336">
        <v>974</v>
      </c>
      <c r="P12" s="336">
        <v>967</v>
      </c>
      <c r="Q12" s="336">
        <v>961</v>
      </c>
      <c r="R12" s="336">
        <v>954</v>
      </c>
      <c r="S12" s="336">
        <v>947</v>
      </c>
      <c r="T12" s="336">
        <v>939</v>
      </c>
      <c r="U12" s="336">
        <v>932</v>
      </c>
      <c r="V12" s="336">
        <v>925</v>
      </c>
      <c r="W12" s="336">
        <v>917</v>
      </c>
      <c r="X12" s="336">
        <v>910</v>
      </c>
      <c r="Y12" s="336">
        <v>903</v>
      </c>
      <c r="Z12" s="336">
        <v>896</v>
      </c>
      <c r="AA12" s="336">
        <v>889</v>
      </c>
      <c r="AB12" s="336">
        <v>883</v>
      </c>
      <c r="AC12" s="336">
        <v>877</v>
      </c>
      <c r="AD12" s="336">
        <v>871</v>
      </c>
      <c r="AE12" s="336">
        <v>866</v>
      </c>
      <c r="AF12" s="336">
        <v>861</v>
      </c>
      <c r="AG12" s="336">
        <v>857</v>
      </c>
      <c r="AH12" s="336">
        <v>854</v>
      </c>
      <c r="AI12" s="336">
        <v>851</v>
      </c>
      <c r="AJ12" s="336">
        <v>848</v>
      </c>
      <c r="AK12" s="336">
        <v>847</v>
      </c>
      <c r="AL12" s="336">
        <v>846</v>
      </c>
    </row>
    <row r="13" spans="1:38" x14ac:dyDescent="0.2">
      <c r="A13" s="925"/>
      <c r="B13" s="634">
        <v>10</v>
      </c>
      <c r="C13" s="336">
        <v>1022</v>
      </c>
      <c r="D13" s="336">
        <v>1021</v>
      </c>
      <c r="E13" s="336">
        <v>1020</v>
      </c>
      <c r="F13" s="336">
        <v>1019</v>
      </c>
      <c r="G13" s="336">
        <v>1016</v>
      </c>
      <c r="H13" s="336">
        <v>1013</v>
      </c>
      <c r="I13" s="336">
        <v>1010</v>
      </c>
      <c r="J13" s="336">
        <v>1006</v>
      </c>
      <c r="K13" s="336">
        <v>1001</v>
      </c>
      <c r="L13" s="336">
        <v>996</v>
      </c>
      <c r="M13" s="336">
        <v>990</v>
      </c>
      <c r="N13" s="336">
        <v>983</v>
      </c>
      <c r="O13" s="336">
        <v>977</v>
      </c>
      <c r="P13" s="336">
        <v>970</v>
      </c>
      <c r="Q13" s="336">
        <v>962</v>
      </c>
      <c r="R13" s="336">
        <v>955</v>
      </c>
      <c r="S13" s="336">
        <v>947</v>
      </c>
      <c r="T13" s="336">
        <v>939</v>
      </c>
      <c r="U13" s="336">
        <v>931</v>
      </c>
      <c r="V13" s="336">
        <v>923</v>
      </c>
      <c r="W13" s="336">
        <v>915</v>
      </c>
      <c r="X13" s="336">
        <v>906</v>
      </c>
      <c r="Y13" s="336">
        <v>899</v>
      </c>
      <c r="Z13" s="336">
        <v>891</v>
      </c>
      <c r="AA13" s="336">
        <v>883</v>
      </c>
      <c r="AB13" s="336">
        <v>876</v>
      </c>
      <c r="AC13" s="336">
        <v>870</v>
      </c>
      <c r="AD13" s="336">
        <v>863</v>
      </c>
      <c r="AE13" s="336">
        <v>858</v>
      </c>
      <c r="AF13" s="336">
        <v>853</v>
      </c>
      <c r="AG13" s="336">
        <v>848</v>
      </c>
      <c r="AH13" s="336">
        <v>844</v>
      </c>
      <c r="AI13" s="336">
        <v>841</v>
      </c>
      <c r="AJ13" s="336">
        <v>838</v>
      </c>
      <c r="AK13" s="336">
        <v>836</v>
      </c>
      <c r="AL13" s="336">
        <v>835</v>
      </c>
    </row>
    <row r="14" spans="1:38" x14ac:dyDescent="0.2">
      <c r="A14" s="925"/>
      <c r="B14" s="634">
        <v>11</v>
      </c>
      <c r="C14" s="336">
        <v>1029</v>
      </c>
      <c r="D14" s="336">
        <v>1029</v>
      </c>
      <c r="E14" s="336">
        <v>1027</v>
      </c>
      <c r="F14" s="336">
        <v>1026</v>
      </c>
      <c r="G14" s="336">
        <v>1023</v>
      </c>
      <c r="H14" s="336">
        <v>1020</v>
      </c>
      <c r="I14" s="336">
        <v>1016</v>
      </c>
      <c r="J14" s="336">
        <v>1011</v>
      </c>
      <c r="K14" s="336">
        <v>1006</v>
      </c>
      <c r="L14" s="336">
        <v>1000</v>
      </c>
      <c r="M14" s="336">
        <v>994</v>
      </c>
      <c r="N14" s="336">
        <v>987</v>
      </c>
      <c r="O14" s="336">
        <v>980</v>
      </c>
      <c r="P14" s="336">
        <v>972</v>
      </c>
      <c r="Q14" s="336">
        <v>964</v>
      </c>
      <c r="R14" s="336">
        <v>956</v>
      </c>
      <c r="S14" s="336">
        <v>947</v>
      </c>
      <c r="T14" s="336">
        <v>939</v>
      </c>
      <c r="U14" s="336">
        <v>930</v>
      </c>
      <c r="V14" s="336">
        <v>921</v>
      </c>
      <c r="W14" s="336">
        <v>912</v>
      </c>
      <c r="X14" s="336">
        <v>903</v>
      </c>
      <c r="Y14" s="336">
        <v>894</v>
      </c>
      <c r="Z14" s="336">
        <v>886</v>
      </c>
      <c r="AA14" s="336">
        <v>878</v>
      </c>
      <c r="AB14" s="336">
        <v>870</v>
      </c>
      <c r="AC14" s="336">
        <v>862</v>
      </c>
      <c r="AD14" s="336">
        <v>856</v>
      </c>
      <c r="AE14" s="336">
        <v>849</v>
      </c>
      <c r="AF14" s="336">
        <v>843</v>
      </c>
      <c r="AG14" s="336">
        <v>838</v>
      </c>
      <c r="AH14" s="336">
        <v>834</v>
      </c>
      <c r="AI14" s="336">
        <v>830</v>
      </c>
      <c r="AJ14" s="336">
        <v>828</v>
      </c>
      <c r="AK14" s="336">
        <v>826</v>
      </c>
      <c r="AL14" s="336">
        <v>824</v>
      </c>
    </row>
    <row r="15" spans="1:38" x14ac:dyDescent="0.2">
      <c r="A15" s="925"/>
      <c r="B15" s="634">
        <v>12</v>
      </c>
      <c r="C15" s="336">
        <v>1036</v>
      </c>
      <c r="D15" s="336">
        <v>1036</v>
      </c>
      <c r="E15" s="336">
        <v>1034</v>
      </c>
      <c r="F15" s="336">
        <v>1032</v>
      </c>
      <c r="G15" s="336">
        <v>1030</v>
      </c>
      <c r="H15" s="336">
        <v>1026</v>
      </c>
      <c r="I15" s="336">
        <v>1022</v>
      </c>
      <c r="J15" s="336">
        <v>1017</v>
      </c>
      <c r="K15" s="336">
        <v>1011</v>
      </c>
      <c r="L15" s="336">
        <v>1005</v>
      </c>
      <c r="M15" s="336">
        <v>998</v>
      </c>
      <c r="N15" s="336">
        <v>991</v>
      </c>
      <c r="O15" s="336">
        <v>983</v>
      </c>
      <c r="P15" s="336">
        <v>975</v>
      </c>
      <c r="Q15" s="336">
        <v>966</v>
      </c>
      <c r="R15" s="336">
        <v>957</v>
      </c>
      <c r="S15" s="336">
        <v>948</v>
      </c>
      <c r="T15" s="336">
        <v>938</v>
      </c>
      <c r="U15" s="336">
        <v>929</v>
      </c>
      <c r="V15" s="336">
        <v>919</v>
      </c>
      <c r="W15" s="336">
        <v>909</v>
      </c>
      <c r="X15" s="336">
        <v>899</v>
      </c>
      <c r="Y15" s="336">
        <v>890</v>
      </c>
      <c r="Z15" s="336">
        <v>881</v>
      </c>
      <c r="AA15" s="336">
        <v>872</v>
      </c>
      <c r="AB15" s="336">
        <v>863</v>
      </c>
      <c r="AC15" s="336">
        <v>855</v>
      </c>
      <c r="AD15" s="336">
        <v>848</v>
      </c>
      <c r="AE15" s="336">
        <v>841</v>
      </c>
      <c r="AF15" s="336">
        <v>834</v>
      </c>
      <c r="AG15" s="336">
        <v>829</v>
      </c>
      <c r="AH15" s="336">
        <v>824</v>
      </c>
      <c r="AI15" s="336">
        <v>820</v>
      </c>
      <c r="AJ15" s="336">
        <v>817</v>
      </c>
      <c r="AK15" s="336">
        <v>815</v>
      </c>
      <c r="AL15" s="336">
        <v>814</v>
      </c>
    </row>
    <row r="16" spans="1:38" x14ac:dyDescent="0.2">
      <c r="A16" s="925"/>
      <c r="B16" s="634">
        <v>13</v>
      </c>
      <c r="C16" s="336">
        <v>1043</v>
      </c>
      <c r="D16" s="336">
        <v>1042</v>
      </c>
      <c r="E16" s="336">
        <v>1041</v>
      </c>
      <c r="F16" s="336">
        <v>1039</v>
      </c>
      <c r="G16" s="336">
        <v>1036</v>
      </c>
      <c r="H16" s="336">
        <v>1032</v>
      </c>
      <c r="I16" s="336">
        <v>1028</v>
      </c>
      <c r="J16" s="336">
        <v>1022</v>
      </c>
      <c r="K16" s="336">
        <v>1016</v>
      </c>
      <c r="L16" s="336">
        <v>1010</v>
      </c>
      <c r="M16" s="336">
        <v>1002</v>
      </c>
      <c r="N16" s="336">
        <v>994</v>
      </c>
      <c r="O16" s="336">
        <v>986</v>
      </c>
      <c r="P16" s="336">
        <v>977</v>
      </c>
      <c r="Q16" s="336">
        <v>968</v>
      </c>
      <c r="R16" s="336">
        <v>958</v>
      </c>
      <c r="S16" s="336">
        <v>948</v>
      </c>
      <c r="T16" s="336">
        <v>938</v>
      </c>
      <c r="U16" s="336">
        <v>927</v>
      </c>
      <c r="V16" s="336">
        <v>917</v>
      </c>
      <c r="W16" s="336">
        <v>906</v>
      </c>
      <c r="X16" s="336">
        <v>896</v>
      </c>
      <c r="Y16" s="336">
        <v>886</v>
      </c>
      <c r="Z16" s="336">
        <v>876</v>
      </c>
      <c r="AA16" s="336">
        <v>866</v>
      </c>
      <c r="AB16" s="336">
        <v>857</v>
      </c>
      <c r="AC16" s="336">
        <v>848</v>
      </c>
      <c r="AD16" s="336">
        <v>840</v>
      </c>
      <c r="AE16" s="336">
        <v>832</v>
      </c>
      <c r="AF16" s="336">
        <v>825</v>
      </c>
      <c r="AG16" s="336">
        <v>819</v>
      </c>
      <c r="AH16" s="336">
        <v>814</v>
      </c>
      <c r="AI16" s="336">
        <v>810</v>
      </c>
      <c r="AJ16" s="336">
        <v>807</v>
      </c>
      <c r="AK16" s="336">
        <v>804</v>
      </c>
      <c r="AL16" s="336">
        <v>803</v>
      </c>
    </row>
    <row r="17" spans="1:38" x14ac:dyDescent="0.2">
      <c r="A17" s="925"/>
      <c r="B17" s="634">
        <v>14</v>
      </c>
      <c r="C17" s="336">
        <v>1049</v>
      </c>
      <c r="D17" s="336">
        <v>1049</v>
      </c>
      <c r="E17" s="336">
        <v>1047</v>
      </c>
      <c r="F17" s="336">
        <v>1045</v>
      </c>
      <c r="G17" s="336">
        <v>1042</v>
      </c>
      <c r="H17" s="336">
        <v>1038</v>
      </c>
      <c r="I17" s="336">
        <v>1033</v>
      </c>
      <c r="J17" s="336">
        <v>1028</v>
      </c>
      <c r="K17" s="336">
        <v>1021</v>
      </c>
      <c r="L17" s="336">
        <v>1014</v>
      </c>
      <c r="M17" s="336">
        <v>1006</v>
      </c>
      <c r="N17" s="336">
        <v>998</v>
      </c>
      <c r="O17" s="336">
        <v>989</v>
      </c>
      <c r="P17" s="336">
        <v>979</v>
      </c>
      <c r="Q17" s="336">
        <v>969</v>
      </c>
      <c r="R17" s="336">
        <v>959</v>
      </c>
      <c r="S17" s="336">
        <v>948</v>
      </c>
      <c r="T17" s="336">
        <v>937</v>
      </c>
      <c r="U17" s="336">
        <v>926</v>
      </c>
      <c r="V17" s="336">
        <v>915</v>
      </c>
      <c r="W17" s="336">
        <v>903</v>
      </c>
      <c r="X17" s="336">
        <v>892</v>
      </c>
      <c r="Y17" s="336">
        <v>881</v>
      </c>
      <c r="Z17" s="336">
        <v>870</v>
      </c>
      <c r="AA17" s="336">
        <v>860</v>
      </c>
      <c r="AB17" s="336">
        <v>850</v>
      </c>
      <c r="AC17" s="336">
        <v>840</v>
      </c>
      <c r="AD17" s="336">
        <v>832</v>
      </c>
      <c r="AE17" s="336">
        <v>824</v>
      </c>
      <c r="AF17" s="336">
        <v>816</v>
      </c>
      <c r="AG17" s="336">
        <v>810</v>
      </c>
      <c r="AH17" s="336">
        <v>804</v>
      </c>
      <c r="AI17" s="336">
        <v>800</v>
      </c>
      <c r="AJ17" s="336">
        <v>796</v>
      </c>
      <c r="AK17" s="336">
        <v>794</v>
      </c>
      <c r="AL17" s="336">
        <v>792</v>
      </c>
    </row>
    <row r="18" spans="1:38" x14ac:dyDescent="0.2">
      <c r="A18" s="925"/>
      <c r="B18" s="634">
        <v>15</v>
      </c>
      <c r="C18" s="336">
        <v>1056</v>
      </c>
      <c r="D18" s="336">
        <v>1055</v>
      </c>
      <c r="E18" s="336">
        <v>1054</v>
      </c>
      <c r="F18" s="336">
        <v>1051</v>
      </c>
      <c r="G18" s="336">
        <v>1048</v>
      </c>
      <c r="H18" s="336">
        <v>1044</v>
      </c>
      <c r="I18" s="336">
        <v>1039</v>
      </c>
      <c r="J18" s="336">
        <v>1033</v>
      </c>
      <c r="K18" s="336">
        <v>1026</v>
      </c>
      <c r="L18" s="336">
        <v>1018</v>
      </c>
      <c r="M18" s="336">
        <v>1010</v>
      </c>
      <c r="N18" s="336">
        <v>1001</v>
      </c>
      <c r="O18" s="336">
        <v>991</v>
      </c>
      <c r="P18" s="336">
        <v>981</v>
      </c>
      <c r="Q18" s="336">
        <v>971</v>
      </c>
      <c r="R18" s="336">
        <v>960</v>
      </c>
      <c r="S18" s="336">
        <v>948</v>
      </c>
      <c r="T18" s="336">
        <v>936</v>
      </c>
      <c r="U18" s="336">
        <v>925</v>
      </c>
      <c r="V18" s="336">
        <v>912</v>
      </c>
      <c r="W18" s="336">
        <v>901</v>
      </c>
      <c r="X18" s="336">
        <v>889</v>
      </c>
      <c r="Y18" s="336">
        <v>877</v>
      </c>
      <c r="Z18" s="336">
        <v>865</v>
      </c>
      <c r="AA18" s="336">
        <v>854</v>
      </c>
      <c r="AB18" s="336">
        <v>843</v>
      </c>
      <c r="AC18" s="336">
        <v>833</v>
      </c>
      <c r="AD18" s="336">
        <v>824</v>
      </c>
      <c r="AE18" s="336">
        <v>815</v>
      </c>
      <c r="AF18" s="336">
        <v>807</v>
      </c>
      <c r="AG18" s="336">
        <v>800</v>
      </c>
      <c r="AH18" s="336">
        <v>795</v>
      </c>
      <c r="AI18" s="336">
        <v>790</v>
      </c>
      <c r="AJ18" s="336">
        <v>786</v>
      </c>
      <c r="AK18" s="336">
        <v>783</v>
      </c>
      <c r="AL18" s="336">
        <v>782</v>
      </c>
    </row>
    <row r="19" spans="1:38" x14ac:dyDescent="0.2">
      <c r="A19" s="925"/>
      <c r="B19" s="634">
        <v>16</v>
      </c>
      <c r="C19" s="336">
        <v>1062</v>
      </c>
      <c r="D19" s="336">
        <v>1061</v>
      </c>
      <c r="E19" s="336">
        <v>1060</v>
      </c>
      <c r="F19" s="336">
        <v>1057</v>
      </c>
      <c r="G19" s="336">
        <v>1054</v>
      </c>
      <c r="H19" s="336">
        <v>1049</v>
      </c>
      <c r="I19" s="336">
        <v>1044</v>
      </c>
      <c r="J19" s="336">
        <v>1037</v>
      </c>
      <c r="K19" s="336">
        <v>1030</v>
      </c>
      <c r="L19" s="336">
        <v>1022</v>
      </c>
      <c r="M19" s="336">
        <v>1013</v>
      </c>
      <c r="N19" s="336">
        <v>1004</v>
      </c>
      <c r="O19" s="336">
        <v>994</v>
      </c>
      <c r="P19" s="336">
        <v>983</v>
      </c>
      <c r="Q19" s="336">
        <v>972</v>
      </c>
      <c r="R19" s="336">
        <v>960</v>
      </c>
      <c r="S19" s="336">
        <v>948</v>
      </c>
      <c r="T19" s="336">
        <v>936</v>
      </c>
      <c r="U19" s="336">
        <v>923</v>
      </c>
      <c r="V19" s="336">
        <v>910</v>
      </c>
      <c r="W19" s="336">
        <v>898</v>
      </c>
      <c r="X19" s="336">
        <v>885</v>
      </c>
      <c r="Y19" s="336">
        <v>872</v>
      </c>
      <c r="Z19" s="336">
        <v>860</v>
      </c>
      <c r="AA19" s="336">
        <v>848</v>
      </c>
      <c r="AB19" s="336">
        <v>837</v>
      </c>
      <c r="AC19" s="336">
        <v>826</v>
      </c>
      <c r="AD19" s="336">
        <v>816</v>
      </c>
      <c r="AE19" s="336">
        <v>807</v>
      </c>
      <c r="AF19" s="336">
        <v>798</v>
      </c>
      <c r="AG19" s="336">
        <v>791</v>
      </c>
      <c r="AH19" s="336">
        <v>785</v>
      </c>
      <c r="AI19" s="336">
        <v>780</v>
      </c>
      <c r="AJ19" s="336">
        <v>776</v>
      </c>
      <c r="AK19" s="336">
        <v>773</v>
      </c>
      <c r="AL19" s="336">
        <v>771</v>
      </c>
    </row>
    <row r="20" spans="1:38" x14ac:dyDescent="0.2">
      <c r="A20" s="925"/>
      <c r="B20" s="634">
        <v>17</v>
      </c>
      <c r="C20" s="336">
        <v>1068</v>
      </c>
      <c r="D20" s="336">
        <v>1067</v>
      </c>
      <c r="E20" s="336">
        <v>1065</v>
      </c>
      <c r="F20" s="336">
        <v>1063</v>
      </c>
      <c r="G20" s="336">
        <v>1059</v>
      </c>
      <c r="H20" s="336">
        <v>1054</v>
      </c>
      <c r="I20" s="336">
        <v>1049</v>
      </c>
      <c r="J20" s="336">
        <v>1042</v>
      </c>
      <c r="K20" s="336">
        <v>1035</v>
      </c>
      <c r="L20" s="336">
        <v>1026</v>
      </c>
      <c r="M20" s="336">
        <v>1017</v>
      </c>
      <c r="N20" s="336">
        <v>1007</v>
      </c>
      <c r="O20" s="336">
        <v>996</v>
      </c>
      <c r="P20" s="336">
        <v>985</v>
      </c>
      <c r="Q20" s="336">
        <v>973</v>
      </c>
      <c r="R20" s="336">
        <v>961</v>
      </c>
      <c r="S20" s="336">
        <v>948</v>
      </c>
      <c r="T20" s="336">
        <v>935</v>
      </c>
      <c r="U20" s="336">
        <v>922</v>
      </c>
      <c r="V20" s="336">
        <v>908</v>
      </c>
      <c r="W20" s="336">
        <v>895</v>
      </c>
      <c r="X20" s="336">
        <v>881</v>
      </c>
      <c r="Y20" s="336">
        <v>868</v>
      </c>
      <c r="Z20" s="336">
        <v>855</v>
      </c>
      <c r="AA20" s="336">
        <v>842</v>
      </c>
      <c r="AB20" s="336">
        <v>830</v>
      </c>
      <c r="AC20" s="336">
        <v>819</v>
      </c>
      <c r="AD20" s="336">
        <v>808</v>
      </c>
      <c r="AE20" s="336">
        <v>798</v>
      </c>
      <c r="AF20" s="336">
        <v>789</v>
      </c>
      <c r="AG20" s="336">
        <v>782</v>
      </c>
      <c r="AH20" s="336">
        <v>775</v>
      </c>
      <c r="AI20" s="336">
        <v>770</v>
      </c>
      <c r="AJ20" s="336">
        <v>766</v>
      </c>
      <c r="AK20" s="336">
        <v>763</v>
      </c>
      <c r="AL20" s="336">
        <v>761</v>
      </c>
    </row>
    <row r="21" spans="1:38" x14ac:dyDescent="0.2">
      <c r="A21" s="925"/>
      <c r="B21" s="634">
        <v>18</v>
      </c>
      <c r="C21" s="336">
        <v>1073</v>
      </c>
      <c r="D21" s="336">
        <v>1073</v>
      </c>
      <c r="E21" s="336">
        <v>1071</v>
      </c>
      <c r="F21" s="336">
        <v>1068</v>
      </c>
      <c r="G21" s="336">
        <v>1064</v>
      </c>
      <c r="H21" s="336">
        <v>1059</v>
      </c>
      <c r="I21" s="336">
        <v>1053</v>
      </c>
      <c r="J21" s="336">
        <v>1046</v>
      </c>
      <c r="K21" s="336">
        <v>1038</v>
      </c>
      <c r="L21" s="336">
        <v>1030</v>
      </c>
      <c r="M21" s="336">
        <v>1020</v>
      </c>
      <c r="N21" s="336">
        <v>1010</v>
      </c>
      <c r="O21" s="336">
        <v>998</v>
      </c>
      <c r="P21" s="336">
        <v>987</v>
      </c>
      <c r="Q21" s="336">
        <v>974</v>
      </c>
      <c r="R21" s="336">
        <v>961</v>
      </c>
      <c r="S21" s="336">
        <v>948</v>
      </c>
      <c r="T21" s="336">
        <v>934</v>
      </c>
      <c r="U21" s="336">
        <v>920</v>
      </c>
      <c r="V21" s="336">
        <v>906</v>
      </c>
      <c r="W21" s="336">
        <v>892</v>
      </c>
      <c r="X21" s="336">
        <v>877</v>
      </c>
      <c r="Y21" s="336">
        <v>863</v>
      </c>
      <c r="Z21" s="336">
        <v>850</v>
      </c>
      <c r="AA21" s="336">
        <v>836</v>
      </c>
      <c r="AB21" s="336">
        <v>823</v>
      </c>
      <c r="AC21" s="336">
        <v>811</v>
      </c>
      <c r="AD21" s="336">
        <v>800</v>
      </c>
      <c r="AE21" s="336">
        <v>789</v>
      </c>
      <c r="AF21" s="336">
        <v>780</v>
      </c>
      <c r="AG21" s="336">
        <v>772</v>
      </c>
      <c r="AH21" s="336">
        <v>765</v>
      </c>
      <c r="AI21" s="336">
        <v>760</v>
      </c>
      <c r="AJ21" s="336">
        <v>756</v>
      </c>
      <c r="AK21" s="336">
        <v>752</v>
      </c>
      <c r="AL21" s="336">
        <v>751</v>
      </c>
    </row>
    <row r="22" spans="1:38" x14ac:dyDescent="0.2">
      <c r="A22" s="925"/>
      <c r="B22" s="634">
        <v>19</v>
      </c>
      <c r="C22" s="336">
        <v>1078</v>
      </c>
      <c r="D22" s="336">
        <v>1078</v>
      </c>
      <c r="E22" s="336">
        <v>1076</v>
      </c>
      <c r="F22" s="336">
        <v>1073</v>
      </c>
      <c r="G22" s="336">
        <v>1069</v>
      </c>
      <c r="H22" s="336">
        <v>1064</v>
      </c>
      <c r="I22" s="336">
        <v>1058</v>
      </c>
      <c r="J22" s="336">
        <v>1051</v>
      </c>
      <c r="K22" s="336">
        <v>1042</v>
      </c>
      <c r="L22" s="336">
        <v>1033</v>
      </c>
      <c r="M22" s="336">
        <v>1023</v>
      </c>
      <c r="N22" s="336">
        <v>1012</v>
      </c>
      <c r="O22" s="336">
        <v>1000</v>
      </c>
      <c r="P22" s="336">
        <v>988</v>
      </c>
      <c r="Q22" s="336">
        <v>975</v>
      </c>
      <c r="R22" s="336">
        <v>961</v>
      </c>
      <c r="S22" s="336">
        <v>948</v>
      </c>
      <c r="T22" s="336">
        <v>933</v>
      </c>
      <c r="U22" s="336">
        <v>918</v>
      </c>
      <c r="V22" s="336">
        <v>904</v>
      </c>
      <c r="W22" s="336">
        <v>889</v>
      </c>
      <c r="X22" s="336">
        <v>874</v>
      </c>
      <c r="Y22" s="336">
        <v>859</v>
      </c>
      <c r="Z22" s="336">
        <v>844</v>
      </c>
      <c r="AA22" s="336">
        <v>830</v>
      </c>
      <c r="AB22" s="336">
        <v>817</v>
      </c>
      <c r="AC22" s="336">
        <v>804</v>
      </c>
      <c r="AD22" s="336">
        <v>792</v>
      </c>
      <c r="AE22" s="336">
        <v>781</v>
      </c>
      <c r="AF22" s="336">
        <v>771</v>
      </c>
      <c r="AG22" s="336">
        <v>763</v>
      </c>
      <c r="AH22" s="336">
        <v>756</v>
      </c>
      <c r="AI22" s="336">
        <v>750</v>
      </c>
      <c r="AJ22" s="336">
        <v>746</v>
      </c>
      <c r="AK22" s="336">
        <v>743</v>
      </c>
      <c r="AL22" s="336">
        <v>741</v>
      </c>
    </row>
    <row r="23" spans="1:38" x14ac:dyDescent="0.2">
      <c r="A23" s="925"/>
      <c r="B23" s="634">
        <v>20</v>
      </c>
      <c r="C23" s="336">
        <v>1084</v>
      </c>
      <c r="D23" s="336">
        <v>1083</v>
      </c>
      <c r="E23" s="336">
        <v>1081</v>
      </c>
      <c r="F23" s="336">
        <v>1078</v>
      </c>
      <c r="G23" s="336">
        <v>1074</v>
      </c>
      <c r="H23" s="336">
        <v>1069</v>
      </c>
      <c r="I23" s="336">
        <v>1062</v>
      </c>
      <c r="J23" s="336">
        <v>1055</v>
      </c>
      <c r="K23" s="336">
        <v>1046</v>
      </c>
      <c r="L23" s="336">
        <v>1036</v>
      </c>
      <c r="M23" s="336">
        <v>1026</v>
      </c>
      <c r="N23" s="336">
        <v>1014</v>
      </c>
      <c r="O23" s="336">
        <v>1002</v>
      </c>
      <c r="P23" s="336">
        <v>989</v>
      </c>
      <c r="Q23" s="336">
        <v>976</v>
      </c>
      <c r="R23" s="336">
        <v>962</v>
      </c>
      <c r="S23" s="336">
        <v>947</v>
      </c>
      <c r="T23" s="336">
        <v>932</v>
      </c>
      <c r="U23" s="336">
        <v>917</v>
      </c>
      <c r="V23" s="336">
        <v>901</v>
      </c>
      <c r="W23" s="336">
        <v>886</v>
      </c>
      <c r="X23" s="336">
        <v>870</v>
      </c>
      <c r="Y23" s="336">
        <v>854</v>
      </c>
      <c r="Z23" s="336">
        <v>839</v>
      </c>
      <c r="AA23" s="336">
        <v>824</v>
      </c>
      <c r="AB23" s="336">
        <v>810</v>
      </c>
      <c r="AC23" s="336">
        <v>797</v>
      </c>
      <c r="AD23" s="336">
        <v>784</v>
      </c>
      <c r="AE23" s="336">
        <v>773</v>
      </c>
      <c r="AF23" s="336">
        <v>762</v>
      </c>
      <c r="AG23" s="336">
        <v>754</v>
      </c>
      <c r="AH23" s="336">
        <v>746</v>
      </c>
      <c r="AI23" s="336">
        <v>740</v>
      </c>
      <c r="AJ23" s="336">
        <v>736</v>
      </c>
      <c r="AK23" s="336">
        <v>732</v>
      </c>
      <c r="AL23" s="336">
        <v>730</v>
      </c>
    </row>
    <row r="24" spans="1:38" x14ac:dyDescent="0.2">
      <c r="A24" s="925"/>
      <c r="B24" s="634">
        <v>21</v>
      </c>
      <c r="C24" s="336">
        <v>1088</v>
      </c>
      <c r="D24" s="336">
        <v>1088</v>
      </c>
      <c r="E24" s="336">
        <v>1086</v>
      </c>
      <c r="F24" s="336">
        <v>1083</v>
      </c>
      <c r="G24" s="336">
        <v>1079</v>
      </c>
      <c r="H24" s="336">
        <v>1073</v>
      </c>
      <c r="I24" s="336">
        <v>1066</v>
      </c>
      <c r="J24" s="336">
        <v>1058</v>
      </c>
      <c r="K24" s="336">
        <v>1049</v>
      </c>
      <c r="L24" s="336">
        <v>1039</v>
      </c>
      <c r="M24" s="336">
        <v>1029</v>
      </c>
      <c r="N24" s="336">
        <v>1017</v>
      </c>
      <c r="O24" s="336">
        <v>1004</v>
      </c>
      <c r="P24" s="336">
        <v>990</v>
      </c>
      <c r="Q24" s="336">
        <v>977</v>
      </c>
      <c r="R24" s="336">
        <v>962</v>
      </c>
      <c r="S24" s="336">
        <v>947</v>
      </c>
      <c r="T24" s="336">
        <v>931</v>
      </c>
      <c r="U24" s="336">
        <v>915</v>
      </c>
      <c r="V24" s="336">
        <v>899</v>
      </c>
      <c r="W24" s="336">
        <v>883</v>
      </c>
      <c r="X24" s="336">
        <v>866</v>
      </c>
      <c r="Y24" s="336">
        <v>850</v>
      </c>
      <c r="Z24" s="336">
        <v>834</v>
      </c>
      <c r="AA24" s="336">
        <v>819</v>
      </c>
      <c r="AB24" s="336">
        <v>804</v>
      </c>
      <c r="AC24" s="336">
        <v>790</v>
      </c>
      <c r="AD24" s="336">
        <v>776</v>
      </c>
      <c r="AE24" s="336">
        <v>764</v>
      </c>
      <c r="AF24" s="336">
        <v>753</v>
      </c>
      <c r="AG24" s="336">
        <v>744</v>
      </c>
      <c r="AH24" s="336">
        <v>737</v>
      </c>
      <c r="AI24" s="336">
        <v>731</v>
      </c>
      <c r="AJ24" s="336">
        <v>726</v>
      </c>
      <c r="AK24" s="336">
        <v>722</v>
      </c>
      <c r="AL24" s="336">
        <v>720</v>
      </c>
    </row>
    <row r="25" spans="1:38" x14ac:dyDescent="0.2">
      <c r="A25" s="925"/>
      <c r="B25" s="634">
        <v>22</v>
      </c>
      <c r="C25" s="336">
        <v>1093</v>
      </c>
      <c r="D25" s="336">
        <v>1092</v>
      </c>
      <c r="E25" s="336">
        <v>1090</v>
      </c>
      <c r="F25" s="336">
        <v>1087</v>
      </c>
      <c r="G25" s="336">
        <v>1083</v>
      </c>
      <c r="H25" s="336">
        <v>1077</v>
      </c>
      <c r="I25" s="336">
        <v>1070</v>
      </c>
      <c r="J25" s="336">
        <v>1062</v>
      </c>
      <c r="K25" s="336">
        <v>1053</v>
      </c>
      <c r="L25" s="336">
        <v>1042</v>
      </c>
      <c r="M25" s="336">
        <v>1031</v>
      </c>
      <c r="N25" s="336">
        <v>1019</v>
      </c>
      <c r="O25" s="336">
        <v>1005</v>
      </c>
      <c r="P25" s="336">
        <v>992</v>
      </c>
      <c r="Q25" s="336">
        <v>977</v>
      </c>
      <c r="R25" s="336">
        <v>962</v>
      </c>
      <c r="S25" s="336">
        <v>946</v>
      </c>
      <c r="T25" s="336">
        <v>930</v>
      </c>
      <c r="U25" s="336">
        <v>913</v>
      </c>
      <c r="V25" s="336">
        <v>897</v>
      </c>
      <c r="W25" s="336">
        <v>879</v>
      </c>
      <c r="X25" s="336">
        <v>863</v>
      </c>
      <c r="Y25" s="336">
        <v>846</v>
      </c>
      <c r="Z25" s="336">
        <v>829</v>
      </c>
      <c r="AA25" s="336">
        <v>813</v>
      </c>
      <c r="AB25" s="336">
        <v>797</v>
      </c>
      <c r="AC25" s="336">
        <v>782</v>
      </c>
      <c r="AD25" s="336">
        <v>768</v>
      </c>
      <c r="AE25" s="336">
        <v>756</v>
      </c>
      <c r="AF25" s="336">
        <v>745</v>
      </c>
      <c r="AG25" s="336">
        <v>735</v>
      </c>
      <c r="AH25" s="336">
        <v>727</v>
      </c>
      <c r="AI25" s="336">
        <v>721</v>
      </c>
      <c r="AJ25" s="336">
        <v>715</v>
      </c>
      <c r="AK25" s="336">
        <v>712</v>
      </c>
      <c r="AL25" s="336">
        <v>710</v>
      </c>
    </row>
    <row r="26" spans="1:38" x14ac:dyDescent="0.2">
      <c r="A26" s="925"/>
      <c r="B26" s="634">
        <v>23</v>
      </c>
      <c r="C26" s="336">
        <v>1098</v>
      </c>
      <c r="D26" s="336">
        <v>1097</v>
      </c>
      <c r="E26" s="336">
        <v>1095</v>
      </c>
      <c r="F26" s="336">
        <v>1091</v>
      </c>
      <c r="G26" s="336">
        <v>1087</v>
      </c>
      <c r="H26" s="336">
        <v>1081</v>
      </c>
      <c r="I26" s="336">
        <v>1074</v>
      </c>
      <c r="J26" s="336">
        <v>1065</v>
      </c>
      <c r="K26" s="336">
        <v>1056</v>
      </c>
      <c r="L26" s="336">
        <v>1045</v>
      </c>
      <c r="M26" s="336">
        <v>1033</v>
      </c>
      <c r="N26" s="336">
        <v>1021</v>
      </c>
      <c r="O26" s="336">
        <v>1007</v>
      </c>
      <c r="P26" s="336">
        <v>992</v>
      </c>
      <c r="Q26" s="336">
        <v>977</v>
      </c>
      <c r="R26" s="336">
        <v>962</v>
      </c>
      <c r="S26" s="336">
        <v>945</v>
      </c>
      <c r="T26" s="336">
        <v>929</v>
      </c>
      <c r="U26" s="336">
        <v>911</v>
      </c>
      <c r="V26" s="336">
        <v>894</v>
      </c>
      <c r="W26" s="336">
        <v>876</v>
      </c>
      <c r="X26" s="336">
        <v>859</v>
      </c>
      <c r="Y26" s="336">
        <v>841</v>
      </c>
      <c r="Z26" s="336">
        <v>824</v>
      </c>
      <c r="AA26" s="336">
        <v>807</v>
      </c>
      <c r="AB26" s="336">
        <v>791</v>
      </c>
      <c r="AC26" s="336">
        <v>775</v>
      </c>
      <c r="AD26" s="336">
        <v>761</v>
      </c>
      <c r="AE26" s="336">
        <v>748</v>
      </c>
      <c r="AF26" s="336">
        <v>736</v>
      </c>
      <c r="AG26" s="336">
        <v>726</v>
      </c>
      <c r="AH26" s="336">
        <v>718</v>
      </c>
      <c r="AI26" s="336">
        <v>711</v>
      </c>
      <c r="AJ26" s="336">
        <v>706</v>
      </c>
      <c r="AK26" s="336">
        <v>701</v>
      </c>
      <c r="AL26" s="336">
        <v>699</v>
      </c>
    </row>
    <row r="27" spans="1:38" x14ac:dyDescent="0.2">
      <c r="A27" s="925"/>
      <c r="B27" s="634">
        <v>24</v>
      </c>
      <c r="C27" s="336">
        <v>1102</v>
      </c>
      <c r="D27" s="336">
        <v>1101</v>
      </c>
      <c r="E27" s="336">
        <v>1099</v>
      </c>
      <c r="F27" s="336">
        <v>1095</v>
      </c>
      <c r="G27" s="336">
        <v>1091</v>
      </c>
      <c r="H27" s="336">
        <v>1084</v>
      </c>
      <c r="I27" s="336">
        <v>1077</v>
      </c>
      <c r="J27" s="336">
        <v>1068</v>
      </c>
      <c r="K27" s="336">
        <v>1058</v>
      </c>
      <c r="L27" s="336">
        <v>1047</v>
      </c>
      <c r="M27" s="336">
        <v>1035</v>
      </c>
      <c r="N27" s="336">
        <v>1022</v>
      </c>
      <c r="O27" s="336">
        <v>1008</v>
      </c>
      <c r="P27" s="336">
        <v>993</v>
      </c>
      <c r="Q27" s="336">
        <v>978</v>
      </c>
      <c r="R27" s="336">
        <v>962</v>
      </c>
      <c r="S27" s="336">
        <v>945</v>
      </c>
      <c r="T27" s="336">
        <v>927</v>
      </c>
      <c r="U27" s="336">
        <v>910</v>
      </c>
      <c r="V27" s="336">
        <v>891</v>
      </c>
      <c r="W27" s="336">
        <v>873</v>
      </c>
      <c r="X27" s="336">
        <v>855</v>
      </c>
      <c r="Y27" s="336">
        <v>836</v>
      </c>
      <c r="Z27" s="336">
        <v>819</v>
      </c>
      <c r="AA27" s="336">
        <v>801</v>
      </c>
      <c r="AB27" s="336">
        <v>784</v>
      </c>
      <c r="AC27" s="336">
        <v>768</v>
      </c>
      <c r="AD27" s="336">
        <v>753</v>
      </c>
      <c r="AE27" s="336">
        <v>739</v>
      </c>
      <c r="AF27" s="336">
        <v>727</v>
      </c>
      <c r="AG27" s="336">
        <v>717</v>
      </c>
      <c r="AH27" s="336">
        <v>708</v>
      </c>
      <c r="AI27" s="336">
        <v>701</v>
      </c>
      <c r="AJ27" s="336">
        <v>695</v>
      </c>
      <c r="AK27" s="336">
        <v>691</v>
      </c>
      <c r="AL27" s="336">
        <v>688</v>
      </c>
    </row>
    <row r="28" spans="1:38" x14ac:dyDescent="0.2">
      <c r="A28" s="925"/>
      <c r="B28" s="634">
        <v>25</v>
      </c>
      <c r="C28" s="336">
        <v>1105</v>
      </c>
      <c r="D28" s="336">
        <v>1105</v>
      </c>
      <c r="E28" s="336">
        <v>1103</v>
      </c>
      <c r="F28" s="336">
        <v>1099</v>
      </c>
      <c r="G28" s="336">
        <v>1094</v>
      </c>
      <c r="H28" s="336">
        <v>1088</v>
      </c>
      <c r="I28" s="336">
        <v>1080</v>
      </c>
      <c r="J28" s="336">
        <v>1071</v>
      </c>
      <c r="K28" s="336">
        <v>1061</v>
      </c>
      <c r="L28" s="336">
        <v>1050</v>
      </c>
      <c r="M28" s="336">
        <v>1037</v>
      </c>
      <c r="N28" s="336">
        <v>1024</v>
      </c>
      <c r="O28" s="336">
        <v>1009</v>
      </c>
      <c r="P28" s="336">
        <v>994</v>
      </c>
      <c r="Q28" s="336">
        <v>978</v>
      </c>
      <c r="R28" s="336">
        <v>961</v>
      </c>
      <c r="S28" s="336">
        <v>944</v>
      </c>
      <c r="T28" s="336">
        <v>926</v>
      </c>
      <c r="U28" s="336">
        <v>907</v>
      </c>
      <c r="V28" s="336">
        <v>889</v>
      </c>
      <c r="W28" s="336">
        <v>870</v>
      </c>
      <c r="X28" s="336">
        <v>851</v>
      </c>
      <c r="Y28" s="336">
        <v>832</v>
      </c>
      <c r="Z28" s="336">
        <v>814</v>
      </c>
      <c r="AA28" s="336">
        <v>796</v>
      </c>
      <c r="AB28" s="336">
        <v>778</v>
      </c>
      <c r="AC28" s="336">
        <v>761</v>
      </c>
      <c r="AD28" s="336">
        <v>745</v>
      </c>
      <c r="AE28" s="336">
        <v>731</v>
      </c>
      <c r="AF28" s="336">
        <v>719</v>
      </c>
      <c r="AG28" s="336">
        <v>708</v>
      </c>
      <c r="AH28" s="336">
        <v>699</v>
      </c>
      <c r="AI28" s="336">
        <v>691</v>
      </c>
      <c r="AJ28" s="336">
        <v>685</v>
      </c>
      <c r="AK28" s="336">
        <v>680</v>
      </c>
      <c r="AL28" s="336">
        <v>678</v>
      </c>
    </row>
    <row r="29" spans="1:38" x14ac:dyDescent="0.2">
      <c r="A29" s="925"/>
      <c r="B29" s="634">
        <v>26</v>
      </c>
      <c r="C29" s="336">
        <v>1109</v>
      </c>
      <c r="D29" s="336">
        <v>1108</v>
      </c>
      <c r="E29" s="336">
        <v>1106</v>
      </c>
      <c r="F29" s="336">
        <v>1103</v>
      </c>
      <c r="G29" s="336">
        <v>1097</v>
      </c>
      <c r="H29" s="336">
        <v>1091</v>
      </c>
      <c r="I29" s="336">
        <v>1083</v>
      </c>
      <c r="J29" s="336">
        <v>1074</v>
      </c>
      <c r="K29" s="336">
        <v>1063</v>
      </c>
      <c r="L29" s="336">
        <v>1052</v>
      </c>
      <c r="M29" s="336">
        <v>1039</v>
      </c>
      <c r="N29" s="336">
        <v>1025</v>
      </c>
      <c r="O29" s="336">
        <v>1010</v>
      </c>
      <c r="P29" s="336">
        <v>994</v>
      </c>
      <c r="Q29" s="336">
        <v>978</v>
      </c>
      <c r="R29" s="336">
        <v>961</v>
      </c>
      <c r="S29" s="336">
        <v>943</v>
      </c>
      <c r="T29" s="336">
        <v>924</v>
      </c>
      <c r="U29" s="336">
        <v>905</v>
      </c>
      <c r="V29" s="336">
        <v>886</v>
      </c>
      <c r="W29" s="336">
        <v>867</v>
      </c>
      <c r="X29" s="336">
        <v>848</v>
      </c>
      <c r="Y29" s="336">
        <v>828</v>
      </c>
      <c r="Z29" s="336">
        <v>809</v>
      </c>
      <c r="AA29" s="336">
        <v>790</v>
      </c>
      <c r="AB29" s="336">
        <v>772</v>
      </c>
      <c r="AC29" s="336">
        <v>754</v>
      </c>
      <c r="AD29" s="336">
        <v>738</v>
      </c>
      <c r="AE29" s="336">
        <v>723</v>
      </c>
      <c r="AF29" s="336">
        <v>710</v>
      </c>
      <c r="AG29" s="336">
        <v>699</v>
      </c>
      <c r="AH29" s="336">
        <v>689</v>
      </c>
      <c r="AI29" s="336">
        <v>681</v>
      </c>
      <c r="AJ29" s="336">
        <v>675</v>
      </c>
      <c r="AK29" s="336">
        <v>670</v>
      </c>
      <c r="AL29" s="336">
        <v>667</v>
      </c>
    </row>
    <row r="30" spans="1:38" x14ac:dyDescent="0.2">
      <c r="A30" s="925"/>
      <c r="B30" s="634">
        <v>27</v>
      </c>
      <c r="C30" s="336">
        <v>1112</v>
      </c>
      <c r="D30" s="336">
        <v>1112</v>
      </c>
      <c r="E30" s="336">
        <v>1109</v>
      </c>
      <c r="F30" s="336">
        <v>1106</v>
      </c>
      <c r="G30" s="336">
        <v>1101</v>
      </c>
      <c r="H30" s="336">
        <v>1094</v>
      </c>
      <c r="I30" s="336">
        <v>1086</v>
      </c>
      <c r="J30" s="336">
        <v>1076</v>
      </c>
      <c r="K30" s="336">
        <v>1066</v>
      </c>
      <c r="L30" s="336">
        <v>1053</v>
      </c>
      <c r="M30" s="336">
        <v>1040</v>
      </c>
      <c r="N30" s="336">
        <v>1026</v>
      </c>
      <c r="O30" s="336">
        <v>1011</v>
      </c>
      <c r="P30" s="336">
        <v>995</v>
      </c>
      <c r="Q30" s="336">
        <v>978</v>
      </c>
      <c r="R30" s="336">
        <v>960</v>
      </c>
      <c r="S30" s="336">
        <v>941</v>
      </c>
      <c r="T30" s="336">
        <v>923</v>
      </c>
      <c r="U30" s="336">
        <v>903</v>
      </c>
      <c r="V30" s="336">
        <v>883</v>
      </c>
      <c r="W30" s="336">
        <v>863</v>
      </c>
      <c r="X30" s="336">
        <v>843</v>
      </c>
      <c r="Y30" s="336">
        <v>823</v>
      </c>
      <c r="Z30" s="336">
        <v>803</v>
      </c>
      <c r="AA30" s="336">
        <v>784</v>
      </c>
      <c r="AB30" s="336">
        <v>765</v>
      </c>
      <c r="AC30" s="336">
        <v>747</v>
      </c>
      <c r="AD30" s="336">
        <v>730</v>
      </c>
      <c r="AE30" s="336">
        <v>714</v>
      </c>
      <c r="AF30" s="336">
        <v>701</v>
      </c>
      <c r="AG30" s="336">
        <v>689</v>
      </c>
      <c r="AH30" s="336">
        <v>680</v>
      </c>
      <c r="AI30" s="336">
        <v>671</v>
      </c>
      <c r="AJ30" s="336">
        <v>664</v>
      </c>
      <c r="AK30" s="336">
        <v>660</v>
      </c>
      <c r="AL30" s="336">
        <v>658</v>
      </c>
    </row>
    <row r="31" spans="1:38" x14ac:dyDescent="0.2">
      <c r="A31" s="925"/>
      <c r="B31" s="634">
        <v>28</v>
      </c>
      <c r="C31" s="336">
        <v>1115</v>
      </c>
      <c r="D31" s="336">
        <v>1115</v>
      </c>
      <c r="E31" s="336">
        <v>1112</v>
      </c>
      <c r="F31" s="336">
        <v>1109</v>
      </c>
      <c r="G31" s="336">
        <v>1103</v>
      </c>
      <c r="H31" s="336">
        <v>1096</v>
      </c>
      <c r="I31" s="336">
        <v>1088</v>
      </c>
      <c r="J31" s="336">
        <v>1078</v>
      </c>
      <c r="K31" s="336">
        <v>1067</v>
      </c>
      <c r="L31" s="336">
        <v>1055</v>
      </c>
      <c r="M31" s="336">
        <v>1042</v>
      </c>
      <c r="N31" s="336">
        <v>1027</v>
      </c>
      <c r="O31" s="336">
        <v>1011</v>
      </c>
      <c r="P31" s="336">
        <v>995</v>
      </c>
      <c r="Q31" s="336">
        <v>977</v>
      </c>
      <c r="R31" s="336">
        <v>959</v>
      </c>
      <c r="S31" s="336">
        <v>940</v>
      </c>
      <c r="T31" s="336">
        <v>921</v>
      </c>
      <c r="U31" s="336">
        <v>901</v>
      </c>
      <c r="V31" s="336">
        <v>881</v>
      </c>
      <c r="W31" s="336">
        <v>860</v>
      </c>
      <c r="X31" s="336">
        <v>840</v>
      </c>
      <c r="Y31" s="336">
        <v>819</v>
      </c>
      <c r="Z31" s="336">
        <v>799</v>
      </c>
      <c r="AA31" s="336">
        <v>778</v>
      </c>
      <c r="AB31" s="336">
        <v>759</v>
      </c>
      <c r="AC31" s="336">
        <v>740</v>
      </c>
      <c r="AD31" s="336">
        <v>723</v>
      </c>
      <c r="AE31" s="336">
        <v>707</v>
      </c>
      <c r="AF31" s="336">
        <v>692</v>
      </c>
      <c r="AG31" s="336">
        <v>680</v>
      </c>
      <c r="AH31" s="336">
        <v>670</v>
      </c>
      <c r="AI31" s="336">
        <v>661</v>
      </c>
      <c r="AJ31" s="336">
        <v>654</v>
      </c>
      <c r="AK31" s="336">
        <v>650</v>
      </c>
      <c r="AL31" s="336">
        <v>647</v>
      </c>
    </row>
    <row r="32" spans="1:38" x14ac:dyDescent="0.2">
      <c r="A32" s="925"/>
      <c r="B32" s="634">
        <v>29</v>
      </c>
      <c r="C32" s="336">
        <v>1118</v>
      </c>
      <c r="D32" s="336">
        <v>1118</v>
      </c>
      <c r="E32" s="336">
        <v>1115</v>
      </c>
      <c r="F32" s="336">
        <v>1111</v>
      </c>
      <c r="G32" s="336">
        <v>1106</v>
      </c>
      <c r="H32" s="336">
        <v>1099</v>
      </c>
      <c r="I32" s="336">
        <v>1090</v>
      </c>
      <c r="J32" s="336">
        <v>1081</v>
      </c>
      <c r="K32" s="336">
        <v>1069</v>
      </c>
      <c r="L32" s="336">
        <v>1057</v>
      </c>
      <c r="M32" s="336">
        <v>1043</v>
      </c>
      <c r="N32" s="336">
        <v>1028</v>
      </c>
      <c r="O32" s="336">
        <v>1012</v>
      </c>
      <c r="P32" s="336">
        <v>995</v>
      </c>
      <c r="Q32" s="336">
        <v>977</v>
      </c>
      <c r="R32" s="336">
        <v>959</v>
      </c>
      <c r="S32" s="336">
        <v>939</v>
      </c>
      <c r="T32" s="336">
        <v>919</v>
      </c>
      <c r="U32" s="336">
        <v>899</v>
      </c>
      <c r="V32" s="336">
        <v>878</v>
      </c>
      <c r="W32" s="336">
        <v>857</v>
      </c>
      <c r="X32" s="336">
        <v>835</v>
      </c>
      <c r="Y32" s="336">
        <v>815</v>
      </c>
      <c r="Z32" s="336">
        <v>793</v>
      </c>
      <c r="AA32" s="336">
        <v>773</v>
      </c>
      <c r="AB32" s="336">
        <v>753</v>
      </c>
      <c r="AC32" s="336">
        <v>733</v>
      </c>
      <c r="AD32" s="336">
        <v>715</v>
      </c>
      <c r="AE32" s="336">
        <v>698</v>
      </c>
      <c r="AF32" s="336">
        <v>684</v>
      </c>
      <c r="AG32" s="336">
        <v>671</v>
      </c>
      <c r="AH32" s="336">
        <v>660</v>
      </c>
      <c r="AI32" s="336">
        <v>651</v>
      </c>
      <c r="AJ32" s="336">
        <v>644</v>
      </c>
      <c r="AK32" s="336">
        <v>640</v>
      </c>
      <c r="AL32" s="336">
        <v>636</v>
      </c>
    </row>
    <row r="33" spans="1:38" x14ac:dyDescent="0.2">
      <c r="A33" s="925"/>
      <c r="B33" s="634">
        <v>30</v>
      </c>
      <c r="C33" s="336">
        <v>1121</v>
      </c>
      <c r="D33" s="336">
        <v>1120</v>
      </c>
      <c r="E33" s="336">
        <v>1118</v>
      </c>
      <c r="F33" s="336">
        <v>1114</v>
      </c>
      <c r="G33" s="336">
        <v>1108</v>
      </c>
      <c r="H33" s="336">
        <v>1101</v>
      </c>
      <c r="I33" s="336">
        <v>1092</v>
      </c>
      <c r="J33" s="336">
        <v>1082</v>
      </c>
      <c r="K33" s="336">
        <v>1071</v>
      </c>
      <c r="L33" s="336">
        <v>1058</v>
      </c>
      <c r="M33" s="336">
        <v>1044</v>
      </c>
      <c r="N33" s="336">
        <v>1028</v>
      </c>
      <c r="O33" s="336">
        <v>1012</v>
      </c>
      <c r="P33" s="336">
        <v>994</v>
      </c>
      <c r="Q33" s="336">
        <v>976</v>
      </c>
      <c r="R33" s="336">
        <v>957</v>
      </c>
      <c r="S33" s="336">
        <v>937</v>
      </c>
      <c r="T33" s="336">
        <v>917</v>
      </c>
      <c r="U33" s="336">
        <v>896</v>
      </c>
      <c r="V33" s="336">
        <v>875</v>
      </c>
      <c r="W33" s="336">
        <v>853</v>
      </c>
      <c r="X33" s="336">
        <v>832</v>
      </c>
      <c r="Y33" s="336">
        <v>810</v>
      </c>
      <c r="Z33" s="336">
        <v>788</v>
      </c>
      <c r="AA33" s="336">
        <v>767</v>
      </c>
      <c r="AB33" s="336">
        <v>747</v>
      </c>
      <c r="AC33" s="336">
        <v>727</v>
      </c>
      <c r="AD33" s="336">
        <v>708</v>
      </c>
      <c r="AE33" s="336">
        <v>690</v>
      </c>
      <c r="AF33" s="336">
        <v>675</v>
      </c>
      <c r="AG33" s="336">
        <v>662</v>
      </c>
      <c r="AH33" s="336">
        <v>651</v>
      </c>
      <c r="AI33" s="336">
        <v>641</v>
      </c>
      <c r="AJ33" s="336">
        <v>635</v>
      </c>
      <c r="AK33" s="336">
        <v>629</v>
      </c>
      <c r="AL33" s="336">
        <v>626</v>
      </c>
    </row>
    <row r="34" spans="1:38" x14ac:dyDescent="0.2">
      <c r="A34" s="925"/>
      <c r="B34" s="634">
        <v>31</v>
      </c>
      <c r="C34" s="336">
        <v>1123</v>
      </c>
      <c r="D34" s="336">
        <v>1122</v>
      </c>
      <c r="E34" s="336">
        <v>1120</v>
      </c>
      <c r="F34" s="336">
        <v>1116</v>
      </c>
      <c r="G34" s="336">
        <v>1110</v>
      </c>
      <c r="H34" s="336">
        <v>1103</v>
      </c>
      <c r="I34" s="336">
        <v>1094</v>
      </c>
      <c r="J34" s="336">
        <v>1084</v>
      </c>
      <c r="K34" s="336">
        <v>1072</v>
      </c>
      <c r="L34" s="336">
        <v>1059</v>
      </c>
      <c r="M34" s="336">
        <v>1044</v>
      </c>
      <c r="N34" s="336">
        <v>1029</v>
      </c>
      <c r="O34" s="336">
        <v>1012</v>
      </c>
      <c r="P34" s="336">
        <v>994</v>
      </c>
      <c r="Q34" s="336">
        <v>976</v>
      </c>
      <c r="R34" s="336">
        <v>956</v>
      </c>
      <c r="S34" s="336">
        <v>936</v>
      </c>
      <c r="T34" s="336">
        <v>915</v>
      </c>
      <c r="U34" s="336">
        <v>894</v>
      </c>
      <c r="V34" s="336">
        <v>872</v>
      </c>
      <c r="W34" s="336">
        <v>850</v>
      </c>
      <c r="X34" s="336">
        <v>828</v>
      </c>
      <c r="Y34" s="336">
        <v>806</v>
      </c>
      <c r="Z34" s="336">
        <v>783</v>
      </c>
      <c r="AA34" s="336">
        <v>762</v>
      </c>
      <c r="AB34" s="336">
        <v>740</v>
      </c>
      <c r="AC34" s="336">
        <v>720</v>
      </c>
      <c r="AD34" s="336">
        <v>700</v>
      </c>
      <c r="AE34" s="336">
        <v>683</v>
      </c>
      <c r="AF34" s="336">
        <v>667</v>
      </c>
      <c r="AG34" s="336">
        <v>653</v>
      </c>
      <c r="AH34" s="336">
        <v>641</v>
      </c>
      <c r="AI34" s="336">
        <v>632</v>
      </c>
      <c r="AJ34" s="336">
        <v>624</v>
      </c>
      <c r="AK34" s="336">
        <v>619</v>
      </c>
      <c r="AL34" s="336">
        <v>617</v>
      </c>
    </row>
    <row r="35" spans="1:38" x14ac:dyDescent="0.2">
      <c r="A35" s="925"/>
      <c r="B35" s="634">
        <v>32</v>
      </c>
      <c r="C35" s="336">
        <v>1125</v>
      </c>
      <c r="D35" s="336">
        <v>1124</v>
      </c>
      <c r="E35" s="336">
        <v>1122</v>
      </c>
      <c r="F35" s="336">
        <v>1118</v>
      </c>
      <c r="G35" s="336">
        <v>1112</v>
      </c>
      <c r="H35" s="336">
        <v>1105</v>
      </c>
      <c r="I35" s="336">
        <v>1096</v>
      </c>
      <c r="J35" s="336">
        <v>1085</v>
      </c>
      <c r="K35" s="336">
        <v>1073</v>
      </c>
      <c r="L35" s="336">
        <v>1060</v>
      </c>
      <c r="M35" s="336">
        <v>1045</v>
      </c>
      <c r="N35" s="336">
        <v>1029</v>
      </c>
      <c r="O35" s="336">
        <v>1012</v>
      </c>
      <c r="P35" s="336">
        <v>994</v>
      </c>
      <c r="Q35" s="336">
        <v>975</v>
      </c>
      <c r="R35" s="336">
        <v>955</v>
      </c>
      <c r="S35" s="336">
        <v>934</v>
      </c>
      <c r="T35" s="336">
        <v>913</v>
      </c>
      <c r="U35" s="336">
        <v>891</v>
      </c>
      <c r="V35" s="336">
        <v>869</v>
      </c>
      <c r="W35" s="336">
        <v>846</v>
      </c>
      <c r="X35" s="336">
        <v>824</v>
      </c>
      <c r="Y35" s="336">
        <v>801</v>
      </c>
      <c r="Z35" s="336">
        <v>778</v>
      </c>
      <c r="AA35" s="336">
        <v>756</v>
      </c>
      <c r="AB35" s="336">
        <v>734</v>
      </c>
      <c r="AC35" s="336">
        <v>713</v>
      </c>
      <c r="AD35" s="336">
        <v>693</v>
      </c>
      <c r="AE35" s="336">
        <v>675</v>
      </c>
      <c r="AF35" s="336">
        <v>658</v>
      </c>
      <c r="AG35" s="336">
        <v>644</v>
      </c>
      <c r="AH35" s="336">
        <v>632</v>
      </c>
      <c r="AI35" s="336">
        <v>622</v>
      </c>
      <c r="AJ35" s="336">
        <v>614</v>
      </c>
      <c r="AK35" s="336">
        <v>609</v>
      </c>
      <c r="AL35" s="336">
        <v>606</v>
      </c>
    </row>
    <row r="36" spans="1:38" x14ac:dyDescent="0.2">
      <c r="A36" s="925"/>
      <c r="B36" s="634">
        <v>33</v>
      </c>
      <c r="C36" s="336">
        <v>1127</v>
      </c>
      <c r="D36" s="336">
        <v>1126</v>
      </c>
      <c r="E36" s="336">
        <v>1124</v>
      </c>
      <c r="F36" s="336">
        <v>1119</v>
      </c>
      <c r="G36" s="336">
        <v>1114</v>
      </c>
      <c r="H36" s="336">
        <v>1106</v>
      </c>
      <c r="I36" s="336">
        <v>1097</v>
      </c>
      <c r="J36" s="336">
        <v>1086</v>
      </c>
      <c r="K36" s="336">
        <v>1074</v>
      </c>
      <c r="L36" s="336">
        <v>1060</v>
      </c>
      <c r="M36" s="336">
        <v>1045</v>
      </c>
      <c r="N36" s="336">
        <v>1029</v>
      </c>
      <c r="O36" s="336">
        <v>1011</v>
      </c>
      <c r="P36" s="336">
        <v>993</v>
      </c>
      <c r="Q36" s="336">
        <v>974</v>
      </c>
      <c r="R36" s="336">
        <v>953</v>
      </c>
      <c r="S36" s="336">
        <v>932</v>
      </c>
      <c r="T36" s="336">
        <v>911</v>
      </c>
      <c r="U36" s="336">
        <v>889</v>
      </c>
      <c r="V36" s="336">
        <v>866</v>
      </c>
      <c r="W36" s="336">
        <v>843</v>
      </c>
      <c r="X36" s="336">
        <v>820</v>
      </c>
      <c r="Y36" s="336">
        <v>796</v>
      </c>
      <c r="Z36" s="336">
        <v>773</v>
      </c>
      <c r="AA36" s="336">
        <v>750</v>
      </c>
      <c r="AB36" s="336">
        <v>728</v>
      </c>
      <c r="AC36" s="336">
        <v>707</v>
      </c>
      <c r="AD36" s="336">
        <v>686</v>
      </c>
      <c r="AE36" s="336">
        <v>667</v>
      </c>
      <c r="AF36" s="336">
        <v>650</v>
      </c>
      <c r="AG36" s="336">
        <v>635</v>
      </c>
      <c r="AH36" s="336">
        <v>623</v>
      </c>
      <c r="AI36" s="336">
        <v>612</v>
      </c>
      <c r="AJ36" s="336">
        <v>605</v>
      </c>
      <c r="AK36" s="336">
        <v>600</v>
      </c>
      <c r="AL36" s="336">
        <v>596</v>
      </c>
    </row>
    <row r="37" spans="1:38" x14ac:dyDescent="0.2">
      <c r="A37" s="925"/>
      <c r="B37" s="634">
        <v>34</v>
      </c>
      <c r="C37" s="336">
        <v>1128</v>
      </c>
      <c r="D37" s="336">
        <v>1128</v>
      </c>
      <c r="E37" s="336">
        <v>1125</v>
      </c>
      <c r="F37" s="336">
        <v>1121</v>
      </c>
      <c r="G37" s="336">
        <v>1115</v>
      </c>
      <c r="H37" s="336">
        <v>1107</v>
      </c>
      <c r="I37" s="336">
        <v>1098</v>
      </c>
      <c r="J37" s="336">
        <v>1087</v>
      </c>
      <c r="K37" s="336">
        <v>1074</v>
      </c>
      <c r="L37" s="336">
        <v>1060</v>
      </c>
      <c r="M37" s="336">
        <v>1045</v>
      </c>
      <c r="N37" s="336">
        <v>1029</v>
      </c>
      <c r="O37" s="336">
        <v>1011</v>
      </c>
      <c r="P37" s="336">
        <v>992</v>
      </c>
      <c r="Q37" s="336">
        <v>972</v>
      </c>
      <c r="R37" s="336">
        <v>952</v>
      </c>
      <c r="S37" s="336">
        <v>930</v>
      </c>
      <c r="T37" s="336">
        <v>908</v>
      </c>
      <c r="U37" s="336">
        <v>885</v>
      </c>
      <c r="V37" s="336">
        <v>863</v>
      </c>
      <c r="W37" s="336">
        <v>839</v>
      </c>
      <c r="X37" s="336">
        <v>815</v>
      </c>
      <c r="Y37" s="336">
        <v>792</v>
      </c>
      <c r="Z37" s="336">
        <v>768</v>
      </c>
      <c r="AA37" s="336">
        <v>745</v>
      </c>
      <c r="AB37" s="336">
        <v>722</v>
      </c>
      <c r="AC37" s="336">
        <v>700</v>
      </c>
      <c r="AD37" s="336">
        <v>679</v>
      </c>
      <c r="AE37" s="336">
        <v>659</v>
      </c>
      <c r="AF37" s="336">
        <v>642</v>
      </c>
      <c r="AG37" s="336">
        <v>626</v>
      </c>
      <c r="AH37" s="336">
        <v>614</v>
      </c>
      <c r="AI37" s="336">
        <v>603</v>
      </c>
      <c r="AJ37" s="336">
        <v>595</v>
      </c>
      <c r="AK37" s="336">
        <v>589</v>
      </c>
      <c r="AL37" s="336">
        <v>585</v>
      </c>
    </row>
    <row r="38" spans="1:38" x14ac:dyDescent="0.2">
      <c r="A38" s="925"/>
      <c r="B38" s="634">
        <v>35</v>
      </c>
      <c r="C38" s="336">
        <v>1130</v>
      </c>
      <c r="D38" s="336">
        <v>1129</v>
      </c>
      <c r="E38" s="336">
        <v>1126</v>
      </c>
      <c r="F38" s="336">
        <v>1122</v>
      </c>
      <c r="G38" s="336">
        <v>1116</v>
      </c>
      <c r="H38" s="336">
        <v>1108</v>
      </c>
      <c r="I38" s="336">
        <v>1098</v>
      </c>
      <c r="J38" s="336">
        <v>1087</v>
      </c>
      <c r="K38" s="336">
        <v>1075</v>
      </c>
      <c r="L38" s="336">
        <v>1060</v>
      </c>
      <c r="M38" s="336">
        <v>1045</v>
      </c>
      <c r="N38" s="336">
        <v>1028</v>
      </c>
      <c r="O38" s="336">
        <v>1010</v>
      </c>
      <c r="P38" s="336">
        <v>991</v>
      </c>
      <c r="Q38" s="336">
        <v>971</v>
      </c>
      <c r="R38" s="336">
        <v>950</v>
      </c>
      <c r="S38" s="336">
        <v>928</v>
      </c>
      <c r="T38" s="336">
        <v>906</v>
      </c>
      <c r="U38" s="336">
        <v>883</v>
      </c>
      <c r="V38" s="336">
        <v>859</v>
      </c>
      <c r="W38" s="336">
        <v>835</v>
      </c>
      <c r="X38" s="336">
        <v>811</v>
      </c>
      <c r="Y38" s="336">
        <v>787</v>
      </c>
      <c r="Z38" s="336">
        <v>763</v>
      </c>
      <c r="AA38" s="336">
        <v>739</v>
      </c>
      <c r="AB38" s="336">
        <v>716</v>
      </c>
      <c r="AC38" s="336">
        <v>693</v>
      </c>
      <c r="AD38" s="336">
        <v>672</v>
      </c>
      <c r="AE38" s="336">
        <v>652</v>
      </c>
      <c r="AF38" s="336">
        <v>633</v>
      </c>
      <c r="AG38" s="336">
        <v>618</v>
      </c>
      <c r="AH38" s="336">
        <v>604</v>
      </c>
      <c r="AI38" s="336">
        <v>594</v>
      </c>
      <c r="AJ38" s="336">
        <v>585</v>
      </c>
      <c r="AK38" s="336">
        <v>579</v>
      </c>
      <c r="AL38" s="336">
        <v>575</v>
      </c>
    </row>
    <row r="39" spans="1:38" x14ac:dyDescent="0.2">
      <c r="A39" s="925"/>
      <c r="B39" s="634">
        <v>36</v>
      </c>
      <c r="C39" s="336">
        <v>1131</v>
      </c>
      <c r="D39" s="336">
        <v>1130</v>
      </c>
      <c r="E39" s="336">
        <v>1127</v>
      </c>
      <c r="F39" s="336">
        <v>1123</v>
      </c>
      <c r="G39" s="336">
        <v>1117</v>
      </c>
      <c r="H39" s="336">
        <v>1109</v>
      </c>
      <c r="I39" s="336">
        <v>1099</v>
      </c>
      <c r="J39" s="336">
        <v>1088</v>
      </c>
      <c r="K39" s="336">
        <v>1075</v>
      </c>
      <c r="L39" s="336">
        <v>1061</v>
      </c>
      <c r="M39" s="336">
        <v>1045</v>
      </c>
      <c r="N39" s="336">
        <v>1028</v>
      </c>
      <c r="O39" s="336">
        <v>1009</v>
      </c>
      <c r="P39" s="336">
        <v>990</v>
      </c>
      <c r="Q39" s="336">
        <v>969</v>
      </c>
      <c r="R39" s="336">
        <v>948</v>
      </c>
      <c r="S39" s="336">
        <v>926</v>
      </c>
      <c r="T39" s="336">
        <v>903</v>
      </c>
      <c r="U39" s="336">
        <v>880</v>
      </c>
      <c r="V39" s="336">
        <v>856</v>
      </c>
      <c r="W39" s="336">
        <v>832</v>
      </c>
      <c r="X39" s="336">
        <v>807</v>
      </c>
      <c r="Y39" s="336">
        <v>782</v>
      </c>
      <c r="Z39" s="336">
        <v>758</v>
      </c>
      <c r="AA39" s="336">
        <v>734</v>
      </c>
      <c r="AB39" s="336">
        <v>710</v>
      </c>
      <c r="AC39" s="336">
        <v>687</v>
      </c>
      <c r="AD39" s="336">
        <v>665</v>
      </c>
      <c r="AE39" s="336">
        <v>644</v>
      </c>
      <c r="AF39" s="336">
        <v>625</v>
      </c>
      <c r="AG39" s="336">
        <v>609</v>
      </c>
      <c r="AH39" s="336">
        <v>595</v>
      </c>
      <c r="AI39" s="336">
        <v>584</v>
      </c>
      <c r="AJ39" s="336">
        <v>575</v>
      </c>
      <c r="AK39" s="336">
        <v>569</v>
      </c>
      <c r="AL39" s="336">
        <v>565</v>
      </c>
    </row>
    <row r="40" spans="1:38" x14ac:dyDescent="0.2">
      <c r="A40" s="925"/>
      <c r="B40" s="634">
        <v>37</v>
      </c>
      <c r="C40" s="336">
        <v>1131</v>
      </c>
      <c r="D40" s="336">
        <v>1130</v>
      </c>
      <c r="E40" s="336">
        <v>1128</v>
      </c>
      <c r="F40" s="336">
        <v>1123</v>
      </c>
      <c r="G40" s="336">
        <v>1117</v>
      </c>
      <c r="H40" s="336">
        <v>1109</v>
      </c>
      <c r="I40" s="336">
        <v>1099</v>
      </c>
      <c r="J40" s="336">
        <v>1088</v>
      </c>
      <c r="K40" s="336">
        <v>1075</v>
      </c>
      <c r="L40" s="336">
        <v>1060</v>
      </c>
      <c r="M40" s="336">
        <v>1044</v>
      </c>
      <c r="N40" s="336">
        <v>1027</v>
      </c>
      <c r="O40" s="336">
        <v>1008</v>
      </c>
      <c r="P40" s="336">
        <v>988</v>
      </c>
      <c r="Q40" s="336">
        <v>968</v>
      </c>
      <c r="R40" s="336">
        <v>946</v>
      </c>
      <c r="S40" s="336">
        <v>924</v>
      </c>
      <c r="T40" s="336">
        <v>900</v>
      </c>
      <c r="U40" s="336">
        <v>877</v>
      </c>
      <c r="V40" s="336">
        <v>852</v>
      </c>
      <c r="W40" s="336">
        <v>828</v>
      </c>
      <c r="X40" s="336">
        <v>803</v>
      </c>
      <c r="Y40" s="336">
        <v>778</v>
      </c>
      <c r="Z40" s="336">
        <v>753</v>
      </c>
      <c r="AA40" s="336">
        <v>728</v>
      </c>
      <c r="AB40" s="336">
        <v>704</v>
      </c>
      <c r="AC40" s="336">
        <v>681</v>
      </c>
      <c r="AD40" s="336">
        <v>658</v>
      </c>
      <c r="AE40" s="336">
        <v>637</v>
      </c>
      <c r="AF40" s="336">
        <v>617</v>
      </c>
      <c r="AG40" s="336">
        <v>601</v>
      </c>
      <c r="AH40" s="336">
        <v>586</v>
      </c>
      <c r="AI40" s="336">
        <v>575</v>
      </c>
      <c r="AJ40" s="336">
        <v>566</v>
      </c>
      <c r="AK40" s="336">
        <v>559</v>
      </c>
      <c r="AL40" s="336">
        <v>555</v>
      </c>
    </row>
    <row r="41" spans="1:38" x14ac:dyDescent="0.2">
      <c r="A41" s="925"/>
      <c r="B41" s="634">
        <v>38</v>
      </c>
      <c r="C41" s="336">
        <v>1132</v>
      </c>
      <c r="D41" s="336">
        <v>1131</v>
      </c>
      <c r="E41" s="336">
        <v>1128</v>
      </c>
      <c r="F41" s="336">
        <v>1124</v>
      </c>
      <c r="G41" s="336">
        <v>1117</v>
      </c>
      <c r="H41" s="336">
        <v>1109</v>
      </c>
      <c r="I41" s="336">
        <v>1099</v>
      </c>
      <c r="J41" s="336">
        <v>1088</v>
      </c>
      <c r="K41" s="336">
        <v>1074</v>
      </c>
      <c r="L41" s="336">
        <v>1059</v>
      </c>
      <c r="M41" s="336">
        <v>1043</v>
      </c>
      <c r="N41" s="336">
        <v>1026</v>
      </c>
      <c r="O41" s="336">
        <v>1007</v>
      </c>
      <c r="P41" s="336">
        <v>987</v>
      </c>
      <c r="Q41" s="336">
        <v>966</v>
      </c>
      <c r="R41" s="336">
        <v>944</v>
      </c>
      <c r="S41" s="336">
        <v>921</v>
      </c>
      <c r="T41" s="336">
        <v>897</v>
      </c>
      <c r="U41" s="336">
        <v>873</v>
      </c>
      <c r="V41" s="336">
        <v>849</v>
      </c>
      <c r="W41" s="336">
        <v>824</v>
      </c>
      <c r="X41" s="336">
        <v>799</v>
      </c>
      <c r="Y41" s="336">
        <v>773</v>
      </c>
      <c r="Z41" s="336">
        <v>748</v>
      </c>
      <c r="AA41" s="336">
        <v>723</v>
      </c>
      <c r="AB41" s="336">
        <v>698</v>
      </c>
      <c r="AC41" s="336">
        <v>674</v>
      </c>
      <c r="AD41" s="336">
        <v>651</v>
      </c>
      <c r="AE41" s="336">
        <v>629</v>
      </c>
      <c r="AF41" s="336">
        <v>610</v>
      </c>
      <c r="AG41" s="336">
        <v>592</v>
      </c>
      <c r="AH41" s="336">
        <v>577</v>
      </c>
      <c r="AI41" s="336">
        <v>565</v>
      </c>
      <c r="AJ41" s="336">
        <v>556</v>
      </c>
      <c r="AK41" s="336">
        <v>549</v>
      </c>
      <c r="AL41" s="336">
        <v>545</v>
      </c>
    </row>
    <row r="42" spans="1:38" x14ac:dyDescent="0.2">
      <c r="A42" s="925"/>
      <c r="B42" s="634">
        <v>39</v>
      </c>
      <c r="C42" s="336">
        <v>1132</v>
      </c>
      <c r="D42" s="336">
        <v>1131</v>
      </c>
      <c r="E42" s="336">
        <v>1128</v>
      </c>
      <c r="F42" s="336">
        <v>1124</v>
      </c>
      <c r="G42" s="336">
        <v>1117</v>
      </c>
      <c r="H42" s="336">
        <v>1109</v>
      </c>
      <c r="I42" s="336">
        <v>1099</v>
      </c>
      <c r="J42" s="336">
        <v>1087</v>
      </c>
      <c r="K42" s="336">
        <v>1074</v>
      </c>
      <c r="L42" s="336">
        <v>1059</v>
      </c>
      <c r="M42" s="336">
        <v>1042</v>
      </c>
      <c r="N42" s="336">
        <v>1025</v>
      </c>
      <c r="O42" s="336">
        <v>1005</v>
      </c>
      <c r="P42" s="336">
        <v>985</v>
      </c>
      <c r="Q42" s="336">
        <v>964</v>
      </c>
      <c r="R42" s="336">
        <v>941</v>
      </c>
      <c r="S42" s="336">
        <v>918</v>
      </c>
      <c r="T42" s="336">
        <v>895</v>
      </c>
      <c r="U42" s="336">
        <v>870</v>
      </c>
      <c r="V42" s="336">
        <v>845</v>
      </c>
      <c r="W42" s="336">
        <v>820</v>
      </c>
      <c r="X42" s="336">
        <v>794</v>
      </c>
      <c r="Y42" s="336">
        <v>768</v>
      </c>
      <c r="Z42" s="336">
        <v>743</v>
      </c>
      <c r="AA42" s="336">
        <v>717</v>
      </c>
      <c r="AB42" s="336">
        <v>692</v>
      </c>
      <c r="AC42" s="336">
        <v>668</v>
      </c>
      <c r="AD42" s="336">
        <v>645</v>
      </c>
      <c r="AE42" s="336">
        <v>622</v>
      </c>
      <c r="AF42" s="336">
        <v>601</v>
      </c>
      <c r="AG42" s="336">
        <v>584</v>
      </c>
      <c r="AH42" s="336">
        <v>569</v>
      </c>
      <c r="AI42" s="336">
        <v>556</v>
      </c>
      <c r="AJ42" s="336">
        <v>546</v>
      </c>
      <c r="AK42" s="336">
        <v>540</v>
      </c>
      <c r="AL42" s="336">
        <v>535</v>
      </c>
    </row>
    <row r="43" spans="1:38" x14ac:dyDescent="0.2">
      <c r="A43" s="925"/>
      <c r="B43" s="634">
        <v>40</v>
      </c>
      <c r="C43" s="336">
        <v>1132</v>
      </c>
      <c r="D43" s="336">
        <v>1131</v>
      </c>
      <c r="E43" s="336">
        <v>1128</v>
      </c>
      <c r="F43" s="336">
        <v>1123</v>
      </c>
      <c r="G43" s="336">
        <v>1117</v>
      </c>
      <c r="H43" s="336">
        <v>1109</v>
      </c>
      <c r="I43" s="336">
        <v>1099</v>
      </c>
      <c r="J43" s="336">
        <v>1087</v>
      </c>
      <c r="K43" s="336">
        <v>1073</v>
      </c>
      <c r="L43" s="336">
        <v>1058</v>
      </c>
      <c r="M43" s="336">
        <v>1041</v>
      </c>
      <c r="N43" s="336">
        <v>1023</v>
      </c>
      <c r="O43" s="336">
        <v>1004</v>
      </c>
      <c r="P43" s="336">
        <v>983</v>
      </c>
      <c r="Q43" s="336">
        <v>961</v>
      </c>
      <c r="R43" s="336">
        <v>939</v>
      </c>
      <c r="S43" s="336">
        <v>916</v>
      </c>
      <c r="T43" s="336">
        <v>891</v>
      </c>
      <c r="U43" s="336">
        <v>866</v>
      </c>
      <c r="V43" s="336">
        <v>841</v>
      </c>
      <c r="W43" s="336">
        <v>816</v>
      </c>
      <c r="X43" s="336">
        <v>789</v>
      </c>
      <c r="Y43" s="336">
        <v>763</v>
      </c>
      <c r="Z43" s="336">
        <v>737</v>
      </c>
      <c r="AA43" s="336">
        <v>712</v>
      </c>
      <c r="AB43" s="336">
        <v>686</v>
      </c>
      <c r="AC43" s="336">
        <v>662</v>
      </c>
      <c r="AD43" s="336">
        <v>638</v>
      </c>
      <c r="AE43" s="336">
        <v>615</v>
      </c>
      <c r="AF43" s="336">
        <v>594</v>
      </c>
      <c r="AG43" s="336">
        <v>576</v>
      </c>
      <c r="AH43" s="336">
        <v>560</v>
      </c>
      <c r="AI43" s="336">
        <v>547</v>
      </c>
      <c r="AJ43" s="336">
        <v>537</v>
      </c>
      <c r="AK43" s="336">
        <v>530</v>
      </c>
      <c r="AL43" s="336">
        <v>526</v>
      </c>
    </row>
    <row r="44" spans="1:38" x14ac:dyDescent="0.2">
      <c r="A44" s="925"/>
      <c r="B44" s="634">
        <v>41</v>
      </c>
      <c r="C44" s="336">
        <v>1131</v>
      </c>
      <c r="D44" s="336">
        <v>1130</v>
      </c>
      <c r="E44" s="336">
        <v>1128</v>
      </c>
      <c r="F44" s="336">
        <v>1123</v>
      </c>
      <c r="G44" s="336">
        <v>1116</v>
      </c>
      <c r="H44" s="336">
        <v>1108</v>
      </c>
      <c r="I44" s="336">
        <v>1098</v>
      </c>
      <c r="J44" s="336">
        <v>1086</v>
      </c>
      <c r="K44" s="336">
        <v>1072</v>
      </c>
      <c r="L44" s="336">
        <v>1057</v>
      </c>
      <c r="M44" s="336">
        <v>1040</v>
      </c>
      <c r="N44" s="336">
        <v>1021</v>
      </c>
      <c r="O44" s="336">
        <v>1002</v>
      </c>
      <c r="P44" s="336">
        <v>981</v>
      </c>
      <c r="Q44" s="336">
        <v>959</v>
      </c>
      <c r="R44" s="336">
        <v>936</v>
      </c>
      <c r="S44" s="336">
        <v>912</v>
      </c>
      <c r="T44" s="336">
        <v>888</v>
      </c>
      <c r="U44" s="336">
        <v>863</v>
      </c>
      <c r="V44" s="336">
        <v>837</v>
      </c>
      <c r="W44" s="336">
        <v>811</v>
      </c>
      <c r="X44" s="336">
        <v>785</v>
      </c>
      <c r="Y44" s="336">
        <v>759</v>
      </c>
      <c r="Z44" s="336">
        <v>732</v>
      </c>
      <c r="AA44" s="336">
        <v>706</v>
      </c>
      <c r="AB44" s="336">
        <v>681</v>
      </c>
      <c r="AC44" s="336">
        <v>655</v>
      </c>
      <c r="AD44" s="336">
        <v>631</v>
      </c>
      <c r="AE44" s="336">
        <v>608</v>
      </c>
      <c r="AF44" s="336">
        <v>586</v>
      </c>
      <c r="AG44" s="336">
        <v>567</v>
      </c>
      <c r="AH44" s="336">
        <v>551</v>
      </c>
      <c r="AI44" s="336">
        <v>538</v>
      </c>
      <c r="AJ44" s="336">
        <v>528</v>
      </c>
      <c r="AK44" s="336">
        <v>521</v>
      </c>
      <c r="AL44" s="336">
        <v>517</v>
      </c>
    </row>
    <row r="45" spans="1:38" x14ac:dyDescent="0.2">
      <c r="A45" s="925"/>
      <c r="B45" s="634">
        <v>42</v>
      </c>
      <c r="C45" s="336">
        <v>1131</v>
      </c>
      <c r="D45" s="336">
        <v>1130</v>
      </c>
      <c r="E45" s="336">
        <v>1127</v>
      </c>
      <c r="F45" s="336">
        <v>1122</v>
      </c>
      <c r="G45" s="336">
        <v>1116</v>
      </c>
      <c r="H45" s="336">
        <v>1107</v>
      </c>
      <c r="I45" s="336">
        <v>1097</v>
      </c>
      <c r="J45" s="336">
        <v>1085</v>
      </c>
      <c r="K45" s="336">
        <v>1071</v>
      </c>
      <c r="L45" s="336">
        <v>1055</v>
      </c>
      <c r="M45" s="336">
        <v>1038</v>
      </c>
      <c r="N45" s="336">
        <v>1019</v>
      </c>
      <c r="O45" s="336">
        <v>1000</v>
      </c>
      <c r="P45" s="336">
        <v>979</v>
      </c>
      <c r="Q45" s="336">
        <v>957</v>
      </c>
      <c r="R45" s="336">
        <v>933</v>
      </c>
      <c r="S45" s="336">
        <v>910</v>
      </c>
      <c r="T45" s="336">
        <v>885</v>
      </c>
      <c r="U45" s="336">
        <v>859</v>
      </c>
      <c r="V45" s="336">
        <v>833</v>
      </c>
      <c r="W45" s="336">
        <v>807</v>
      </c>
      <c r="X45" s="336">
        <v>780</v>
      </c>
      <c r="Y45" s="336">
        <v>754</v>
      </c>
      <c r="Z45" s="336">
        <v>727</v>
      </c>
      <c r="AA45" s="336">
        <v>701</v>
      </c>
      <c r="AB45" s="336">
        <v>675</v>
      </c>
      <c r="AC45" s="336">
        <v>649</v>
      </c>
      <c r="AD45" s="336">
        <v>625</v>
      </c>
      <c r="AE45" s="336">
        <v>601</v>
      </c>
      <c r="AF45" s="336">
        <v>579</v>
      </c>
      <c r="AG45" s="336">
        <v>559</v>
      </c>
      <c r="AH45" s="336">
        <v>543</v>
      </c>
      <c r="AI45" s="336">
        <v>529</v>
      </c>
      <c r="AJ45" s="336">
        <v>518</v>
      </c>
      <c r="AK45" s="336">
        <v>511</v>
      </c>
      <c r="AL45" s="336">
        <v>507</v>
      </c>
    </row>
    <row r="46" spans="1:38" x14ac:dyDescent="0.2">
      <c r="A46" s="925"/>
      <c r="B46" s="634">
        <v>43</v>
      </c>
      <c r="C46" s="336">
        <v>1130</v>
      </c>
      <c r="D46" s="336">
        <v>1129</v>
      </c>
      <c r="E46" s="336">
        <v>1126</v>
      </c>
      <c r="F46" s="336">
        <v>1121</v>
      </c>
      <c r="G46" s="336">
        <v>1115</v>
      </c>
      <c r="H46" s="336">
        <v>1106</v>
      </c>
      <c r="I46" s="336">
        <v>1095</v>
      </c>
      <c r="J46" s="336">
        <v>1083</v>
      </c>
      <c r="K46" s="336">
        <v>1069</v>
      </c>
      <c r="L46" s="336">
        <v>1053</v>
      </c>
      <c r="M46" s="336">
        <v>1036</v>
      </c>
      <c r="N46" s="336">
        <v>1017</v>
      </c>
      <c r="O46" s="336">
        <v>997</v>
      </c>
      <c r="P46" s="336">
        <v>976</v>
      </c>
      <c r="Q46" s="336">
        <v>954</v>
      </c>
      <c r="R46" s="336">
        <v>930</v>
      </c>
      <c r="S46" s="336">
        <v>906</v>
      </c>
      <c r="T46" s="336">
        <v>881</v>
      </c>
      <c r="U46" s="336">
        <v>855</v>
      </c>
      <c r="V46" s="336">
        <v>829</v>
      </c>
      <c r="W46" s="336">
        <v>803</v>
      </c>
      <c r="X46" s="336">
        <v>776</v>
      </c>
      <c r="Y46" s="336">
        <v>749</v>
      </c>
      <c r="Z46" s="336">
        <v>722</v>
      </c>
      <c r="AA46" s="336">
        <v>695</v>
      </c>
      <c r="AB46" s="336">
        <v>669</v>
      </c>
      <c r="AC46" s="336">
        <v>643</v>
      </c>
      <c r="AD46" s="336">
        <v>618</v>
      </c>
      <c r="AE46" s="336">
        <v>594</v>
      </c>
      <c r="AF46" s="336">
        <v>572</v>
      </c>
      <c r="AG46" s="336">
        <v>551</v>
      </c>
      <c r="AH46" s="336">
        <v>535</v>
      </c>
      <c r="AI46" s="336">
        <v>520</v>
      </c>
      <c r="AJ46" s="336">
        <v>509</v>
      </c>
      <c r="AK46" s="336">
        <v>502</v>
      </c>
      <c r="AL46" s="336">
        <v>498</v>
      </c>
    </row>
    <row r="47" spans="1:38" x14ac:dyDescent="0.2">
      <c r="A47" s="925"/>
      <c r="B47" s="634">
        <v>44</v>
      </c>
      <c r="C47" s="336">
        <v>1128</v>
      </c>
      <c r="D47" s="336">
        <v>1127</v>
      </c>
      <c r="E47" s="336">
        <v>1125</v>
      </c>
      <c r="F47" s="336">
        <v>1120</v>
      </c>
      <c r="G47" s="336">
        <v>1113</v>
      </c>
      <c r="H47" s="336">
        <v>1104</v>
      </c>
      <c r="I47" s="336">
        <v>1094</v>
      </c>
      <c r="J47" s="336">
        <v>1081</v>
      </c>
      <c r="K47" s="336">
        <v>1067</v>
      </c>
      <c r="L47" s="336">
        <v>1051</v>
      </c>
      <c r="M47" s="336">
        <v>1034</v>
      </c>
      <c r="N47" s="336">
        <v>1015</v>
      </c>
      <c r="O47" s="336">
        <v>995</v>
      </c>
      <c r="P47" s="336">
        <v>973</v>
      </c>
      <c r="Q47" s="336">
        <v>951</v>
      </c>
      <c r="R47" s="336">
        <v>927</v>
      </c>
      <c r="S47" s="336">
        <v>903</v>
      </c>
      <c r="T47" s="336">
        <v>878</v>
      </c>
      <c r="U47" s="336">
        <v>852</v>
      </c>
      <c r="V47" s="336">
        <v>825</v>
      </c>
      <c r="W47" s="336">
        <v>798</v>
      </c>
      <c r="X47" s="336">
        <v>771</v>
      </c>
      <c r="Y47" s="336">
        <v>744</v>
      </c>
      <c r="Z47" s="336">
        <v>717</v>
      </c>
      <c r="AA47" s="336">
        <v>690</v>
      </c>
      <c r="AB47" s="336">
        <v>663</v>
      </c>
      <c r="AC47" s="336">
        <v>637</v>
      </c>
      <c r="AD47" s="336">
        <v>612</v>
      </c>
      <c r="AE47" s="336">
        <v>588</v>
      </c>
      <c r="AF47" s="336">
        <v>565</v>
      </c>
      <c r="AG47" s="336">
        <v>544</v>
      </c>
      <c r="AH47" s="336">
        <v>526</v>
      </c>
      <c r="AI47" s="336">
        <v>512</v>
      </c>
      <c r="AJ47" s="336">
        <v>501</v>
      </c>
      <c r="AK47" s="336">
        <v>492</v>
      </c>
      <c r="AL47" s="336">
        <v>488</v>
      </c>
    </row>
    <row r="48" spans="1:38" x14ac:dyDescent="0.2">
      <c r="A48" s="925"/>
      <c r="B48" s="634">
        <v>45</v>
      </c>
      <c r="C48" s="336">
        <v>1127</v>
      </c>
      <c r="D48" s="336">
        <v>1126</v>
      </c>
      <c r="E48" s="336">
        <v>1123</v>
      </c>
      <c r="F48" s="336">
        <v>1118</v>
      </c>
      <c r="G48" s="336">
        <v>1111</v>
      </c>
      <c r="H48" s="336">
        <v>1103</v>
      </c>
      <c r="I48" s="336">
        <v>1092</v>
      </c>
      <c r="J48" s="336">
        <v>1080</v>
      </c>
      <c r="K48" s="336">
        <v>1065</v>
      </c>
      <c r="L48" s="336">
        <v>1049</v>
      </c>
      <c r="M48" s="336">
        <v>1032</v>
      </c>
      <c r="N48" s="336">
        <v>1013</v>
      </c>
      <c r="O48" s="336">
        <v>992</v>
      </c>
      <c r="P48" s="336">
        <v>971</v>
      </c>
      <c r="Q48" s="336">
        <v>948</v>
      </c>
      <c r="R48" s="336">
        <v>924</v>
      </c>
      <c r="S48" s="336">
        <v>899</v>
      </c>
      <c r="T48" s="336">
        <v>874</v>
      </c>
      <c r="U48" s="336">
        <v>848</v>
      </c>
      <c r="V48" s="336">
        <v>821</v>
      </c>
      <c r="W48" s="336">
        <v>794</v>
      </c>
      <c r="X48" s="336">
        <v>766</v>
      </c>
      <c r="Y48" s="336">
        <v>739</v>
      </c>
      <c r="Z48" s="336">
        <v>711</v>
      </c>
      <c r="AA48" s="336">
        <v>684</v>
      </c>
      <c r="AB48" s="336">
        <v>657</v>
      </c>
      <c r="AC48" s="336">
        <v>631</v>
      </c>
      <c r="AD48" s="336">
        <v>606</v>
      </c>
      <c r="AE48" s="336">
        <v>581</v>
      </c>
      <c r="AF48" s="336">
        <v>557</v>
      </c>
      <c r="AG48" s="336">
        <v>536</v>
      </c>
      <c r="AH48" s="336">
        <v>518</v>
      </c>
      <c r="AI48" s="336">
        <v>503</v>
      </c>
      <c r="AJ48" s="336">
        <v>492</v>
      </c>
      <c r="AK48" s="336">
        <v>483</v>
      </c>
      <c r="AL48" s="336">
        <v>479</v>
      </c>
    </row>
    <row r="49" spans="1:38" x14ac:dyDescent="0.2">
      <c r="A49" s="925"/>
      <c r="B49" s="634">
        <v>46</v>
      </c>
      <c r="C49" s="336">
        <v>1125</v>
      </c>
      <c r="D49" s="336">
        <v>1124</v>
      </c>
      <c r="E49" s="336">
        <v>1121</v>
      </c>
      <c r="F49" s="336">
        <v>1116</v>
      </c>
      <c r="G49" s="336">
        <v>1110</v>
      </c>
      <c r="H49" s="336">
        <v>1101</v>
      </c>
      <c r="I49" s="336">
        <v>1090</v>
      </c>
      <c r="J49" s="336">
        <v>1077</v>
      </c>
      <c r="K49" s="336">
        <v>1063</v>
      </c>
      <c r="L49" s="336">
        <v>1047</v>
      </c>
      <c r="M49" s="336">
        <v>1029</v>
      </c>
      <c r="N49" s="336">
        <v>1010</v>
      </c>
      <c r="O49" s="336">
        <v>989</v>
      </c>
      <c r="P49" s="336">
        <v>967</v>
      </c>
      <c r="Q49" s="336">
        <v>944</v>
      </c>
      <c r="R49" s="336">
        <v>921</v>
      </c>
      <c r="S49" s="336">
        <v>896</v>
      </c>
      <c r="T49" s="336">
        <v>870</v>
      </c>
      <c r="U49" s="336">
        <v>843</v>
      </c>
      <c r="V49" s="336">
        <v>817</v>
      </c>
      <c r="W49" s="336">
        <v>789</v>
      </c>
      <c r="X49" s="336">
        <v>761</v>
      </c>
      <c r="Y49" s="336">
        <v>734</v>
      </c>
      <c r="Z49" s="336">
        <v>706</v>
      </c>
      <c r="AA49" s="336">
        <v>678</v>
      </c>
      <c r="AB49" s="336">
        <v>651</v>
      </c>
      <c r="AC49" s="336">
        <v>625</v>
      </c>
      <c r="AD49" s="336">
        <v>599</v>
      </c>
      <c r="AE49" s="336">
        <v>574</v>
      </c>
      <c r="AF49" s="336">
        <v>551</v>
      </c>
      <c r="AG49" s="336">
        <v>529</v>
      </c>
      <c r="AH49" s="336">
        <v>510</v>
      </c>
      <c r="AI49" s="336">
        <v>495</v>
      </c>
      <c r="AJ49" s="336">
        <v>483</v>
      </c>
      <c r="AK49" s="336">
        <v>474</v>
      </c>
      <c r="AL49" s="336">
        <v>469</v>
      </c>
    </row>
    <row r="50" spans="1:38" x14ac:dyDescent="0.2">
      <c r="A50" s="925"/>
      <c r="B50" s="634">
        <v>47</v>
      </c>
      <c r="C50" s="336">
        <v>1123</v>
      </c>
      <c r="D50" s="336">
        <v>1122</v>
      </c>
      <c r="E50" s="336">
        <v>1119</v>
      </c>
      <c r="F50" s="336">
        <v>1114</v>
      </c>
      <c r="G50" s="336">
        <v>1107</v>
      </c>
      <c r="H50" s="336">
        <v>1099</v>
      </c>
      <c r="I50" s="336">
        <v>1088</v>
      </c>
      <c r="J50" s="336">
        <v>1075</v>
      </c>
      <c r="K50" s="336">
        <v>1060</v>
      </c>
      <c r="L50" s="336">
        <v>1044</v>
      </c>
      <c r="M50" s="336">
        <v>1026</v>
      </c>
      <c r="N50" s="336">
        <v>1007</v>
      </c>
      <c r="O50" s="336">
        <v>986</v>
      </c>
      <c r="P50" s="336">
        <v>964</v>
      </c>
      <c r="Q50" s="336">
        <v>941</v>
      </c>
      <c r="R50" s="336">
        <v>917</v>
      </c>
      <c r="S50" s="336">
        <v>892</v>
      </c>
      <c r="T50" s="336">
        <v>866</v>
      </c>
      <c r="U50" s="336">
        <v>839</v>
      </c>
      <c r="V50" s="336">
        <v>812</v>
      </c>
      <c r="W50" s="336">
        <v>784</v>
      </c>
      <c r="X50" s="336">
        <v>756</v>
      </c>
      <c r="Y50" s="336">
        <v>728</v>
      </c>
      <c r="Z50" s="336">
        <v>700</v>
      </c>
      <c r="AA50" s="336">
        <v>673</v>
      </c>
      <c r="AB50" s="336">
        <v>645</v>
      </c>
      <c r="AC50" s="336">
        <v>619</v>
      </c>
      <c r="AD50" s="336">
        <v>593</v>
      </c>
      <c r="AE50" s="336">
        <v>568</v>
      </c>
      <c r="AF50" s="336">
        <v>544</v>
      </c>
      <c r="AG50" s="336">
        <v>521</v>
      </c>
      <c r="AH50" s="336">
        <v>502</v>
      </c>
      <c r="AI50" s="336">
        <v>487</v>
      </c>
      <c r="AJ50" s="336">
        <v>474</v>
      </c>
      <c r="AK50" s="336">
        <v>466</v>
      </c>
      <c r="AL50" s="336">
        <v>460</v>
      </c>
    </row>
    <row r="51" spans="1:38" x14ac:dyDescent="0.2">
      <c r="A51" s="925"/>
      <c r="B51" s="634">
        <v>48</v>
      </c>
      <c r="C51" s="336">
        <v>1121</v>
      </c>
      <c r="D51" s="336">
        <v>1120</v>
      </c>
      <c r="E51" s="336">
        <v>1117</v>
      </c>
      <c r="F51" s="336">
        <v>1112</v>
      </c>
      <c r="G51" s="336">
        <v>1105</v>
      </c>
      <c r="H51" s="336">
        <v>1096</v>
      </c>
      <c r="I51" s="336">
        <v>1085</v>
      </c>
      <c r="J51" s="336">
        <v>1072</v>
      </c>
      <c r="K51" s="336">
        <v>1058</v>
      </c>
      <c r="L51" s="336">
        <v>1041</v>
      </c>
      <c r="M51" s="336">
        <v>1023</v>
      </c>
      <c r="N51" s="336">
        <v>1004</v>
      </c>
      <c r="O51" s="336">
        <v>983</v>
      </c>
      <c r="P51" s="336">
        <v>961</v>
      </c>
      <c r="Q51" s="336">
        <v>937</v>
      </c>
      <c r="R51" s="336">
        <v>913</v>
      </c>
      <c r="S51" s="336">
        <v>888</v>
      </c>
      <c r="T51" s="336">
        <v>862</v>
      </c>
      <c r="U51" s="336">
        <v>835</v>
      </c>
      <c r="V51" s="336">
        <v>807</v>
      </c>
      <c r="W51" s="336">
        <v>779</v>
      </c>
      <c r="X51" s="336">
        <v>751</v>
      </c>
      <c r="Y51" s="336">
        <v>723</v>
      </c>
      <c r="Z51" s="336">
        <v>695</v>
      </c>
      <c r="AA51" s="336">
        <v>667</v>
      </c>
      <c r="AB51" s="336">
        <v>639</v>
      </c>
      <c r="AC51" s="336">
        <v>613</v>
      </c>
      <c r="AD51" s="336">
        <v>586</v>
      </c>
      <c r="AE51" s="336">
        <v>561</v>
      </c>
      <c r="AF51" s="336">
        <v>537</v>
      </c>
      <c r="AG51" s="336">
        <v>514</v>
      </c>
      <c r="AH51" s="336">
        <v>495</v>
      </c>
      <c r="AI51" s="336">
        <v>479</v>
      </c>
      <c r="AJ51" s="336">
        <v>466</v>
      </c>
      <c r="AK51" s="336">
        <v>457</v>
      </c>
      <c r="AL51" s="336">
        <v>451</v>
      </c>
    </row>
    <row r="52" spans="1:38" x14ac:dyDescent="0.2">
      <c r="A52" s="925"/>
      <c r="B52" s="634">
        <v>49</v>
      </c>
      <c r="C52" s="336">
        <v>1118</v>
      </c>
      <c r="D52" s="336">
        <v>1117</v>
      </c>
      <c r="E52" s="336">
        <v>1114</v>
      </c>
      <c r="F52" s="336">
        <v>1109</v>
      </c>
      <c r="G52" s="336">
        <v>1102</v>
      </c>
      <c r="H52" s="336">
        <v>1093</v>
      </c>
      <c r="I52" s="336">
        <v>1082</v>
      </c>
      <c r="J52" s="336">
        <v>1070</v>
      </c>
      <c r="K52" s="336">
        <v>1055</v>
      </c>
      <c r="L52" s="336">
        <v>1038</v>
      </c>
      <c r="M52" s="336">
        <v>1020</v>
      </c>
      <c r="N52" s="336">
        <v>1000</v>
      </c>
      <c r="O52" s="336">
        <v>979</v>
      </c>
      <c r="P52" s="336">
        <v>957</v>
      </c>
      <c r="Q52" s="336">
        <v>934</v>
      </c>
      <c r="R52" s="336">
        <v>909</v>
      </c>
      <c r="S52" s="336">
        <v>884</v>
      </c>
      <c r="T52" s="336">
        <v>857</v>
      </c>
      <c r="U52" s="336">
        <v>830</v>
      </c>
      <c r="V52" s="336">
        <v>803</v>
      </c>
      <c r="W52" s="336">
        <v>774</v>
      </c>
      <c r="X52" s="336">
        <v>746</v>
      </c>
      <c r="Y52" s="336">
        <v>718</v>
      </c>
      <c r="Z52" s="336">
        <v>689</v>
      </c>
      <c r="AA52" s="336">
        <v>661</v>
      </c>
      <c r="AB52" s="336">
        <v>633</v>
      </c>
      <c r="AC52" s="336">
        <v>606</v>
      </c>
      <c r="AD52" s="336">
        <v>580</v>
      </c>
      <c r="AE52" s="336">
        <v>555</v>
      </c>
      <c r="AF52" s="336">
        <v>530</v>
      </c>
      <c r="AG52" s="336">
        <v>507</v>
      </c>
      <c r="AH52" s="336">
        <v>487</v>
      </c>
      <c r="AI52" s="336">
        <v>471</v>
      </c>
      <c r="AJ52" s="336">
        <v>458</v>
      </c>
      <c r="AK52" s="336">
        <v>449</v>
      </c>
      <c r="AL52" s="336">
        <v>443</v>
      </c>
    </row>
    <row r="53" spans="1:38" x14ac:dyDescent="0.2">
      <c r="A53" s="925"/>
      <c r="B53" s="634">
        <v>50</v>
      </c>
      <c r="C53" s="336">
        <v>1115</v>
      </c>
      <c r="D53" s="336">
        <v>1114</v>
      </c>
      <c r="E53" s="336">
        <v>1111</v>
      </c>
      <c r="F53" s="336">
        <v>1106</v>
      </c>
      <c r="G53" s="336">
        <v>1099</v>
      </c>
      <c r="H53" s="336">
        <v>1090</v>
      </c>
      <c r="I53" s="336">
        <v>1079</v>
      </c>
      <c r="J53" s="336">
        <v>1066</v>
      </c>
      <c r="K53" s="336">
        <v>1052</v>
      </c>
      <c r="L53" s="336">
        <v>1035</v>
      </c>
      <c r="M53" s="336">
        <v>1017</v>
      </c>
      <c r="N53" s="336">
        <v>997</v>
      </c>
      <c r="O53" s="336">
        <v>976</v>
      </c>
      <c r="P53" s="336">
        <v>953</v>
      </c>
      <c r="Q53" s="336">
        <v>930</v>
      </c>
      <c r="R53" s="336">
        <v>905</v>
      </c>
      <c r="S53" s="336">
        <v>879</v>
      </c>
      <c r="T53" s="336">
        <v>853</v>
      </c>
      <c r="U53" s="336">
        <v>826</v>
      </c>
      <c r="V53" s="336">
        <v>798</v>
      </c>
      <c r="W53" s="336">
        <v>769</v>
      </c>
      <c r="X53" s="336">
        <v>741</v>
      </c>
      <c r="Y53" s="336">
        <v>712</v>
      </c>
      <c r="Z53" s="336">
        <v>684</v>
      </c>
      <c r="AA53" s="336">
        <v>655</v>
      </c>
      <c r="AB53" s="336">
        <v>628</v>
      </c>
      <c r="AC53" s="336">
        <v>600</v>
      </c>
      <c r="AD53" s="336">
        <v>574</v>
      </c>
      <c r="AE53" s="336">
        <v>548</v>
      </c>
      <c r="AF53" s="336">
        <v>524</v>
      </c>
      <c r="AG53" s="336">
        <v>501</v>
      </c>
      <c r="AH53" s="336">
        <v>480</v>
      </c>
      <c r="AI53" s="336">
        <v>463</v>
      </c>
      <c r="AJ53" s="336">
        <v>450</v>
      </c>
      <c r="AK53" s="336">
        <v>440</v>
      </c>
      <c r="AL53" s="336">
        <v>435</v>
      </c>
    </row>
    <row r="54" spans="1:38" x14ac:dyDescent="0.2">
      <c r="A54" s="925"/>
      <c r="B54" s="634">
        <v>51</v>
      </c>
      <c r="C54" s="336">
        <v>1112</v>
      </c>
      <c r="D54" s="336">
        <v>1111</v>
      </c>
      <c r="E54" s="336">
        <v>1108</v>
      </c>
      <c r="F54" s="336">
        <v>1103</v>
      </c>
      <c r="G54" s="336">
        <v>1096</v>
      </c>
      <c r="H54" s="336">
        <v>1087</v>
      </c>
      <c r="I54" s="336">
        <v>1076</v>
      </c>
      <c r="J54" s="336">
        <v>1063</v>
      </c>
      <c r="K54" s="336">
        <v>1048</v>
      </c>
      <c r="L54" s="336">
        <v>1031</v>
      </c>
      <c r="M54" s="336">
        <v>1013</v>
      </c>
      <c r="N54" s="336">
        <v>993</v>
      </c>
      <c r="O54" s="336">
        <v>972</v>
      </c>
      <c r="P54" s="336">
        <v>949</v>
      </c>
      <c r="Q54" s="336">
        <v>925</v>
      </c>
      <c r="R54" s="336">
        <v>901</v>
      </c>
      <c r="S54" s="336">
        <v>875</v>
      </c>
      <c r="T54" s="336">
        <v>848</v>
      </c>
      <c r="U54" s="336">
        <v>821</v>
      </c>
      <c r="V54" s="336">
        <v>793</v>
      </c>
      <c r="W54" s="336">
        <v>764</v>
      </c>
      <c r="X54" s="336">
        <v>736</v>
      </c>
      <c r="Y54" s="336">
        <v>707</v>
      </c>
      <c r="Z54" s="336">
        <v>678</v>
      </c>
      <c r="AA54" s="336">
        <v>650</v>
      </c>
      <c r="AB54" s="336">
        <v>622</v>
      </c>
      <c r="AC54" s="336">
        <v>594</v>
      </c>
      <c r="AD54" s="336">
        <v>568</v>
      </c>
      <c r="AE54" s="336">
        <v>542</v>
      </c>
      <c r="AF54" s="336">
        <v>517</v>
      </c>
      <c r="AG54" s="336">
        <v>494</v>
      </c>
      <c r="AH54" s="336">
        <v>473</v>
      </c>
      <c r="AI54" s="336">
        <v>455</v>
      </c>
      <c r="AJ54" s="336">
        <v>442</v>
      </c>
      <c r="AK54" s="336">
        <v>432</v>
      </c>
      <c r="AL54" s="336">
        <v>426</v>
      </c>
    </row>
    <row r="55" spans="1:38" x14ac:dyDescent="0.2">
      <c r="A55" s="925"/>
      <c r="B55" s="634">
        <v>52</v>
      </c>
      <c r="C55" s="336">
        <v>1109</v>
      </c>
      <c r="D55" s="336">
        <v>1108</v>
      </c>
      <c r="E55" s="336">
        <v>1105</v>
      </c>
      <c r="F55" s="336">
        <v>1100</v>
      </c>
      <c r="G55" s="336">
        <v>1093</v>
      </c>
      <c r="H55" s="336">
        <v>1084</v>
      </c>
      <c r="I55" s="336">
        <v>1072</v>
      </c>
      <c r="J55" s="336">
        <v>1059</v>
      </c>
      <c r="K55" s="336">
        <v>1044</v>
      </c>
      <c r="L55" s="336">
        <v>1028</v>
      </c>
      <c r="M55" s="336">
        <v>1009</v>
      </c>
      <c r="N55" s="336">
        <v>989</v>
      </c>
      <c r="O55" s="336">
        <v>968</v>
      </c>
      <c r="P55" s="336">
        <v>945</v>
      </c>
      <c r="Q55" s="336">
        <v>921</v>
      </c>
      <c r="R55" s="336">
        <v>896</v>
      </c>
      <c r="S55" s="336">
        <v>870</v>
      </c>
      <c r="T55" s="336">
        <v>843</v>
      </c>
      <c r="U55" s="336">
        <v>816</v>
      </c>
      <c r="V55" s="336">
        <v>788</v>
      </c>
      <c r="W55" s="336">
        <v>759</v>
      </c>
      <c r="X55" s="336">
        <v>730</v>
      </c>
      <c r="Y55" s="336">
        <v>701</v>
      </c>
      <c r="Z55" s="336">
        <v>672</v>
      </c>
      <c r="AA55" s="336">
        <v>644</v>
      </c>
      <c r="AB55" s="336">
        <v>616</v>
      </c>
      <c r="AC55" s="336">
        <v>588</v>
      </c>
      <c r="AD55" s="336">
        <v>561</v>
      </c>
      <c r="AE55" s="336">
        <v>536</v>
      </c>
      <c r="AF55" s="336">
        <v>511</v>
      </c>
      <c r="AG55" s="336">
        <v>487</v>
      </c>
      <c r="AH55" s="336">
        <v>466</v>
      </c>
      <c r="AI55" s="336">
        <v>448</v>
      </c>
      <c r="AJ55" s="336">
        <v>434</v>
      </c>
      <c r="AK55" s="336">
        <v>425</v>
      </c>
      <c r="AL55" s="336">
        <v>418</v>
      </c>
    </row>
    <row r="56" spans="1:38" x14ac:dyDescent="0.2">
      <c r="A56" s="925"/>
      <c r="B56" s="634">
        <v>53</v>
      </c>
      <c r="C56" s="336">
        <v>1105</v>
      </c>
      <c r="D56" s="336">
        <v>1104</v>
      </c>
      <c r="E56" s="336">
        <v>1101</v>
      </c>
      <c r="F56" s="336">
        <v>1096</v>
      </c>
      <c r="G56" s="336">
        <v>1089</v>
      </c>
      <c r="H56" s="336">
        <v>1080</v>
      </c>
      <c r="I56" s="336">
        <v>1069</v>
      </c>
      <c r="J56" s="336">
        <v>1056</v>
      </c>
      <c r="K56" s="336">
        <v>1041</v>
      </c>
      <c r="L56" s="336">
        <v>1024</v>
      </c>
      <c r="M56" s="336">
        <v>1005</v>
      </c>
      <c r="N56" s="336">
        <v>985</v>
      </c>
      <c r="O56" s="336">
        <v>964</v>
      </c>
      <c r="P56" s="336">
        <v>941</v>
      </c>
      <c r="Q56" s="336">
        <v>917</v>
      </c>
      <c r="R56" s="336">
        <v>892</v>
      </c>
      <c r="S56" s="336">
        <v>865</v>
      </c>
      <c r="T56" s="336">
        <v>838</v>
      </c>
      <c r="U56" s="336">
        <v>811</v>
      </c>
      <c r="V56" s="336">
        <v>782</v>
      </c>
      <c r="W56" s="336">
        <v>754</v>
      </c>
      <c r="X56" s="336">
        <v>725</v>
      </c>
      <c r="Y56" s="336">
        <v>696</v>
      </c>
      <c r="Z56" s="336">
        <v>667</v>
      </c>
      <c r="AA56" s="336">
        <v>638</v>
      </c>
      <c r="AB56" s="336">
        <v>610</v>
      </c>
      <c r="AC56" s="336">
        <v>582</v>
      </c>
      <c r="AD56" s="336">
        <v>555</v>
      </c>
      <c r="AE56" s="336">
        <v>529</v>
      </c>
      <c r="AF56" s="336">
        <v>505</v>
      </c>
      <c r="AG56" s="336">
        <v>481</v>
      </c>
      <c r="AH56" s="336">
        <v>459</v>
      </c>
      <c r="AI56" s="336">
        <v>441</v>
      </c>
      <c r="AJ56" s="336">
        <v>427</v>
      </c>
      <c r="AK56" s="336">
        <v>417</v>
      </c>
      <c r="AL56" s="336">
        <v>411</v>
      </c>
    </row>
    <row r="57" spans="1:38" x14ac:dyDescent="0.2">
      <c r="A57" s="925"/>
      <c r="B57" s="634">
        <v>54</v>
      </c>
      <c r="C57" s="336">
        <v>1101</v>
      </c>
      <c r="D57" s="336">
        <v>1100</v>
      </c>
      <c r="E57" s="336">
        <v>1097</v>
      </c>
      <c r="F57" s="336">
        <v>1092</v>
      </c>
      <c r="G57" s="336">
        <v>1085</v>
      </c>
      <c r="H57" s="336">
        <v>1076</v>
      </c>
      <c r="I57" s="336">
        <v>1065</v>
      </c>
      <c r="J57" s="336">
        <v>1051</v>
      </c>
      <c r="K57" s="336">
        <v>1036</v>
      </c>
      <c r="L57" s="336">
        <v>1019</v>
      </c>
      <c r="M57" s="336">
        <v>1001</v>
      </c>
      <c r="N57" s="336">
        <v>981</v>
      </c>
      <c r="O57" s="336">
        <v>959</v>
      </c>
      <c r="P57" s="336">
        <v>936</v>
      </c>
      <c r="Q57" s="336">
        <v>912</v>
      </c>
      <c r="R57" s="336">
        <v>887</v>
      </c>
      <c r="S57" s="336">
        <v>860</v>
      </c>
      <c r="T57" s="336">
        <v>833</v>
      </c>
      <c r="U57" s="336">
        <v>806</v>
      </c>
      <c r="V57" s="336">
        <v>777</v>
      </c>
      <c r="W57" s="336">
        <v>748</v>
      </c>
      <c r="X57" s="336">
        <v>719</v>
      </c>
      <c r="Y57" s="336">
        <v>690</v>
      </c>
      <c r="Z57" s="336">
        <v>661</v>
      </c>
      <c r="AA57" s="336">
        <v>632</v>
      </c>
      <c r="AB57" s="336">
        <v>604</v>
      </c>
      <c r="AC57" s="336">
        <v>576</v>
      </c>
      <c r="AD57" s="336">
        <v>549</v>
      </c>
      <c r="AE57" s="336">
        <v>523</v>
      </c>
      <c r="AF57" s="336">
        <v>498</v>
      </c>
      <c r="AG57" s="336">
        <v>475</v>
      </c>
      <c r="AH57" s="336">
        <v>453</v>
      </c>
      <c r="AI57" s="336">
        <v>434</v>
      </c>
      <c r="AJ57" s="336">
        <v>419</v>
      </c>
      <c r="AK57" s="336">
        <v>409</v>
      </c>
      <c r="AL57" s="336">
        <v>403</v>
      </c>
    </row>
    <row r="58" spans="1:38" x14ac:dyDescent="0.2">
      <c r="A58" s="925"/>
      <c r="B58" s="634">
        <v>55</v>
      </c>
      <c r="C58" s="336">
        <v>1097</v>
      </c>
      <c r="D58" s="336">
        <v>1096</v>
      </c>
      <c r="E58" s="336">
        <v>1093</v>
      </c>
      <c r="F58" s="336">
        <v>1088</v>
      </c>
      <c r="G58" s="336">
        <v>1081</v>
      </c>
      <c r="H58" s="336">
        <v>1071</v>
      </c>
      <c r="I58" s="336">
        <v>1060</v>
      </c>
      <c r="J58" s="336">
        <v>1047</v>
      </c>
      <c r="K58" s="336">
        <v>1032</v>
      </c>
      <c r="L58" s="336">
        <v>1015</v>
      </c>
      <c r="M58" s="336">
        <v>996</v>
      </c>
      <c r="N58" s="336">
        <v>976</v>
      </c>
      <c r="O58" s="336">
        <v>954</v>
      </c>
      <c r="P58" s="336">
        <v>931</v>
      </c>
      <c r="Q58" s="336">
        <v>907</v>
      </c>
      <c r="R58" s="336">
        <v>882</v>
      </c>
      <c r="S58" s="336">
        <v>855</v>
      </c>
      <c r="T58" s="336">
        <v>828</v>
      </c>
      <c r="U58" s="336">
        <v>800</v>
      </c>
      <c r="V58" s="336">
        <v>772</v>
      </c>
      <c r="W58" s="336">
        <v>743</v>
      </c>
      <c r="X58" s="336">
        <v>714</v>
      </c>
      <c r="Y58" s="336">
        <v>684</v>
      </c>
      <c r="Z58" s="336">
        <v>655</v>
      </c>
      <c r="AA58" s="336">
        <v>626</v>
      </c>
      <c r="AB58" s="336">
        <v>598</v>
      </c>
      <c r="AC58" s="336">
        <v>570</v>
      </c>
      <c r="AD58" s="336">
        <v>543</v>
      </c>
      <c r="AE58" s="336">
        <v>517</v>
      </c>
      <c r="AF58" s="336">
        <v>492</v>
      </c>
      <c r="AG58" s="336">
        <v>468</v>
      </c>
      <c r="AH58" s="336">
        <v>446</v>
      </c>
      <c r="AI58" s="336">
        <v>427</v>
      </c>
      <c r="AJ58" s="336">
        <v>412</v>
      </c>
      <c r="AK58" s="336">
        <v>402</v>
      </c>
      <c r="AL58" s="336">
        <v>396</v>
      </c>
    </row>
    <row r="59" spans="1:38" x14ac:dyDescent="0.2">
      <c r="A59" s="925"/>
      <c r="B59" s="634">
        <v>56</v>
      </c>
      <c r="C59" s="336">
        <v>1092</v>
      </c>
      <c r="D59" s="336">
        <v>1091</v>
      </c>
      <c r="E59" s="336">
        <v>1088</v>
      </c>
      <c r="F59" s="336">
        <v>1083</v>
      </c>
      <c r="G59" s="336">
        <v>1076</v>
      </c>
      <c r="H59" s="336">
        <v>1067</v>
      </c>
      <c r="I59" s="336">
        <v>1056</v>
      </c>
      <c r="J59" s="336">
        <v>1042</v>
      </c>
      <c r="K59" s="336">
        <v>1027</v>
      </c>
      <c r="L59" s="336">
        <v>1010</v>
      </c>
      <c r="M59" s="336">
        <v>992</v>
      </c>
      <c r="N59" s="336">
        <v>971</v>
      </c>
      <c r="O59" s="336">
        <v>949</v>
      </c>
      <c r="P59" s="336">
        <v>926</v>
      </c>
      <c r="Q59" s="336">
        <v>902</v>
      </c>
      <c r="R59" s="336">
        <v>877</v>
      </c>
      <c r="S59" s="336">
        <v>850</v>
      </c>
      <c r="T59" s="336">
        <v>823</v>
      </c>
      <c r="U59" s="336">
        <v>795</v>
      </c>
      <c r="V59" s="336">
        <v>766</v>
      </c>
      <c r="W59" s="336">
        <v>737</v>
      </c>
      <c r="X59" s="336">
        <v>708</v>
      </c>
      <c r="Y59" s="336">
        <v>678</v>
      </c>
      <c r="Z59" s="336">
        <v>649</v>
      </c>
      <c r="AA59" s="336">
        <v>620</v>
      </c>
      <c r="AB59" s="336">
        <v>591</v>
      </c>
      <c r="AC59" s="336">
        <v>564</v>
      </c>
      <c r="AD59" s="336">
        <v>537</v>
      </c>
      <c r="AE59" s="336">
        <v>511</v>
      </c>
      <c r="AF59" s="336">
        <v>486</v>
      </c>
      <c r="AG59" s="336">
        <v>462</v>
      </c>
      <c r="AH59" s="336">
        <v>440</v>
      </c>
      <c r="AI59" s="336">
        <v>421</v>
      </c>
      <c r="AJ59" s="336">
        <v>406</v>
      </c>
      <c r="AK59" s="336">
        <v>395</v>
      </c>
      <c r="AL59" s="336">
        <v>388</v>
      </c>
    </row>
    <row r="60" spans="1:38" x14ac:dyDescent="0.2">
      <c r="A60" s="925"/>
      <c r="B60" s="634">
        <v>57</v>
      </c>
      <c r="C60" s="336">
        <v>1087</v>
      </c>
      <c r="D60" s="336">
        <v>1086</v>
      </c>
      <c r="E60" s="336">
        <v>1083</v>
      </c>
      <c r="F60" s="336">
        <v>1078</v>
      </c>
      <c r="G60" s="336">
        <v>1071</v>
      </c>
      <c r="H60" s="336">
        <v>1062</v>
      </c>
      <c r="I60" s="336">
        <v>1051</v>
      </c>
      <c r="J60" s="336">
        <v>1038</v>
      </c>
      <c r="K60" s="336">
        <v>1022</v>
      </c>
      <c r="L60" s="336">
        <v>1005</v>
      </c>
      <c r="M60" s="336">
        <v>987</v>
      </c>
      <c r="N60" s="336">
        <v>966</v>
      </c>
      <c r="O60" s="336">
        <v>944</v>
      </c>
      <c r="P60" s="336">
        <v>921</v>
      </c>
      <c r="Q60" s="336">
        <v>897</v>
      </c>
      <c r="R60" s="336">
        <v>871</v>
      </c>
      <c r="S60" s="336">
        <v>845</v>
      </c>
      <c r="T60" s="336">
        <v>818</v>
      </c>
      <c r="U60" s="336">
        <v>789</v>
      </c>
      <c r="V60" s="336">
        <v>761</v>
      </c>
      <c r="W60" s="336">
        <v>732</v>
      </c>
      <c r="X60" s="336">
        <v>702</v>
      </c>
      <c r="Y60" s="336">
        <v>673</v>
      </c>
      <c r="Z60" s="336">
        <v>643</v>
      </c>
      <c r="AA60" s="336">
        <v>614</v>
      </c>
      <c r="AB60" s="336">
        <v>585</v>
      </c>
      <c r="AC60" s="336">
        <v>558</v>
      </c>
      <c r="AD60" s="336">
        <v>530</v>
      </c>
      <c r="AE60" s="336">
        <v>504</v>
      </c>
      <c r="AF60" s="336">
        <v>479</v>
      </c>
      <c r="AG60" s="336">
        <v>456</v>
      </c>
      <c r="AH60" s="336">
        <v>434</v>
      </c>
      <c r="AI60" s="336">
        <v>415</v>
      </c>
      <c r="AJ60" s="336">
        <v>399</v>
      </c>
      <c r="AK60" s="336">
        <v>388</v>
      </c>
      <c r="AL60" s="336">
        <v>381</v>
      </c>
    </row>
    <row r="61" spans="1:38" x14ac:dyDescent="0.2">
      <c r="A61" s="925"/>
      <c r="B61" s="634">
        <v>58</v>
      </c>
      <c r="C61" s="336">
        <v>1082</v>
      </c>
      <c r="D61" s="336">
        <v>1081</v>
      </c>
      <c r="E61" s="336">
        <v>1078</v>
      </c>
      <c r="F61" s="336">
        <v>1073</v>
      </c>
      <c r="G61" s="336">
        <v>1066</v>
      </c>
      <c r="H61" s="336">
        <v>1057</v>
      </c>
      <c r="I61" s="336">
        <v>1046</v>
      </c>
      <c r="J61" s="336">
        <v>1033</v>
      </c>
      <c r="K61" s="336">
        <v>1017</v>
      </c>
      <c r="L61" s="336">
        <v>1000</v>
      </c>
      <c r="M61" s="336">
        <v>981</v>
      </c>
      <c r="N61" s="336">
        <v>961</v>
      </c>
      <c r="O61" s="336">
        <v>939</v>
      </c>
      <c r="P61" s="336">
        <v>916</v>
      </c>
      <c r="Q61" s="336">
        <v>892</v>
      </c>
      <c r="R61" s="336">
        <v>866</v>
      </c>
      <c r="S61" s="336">
        <v>839</v>
      </c>
      <c r="T61" s="336">
        <v>812</v>
      </c>
      <c r="U61" s="336">
        <v>784</v>
      </c>
      <c r="V61" s="336">
        <v>755</v>
      </c>
      <c r="W61" s="336">
        <v>726</v>
      </c>
      <c r="X61" s="336">
        <v>696</v>
      </c>
      <c r="Y61" s="336">
        <v>667</v>
      </c>
      <c r="Z61" s="336">
        <v>637</v>
      </c>
      <c r="AA61" s="336">
        <v>608</v>
      </c>
      <c r="AB61" s="336">
        <v>579</v>
      </c>
      <c r="AC61" s="336">
        <v>551</v>
      </c>
      <c r="AD61" s="336">
        <v>524</v>
      </c>
      <c r="AE61" s="336">
        <v>498</v>
      </c>
      <c r="AF61" s="336">
        <v>473</v>
      </c>
      <c r="AG61" s="336">
        <v>450</v>
      </c>
      <c r="AH61" s="336">
        <v>428</v>
      </c>
      <c r="AI61" s="336">
        <v>409</v>
      </c>
      <c r="AJ61" s="336">
        <v>393</v>
      </c>
      <c r="AK61" s="336">
        <v>381</v>
      </c>
      <c r="AL61" s="336">
        <v>375</v>
      </c>
    </row>
    <row r="62" spans="1:38" x14ac:dyDescent="0.2">
      <c r="A62" s="925"/>
      <c r="B62" s="634">
        <v>59</v>
      </c>
      <c r="C62" s="336">
        <v>1077</v>
      </c>
      <c r="D62" s="336">
        <v>1076</v>
      </c>
      <c r="E62" s="336">
        <v>1073</v>
      </c>
      <c r="F62" s="336">
        <v>1068</v>
      </c>
      <c r="G62" s="336">
        <v>1061</v>
      </c>
      <c r="H62" s="336">
        <v>1052</v>
      </c>
      <c r="I62" s="336">
        <v>1040</v>
      </c>
      <c r="J62" s="336">
        <v>1027</v>
      </c>
      <c r="K62" s="336">
        <v>1012</v>
      </c>
      <c r="L62" s="336">
        <v>995</v>
      </c>
      <c r="M62" s="336">
        <v>976</v>
      </c>
      <c r="N62" s="336">
        <v>956</v>
      </c>
      <c r="O62" s="336">
        <v>934</v>
      </c>
      <c r="P62" s="336">
        <v>910</v>
      </c>
      <c r="Q62" s="336">
        <v>886</v>
      </c>
      <c r="R62" s="336">
        <v>860</v>
      </c>
      <c r="S62" s="336">
        <v>834</v>
      </c>
      <c r="T62" s="336">
        <v>806</v>
      </c>
      <c r="U62" s="336">
        <v>778</v>
      </c>
      <c r="V62" s="336">
        <v>749</v>
      </c>
      <c r="W62" s="336">
        <v>720</v>
      </c>
      <c r="X62" s="336">
        <v>690</v>
      </c>
      <c r="Y62" s="336">
        <v>661</v>
      </c>
      <c r="Z62" s="336">
        <v>631</v>
      </c>
      <c r="AA62" s="336">
        <v>602</v>
      </c>
      <c r="AB62" s="336">
        <v>573</v>
      </c>
      <c r="AC62" s="336">
        <v>545</v>
      </c>
      <c r="AD62" s="336">
        <v>518</v>
      </c>
      <c r="AE62" s="336">
        <v>492</v>
      </c>
      <c r="AF62" s="336">
        <v>467</v>
      </c>
      <c r="AG62" s="336">
        <v>444</v>
      </c>
      <c r="AH62" s="336">
        <v>422</v>
      </c>
      <c r="AI62" s="336">
        <v>403</v>
      </c>
      <c r="AJ62" s="336">
        <v>387</v>
      </c>
      <c r="AK62" s="336">
        <v>375</v>
      </c>
      <c r="AL62" s="336">
        <v>368</v>
      </c>
    </row>
    <row r="63" spans="1:38" x14ac:dyDescent="0.2">
      <c r="A63" s="925"/>
      <c r="B63" s="634">
        <v>60</v>
      </c>
      <c r="C63" s="336">
        <v>1071</v>
      </c>
      <c r="D63" s="336">
        <v>1070</v>
      </c>
      <c r="E63" s="336">
        <v>1067</v>
      </c>
      <c r="F63" s="336">
        <v>1062</v>
      </c>
      <c r="G63" s="336">
        <v>1055</v>
      </c>
      <c r="H63" s="336">
        <v>1046</v>
      </c>
      <c r="I63" s="336">
        <v>1035</v>
      </c>
      <c r="J63" s="336">
        <v>1022</v>
      </c>
      <c r="K63" s="336">
        <v>1006</v>
      </c>
      <c r="L63" s="336">
        <v>989</v>
      </c>
      <c r="M63" s="336">
        <v>971</v>
      </c>
      <c r="N63" s="336">
        <v>950</v>
      </c>
      <c r="O63" s="336">
        <v>928</v>
      </c>
      <c r="P63" s="336">
        <v>905</v>
      </c>
      <c r="Q63" s="336">
        <v>880</v>
      </c>
      <c r="R63" s="336">
        <v>855</v>
      </c>
      <c r="S63" s="336">
        <v>828</v>
      </c>
      <c r="T63" s="336">
        <v>800</v>
      </c>
      <c r="U63" s="336">
        <v>772</v>
      </c>
      <c r="V63" s="336">
        <v>743</v>
      </c>
      <c r="W63" s="336">
        <v>714</v>
      </c>
      <c r="X63" s="336">
        <v>684</v>
      </c>
      <c r="Y63" s="336">
        <v>655</v>
      </c>
      <c r="Z63" s="336">
        <v>625</v>
      </c>
      <c r="AA63" s="336">
        <v>596</v>
      </c>
      <c r="AB63" s="336">
        <v>567</v>
      </c>
      <c r="AC63" s="336">
        <v>539</v>
      </c>
      <c r="AD63" s="336">
        <v>512</v>
      </c>
      <c r="AE63" s="336">
        <v>486</v>
      </c>
      <c r="AF63" s="336">
        <v>461</v>
      </c>
      <c r="AG63" s="336">
        <v>438</v>
      </c>
      <c r="AH63" s="336">
        <v>416</v>
      </c>
      <c r="AI63" s="336">
        <v>397</v>
      </c>
      <c r="AJ63" s="336">
        <v>381</v>
      </c>
      <c r="AK63" s="336">
        <v>369</v>
      </c>
      <c r="AL63" s="336">
        <v>362</v>
      </c>
    </row>
    <row r="64" spans="1:38" x14ac:dyDescent="0.2">
      <c r="A64" s="925"/>
      <c r="B64" s="634">
        <v>61</v>
      </c>
      <c r="C64" s="336">
        <v>1065</v>
      </c>
      <c r="D64" s="336">
        <v>1064</v>
      </c>
      <c r="E64" s="336">
        <v>1061</v>
      </c>
      <c r="F64" s="336">
        <v>1056</v>
      </c>
      <c r="G64" s="336">
        <v>1049</v>
      </c>
      <c r="H64" s="336">
        <v>1040</v>
      </c>
      <c r="I64" s="336">
        <v>1029</v>
      </c>
      <c r="J64" s="336">
        <v>1016</v>
      </c>
      <c r="K64" s="336">
        <v>1001</v>
      </c>
      <c r="L64" s="336">
        <v>984</v>
      </c>
      <c r="M64" s="336">
        <v>965</v>
      </c>
      <c r="N64" s="336">
        <v>944</v>
      </c>
      <c r="O64" s="336">
        <v>922</v>
      </c>
      <c r="P64" s="336">
        <v>899</v>
      </c>
      <c r="Q64" s="336">
        <v>874</v>
      </c>
      <c r="R64" s="336">
        <v>849</v>
      </c>
      <c r="S64" s="336">
        <v>822</v>
      </c>
      <c r="T64" s="336">
        <v>794</v>
      </c>
      <c r="U64" s="336">
        <v>766</v>
      </c>
      <c r="V64" s="336">
        <v>737</v>
      </c>
      <c r="W64" s="336">
        <v>708</v>
      </c>
      <c r="X64" s="336">
        <v>678</v>
      </c>
      <c r="Y64" s="336">
        <v>649</v>
      </c>
      <c r="Z64" s="336">
        <v>619</v>
      </c>
      <c r="AA64" s="336">
        <v>590</v>
      </c>
      <c r="AB64" s="336">
        <v>561</v>
      </c>
      <c r="AC64" s="336">
        <v>533</v>
      </c>
      <c r="AD64" s="336">
        <v>506</v>
      </c>
      <c r="AE64" s="336">
        <v>480</v>
      </c>
      <c r="AF64" s="336">
        <v>455</v>
      </c>
      <c r="AG64" s="336">
        <v>432</v>
      </c>
      <c r="AH64" s="336">
        <v>410</v>
      </c>
      <c r="AI64" s="336">
        <v>391</v>
      </c>
      <c r="AJ64" s="336">
        <v>375</v>
      </c>
      <c r="AK64" s="336">
        <v>363</v>
      </c>
      <c r="AL64" s="336">
        <v>356</v>
      </c>
    </row>
    <row r="65" spans="1:38" x14ac:dyDescent="0.2">
      <c r="A65" s="925"/>
      <c r="B65" s="634">
        <v>62</v>
      </c>
      <c r="C65" s="336">
        <v>1059</v>
      </c>
      <c r="D65" s="336">
        <v>1058</v>
      </c>
      <c r="E65" s="336">
        <v>1055</v>
      </c>
      <c r="F65" s="336">
        <v>1050</v>
      </c>
      <c r="G65" s="336">
        <v>1043</v>
      </c>
      <c r="H65" s="336">
        <v>1034</v>
      </c>
      <c r="I65" s="336">
        <v>1023</v>
      </c>
      <c r="J65" s="336">
        <v>1010</v>
      </c>
      <c r="K65" s="336">
        <v>995</v>
      </c>
      <c r="L65" s="336">
        <v>978</v>
      </c>
      <c r="M65" s="336">
        <v>959</v>
      </c>
      <c r="N65" s="336">
        <v>938</v>
      </c>
      <c r="O65" s="336">
        <v>916</v>
      </c>
      <c r="P65" s="336">
        <v>893</v>
      </c>
      <c r="Q65" s="336">
        <v>868</v>
      </c>
      <c r="R65" s="336">
        <v>843</v>
      </c>
      <c r="S65" s="336">
        <v>816</v>
      </c>
      <c r="T65" s="336">
        <v>788</v>
      </c>
      <c r="U65" s="336">
        <v>760</v>
      </c>
      <c r="V65" s="336">
        <v>731</v>
      </c>
      <c r="W65" s="336">
        <v>702</v>
      </c>
      <c r="X65" s="336">
        <v>672</v>
      </c>
      <c r="Y65" s="336">
        <v>642</v>
      </c>
      <c r="Z65" s="336">
        <v>613</v>
      </c>
      <c r="AA65" s="336">
        <v>583</v>
      </c>
      <c r="AB65" s="336">
        <v>555</v>
      </c>
      <c r="AC65" s="336">
        <v>527</v>
      </c>
      <c r="AD65" s="336">
        <v>500</v>
      </c>
      <c r="AE65" s="336">
        <v>474</v>
      </c>
      <c r="AF65" s="336">
        <v>449</v>
      </c>
      <c r="AG65" s="336">
        <v>426</v>
      </c>
      <c r="AH65" s="336">
        <v>404</v>
      </c>
      <c r="AI65" s="336">
        <v>385</v>
      </c>
      <c r="AJ65" s="336">
        <v>369</v>
      </c>
      <c r="AK65" s="336">
        <v>357</v>
      </c>
      <c r="AL65" s="336">
        <v>350</v>
      </c>
    </row>
    <row r="66" spans="1:38" x14ac:dyDescent="0.2">
      <c r="A66" s="925"/>
      <c r="B66" s="634">
        <v>63</v>
      </c>
      <c r="C66" s="336">
        <v>1052</v>
      </c>
      <c r="D66" s="336">
        <v>1052</v>
      </c>
      <c r="E66" s="336">
        <v>1049</v>
      </c>
      <c r="F66" s="336">
        <v>1044</v>
      </c>
      <c r="G66" s="336">
        <v>1037</v>
      </c>
      <c r="H66" s="336">
        <v>1028</v>
      </c>
      <c r="I66" s="336">
        <v>1017</v>
      </c>
      <c r="J66" s="336">
        <v>1004</v>
      </c>
      <c r="K66" s="336">
        <v>988</v>
      </c>
      <c r="L66" s="336">
        <v>971</v>
      </c>
      <c r="M66" s="336">
        <v>952</v>
      </c>
      <c r="N66" s="336">
        <v>932</v>
      </c>
      <c r="O66" s="336">
        <v>910</v>
      </c>
      <c r="P66" s="336">
        <v>887</v>
      </c>
      <c r="Q66" s="336">
        <v>862</v>
      </c>
      <c r="R66" s="336">
        <v>836</v>
      </c>
      <c r="S66" s="336">
        <v>810</v>
      </c>
      <c r="T66" s="336">
        <v>782</v>
      </c>
      <c r="U66" s="336">
        <v>754</v>
      </c>
      <c r="V66" s="336">
        <v>725</v>
      </c>
      <c r="W66" s="336">
        <v>696</v>
      </c>
      <c r="X66" s="336">
        <v>666</v>
      </c>
      <c r="Y66" s="336">
        <v>636</v>
      </c>
      <c r="Z66" s="336">
        <v>606</v>
      </c>
      <c r="AA66" s="336">
        <v>577</v>
      </c>
      <c r="AB66" s="336">
        <v>549</v>
      </c>
      <c r="AC66" s="336">
        <v>520</v>
      </c>
      <c r="AD66" s="336">
        <v>494</v>
      </c>
      <c r="AE66" s="336">
        <v>468</v>
      </c>
      <c r="AF66" s="336">
        <v>443</v>
      </c>
      <c r="AG66" s="336">
        <v>420</v>
      </c>
      <c r="AH66" s="336">
        <v>398</v>
      </c>
      <c r="AI66" s="336">
        <v>379</v>
      </c>
      <c r="AJ66" s="336">
        <v>363</v>
      </c>
      <c r="AK66" s="336">
        <v>352</v>
      </c>
      <c r="AL66" s="336">
        <v>344</v>
      </c>
    </row>
    <row r="67" spans="1:38" x14ac:dyDescent="0.2">
      <c r="A67" s="925"/>
      <c r="B67" s="634">
        <v>64</v>
      </c>
      <c r="C67" s="336">
        <v>1046</v>
      </c>
      <c r="D67" s="336">
        <v>1045</v>
      </c>
      <c r="E67" s="336">
        <v>1042</v>
      </c>
      <c r="F67" s="336">
        <v>1037</v>
      </c>
      <c r="G67" s="336">
        <v>1030</v>
      </c>
      <c r="H67" s="336">
        <v>1021</v>
      </c>
      <c r="I67" s="336">
        <v>1010</v>
      </c>
      <c r="J67" s="336">
        <v>997</v>
      </c>
      <c r="K67" s="336">
        <v>982</v>
      </c>
      <c r="L67" s="336">
        <v>965</v>
      </c>
      <c r="M67" s="336">
        <v>946</v>
      </c>
      <c r="N67" s="336">
        <v>925</v>
      </c>
      <c r="O67" s="336">
        <v>904</v>
      </c>
      <c r="P67" s="336">
        <v>880</v>
      </c>
      <c r="Q67" s="336">
        <v>856</v>
      </c>
      <c r="R67" s="336">
        <v>830</v>
      </c>
      <c r="S67" s="336">
        <v>803</v>
      </c>
      <c r="T67" s="336">
        <v>776</v>
      </c>
      <c r="U67" s="336">
        <v>747</v>
      </c>
      <c r="V67" s="336">
        <v>718</v>
      </c>
      <c r="W67" s="336">
        <v>689</v>
      </c>
      <c r="X67" s="336">
        <v>659</v>
      </c>
      <c r="Y67" s="336">
        <v>630</v>
      </c>
      <c r="Z67" s="336">
        <v>600</v>
      </c>
      <c r="AA67" s="336">
        <v>571</v>
      </c>
      <c r="AB67" s="336">
        <v>542</v>
      </c>
      <c r="AC67" s="336">
        <v>514</v>
      </c>
      <c r="AD67" s="336">
        <v>487</v>
      </c>
      <c r="AE67" s="336">
        <v>462</v>
      </c>
      <c r="AF67" s="336">
        <v>437</v>
      </c>
      <c r="AG67" s="336">
        <v>414</v>
      </c>
      <c r="AH67" s="336">
        <v>393</v>
      </c>
      <c r="AI67" s="336">
        <v>374</v>
      </c>
      <c r="AJ67" s="336">
        <v>358</v>
      </c>
      <c r="AK67" s="336">
        <v>346</v>
      </c>
      <c r="AL67" s="336">
        <v>339</v>
      </c>
    </row>
    <row r="68" spans="1:38" x14ac:dyDescent="0.2">
      <c r="A68" s="925"/>
      <c r="B68" s="634">
        <v>65</v>
      </c>
      <c r="C68" s="336">
        <v>1039</v>
      </c>
      <c r="D68" s="336">
        <v>1038</v>
      </c>
      <c r="E68" s="336">
        <v>1035</v>
      </c>
      <c r="F68" s="336">
        <v>1030</v>
      </c>
      <c r="G68" s="336">
        <v>1023</v>
      </c>
      <c r="H68" s="336">
        <v>1014</v>
      </c>
      <c r="I68" s="336">
        <v>1003</v>
      </c>
      <c r="J68" s="336">
        <v>990</v>
      </c>
      <c r="K68" s="336">
        <v>975</v>
      </c>
      <c r="L68" s="336">
        <v>958</v>
      </c>
      <c r="M68" s="336">
        <v>939</v>
      </c>
      <c r="N68" s="336">
        <v>919</v>
      </c>
      <c r="O68" s="336">
        <v>897</v>
      </c>
      <c r="P68" s="336">
        <v>874</v>
      </c>
      <c r="Q68" s="336">
        <v>849</v>
      </c>
      <c r="R68" s="336">
        <v>824</v>
      </c>
      <c r="S68" s="336">
        <v>797</v>
      </c>
      <c r="T68" s="336">
        <v>769</v>
      </c>
      <c r="U68" s="336">
        <v>741</v>
      </c>
      <c r="V68" s="336">
        <v>712</v>
      </c>
      <c r="W68" s="336">
        <v>683</v>
      </c>
      <c r="X68" s="336">
        <v>653</v>
      </c>
      <c r="Y68" s="336">
        <v>623</v>
      </c>
      <c r="Z68" s="336">
        <v>594</v>
      </c>
      <c r="AA68" s="336">
        <v>565</v>
      </c>
      <c r="AB68" s="336">
        <v>536</v>
      </c>
      <c r="AC68" s="336">
        <v>508</v>
      </c>
      <c r="AD68" s="336">
        <v>481</v>
      </c>
      <c r="AE68" s="336">
        <v>456</v>
      </c>
      <c r="AF68" s="336">
        <v>431</v>
      </c>
      <c r="AG68" s="336">
        <v>408</v>
      </c>
      <c r="AH68" s="336">
        <v>387</v>
      </c>
      <c r="AI68" s="336">
        <v>368</v>
      </c>
      <c r="AJ68" s="336">
        <v>352</v>
      </c>
      <c r="AK68" s="336">
        <v>341</v>
      </c>
      <c r="AL68" s="336">
        <v>334</v>
      </c>
    </row>
    <row r="69" spans="1:38" x14ac:dyDescent="0.2">
      <c r="A69" s="925"/>
      <c r="B69" s="634">
        <v>66</v>
      </c>
      <c r="C69" s="336">
        <v>1032</v>
      </c>
      <c r="D69" s="336">
        <v>1031</v>
      </c>
      <c r="E69" s="336">
        <v>1028</v>
      </c>
      <c r="F69" s="336">
        <v>1023</v>
      </c>
      <c r="G69" s="336">
        <v>1016</v>
      </c>
      <c r="H69" s="336">
        <v>1007</v>
      </c>
      <c r="I69" s="336">
        <v>996</v>
      </c>
      <c r="J69" s="336">
        <v>983</v>
      </c>
      <c r="K69" s="336">
        <v>968</v>
      </c>
      <c r="L69" s="336">
        <v>951</v>
      </c>
      <c r="M69" s="336">
        <v>933</v>
      </c>
      <c r="N69" s="336">
        <v>912</v>
      </c>
      <c r="O69" s="336">
        <v>890</v>
      </c>
      <c r="P69" s="336">
        <v>867</v>
      </c>
      <c r="Q69" s="336">
        <v>843</v>
      </c>
      <c r="R69" s="336">
        <v>817</v>
      </c>
      <c r="S69" s="336">
        <v>790</v>
      </c>
      <c r="T69" s="336">
        <v>763</v>
      </c>
      <c r="U69" s="336">
        <v>734</v>
      </c>
      <c r="V69" s="336">
        <v>706</v>
      </c>
      <c r="W69" s="336">
        <v>676</v>
      </c>
      <c r="X69" s="336">
        <v>647</v>
      </c>
      <c r="Y69" s="336">
        <v>617</v>
      </c>
      <c r="Z69" s="336">
        <v>588</v>
      </c>
      <c r="AA69" s="336">
        <v>558</v>
      </c>
      <c r="AB69" s="336">
        <v>530</v>
      </c>
      <c r="AC69" s="336">
        <v>502</v>
      </c>
      <c r="AD69" s="336">
        <v>475</v>
      </c>
      <c r="AE69" s="336">
        <v>449</v>
      </c>
      <c r="AF69" s="336">
        <v>425</v>
      </c>
      <c r="AG69" s="336">
        <v>402</v>
      </c>
      <c r="AH69" s="336">
        <v>381</v>
      </c>
      <c r="AI69" s="336">
        <v>363</v>
      </c>
      <c r="AJ69" s="336">
        <v>347</v>
      </c>
      <c r="AK69" s="336">
        <v>335</v>
      </c>
      <c r="AL69" s="336">
        <v>328</v>
      </c>
    </row>
    <row r="70" spans="1:38" x14ac:dyDescent="0.2">
      <c r="A70" s="925"/>
      <c r="B70" s="634">
        <v>67</v>
      </c>
      <c r="C70" s="336">
        <v>1024</v>
      </c>
      <c r="D70" s="336">
        <v>1023</v>
      </c>
      <c r="E70" s="336">
        <v>1020</v>
      </c>
      <c r="F70" s="336">
        <v>1016</v>
      </c>
      <c r="G70" s="336">
        <v>1009</v>
      </c>
      <c r="H70" s="336">
        <v>1000</v>
      </c>
      <c r="I70" s="336">
        <v>989</v>
      </c>
      <c r="J70" s="336">
        <v>976</v>
      </c>
      <c r="K70" s="336">
        <v>961</v>
      </c>
      <c r="L70" s="336">
        <v>944</v>
      </c>
      <c r="M70" s="336">
        <v>926</v>
      </c>
      <c r="N70" s="336">
        <v>905</v>
      </c>
      <c r="O70" s="336">
        <v>884</v>
      </c>
      <c r="P70" s="336">
        <v>860</v>
      </c>
      <c r="Q70" s="336">
        <v>836</v>
      </c>
      <c r="R70" s="336">
        <v>810</v>
      </c>
      <c r="S70" s="336">
        <v>784</v>
      </c>
      <c r="T70" s="336">
        <v>756</v>
      </c>
      <c r="U70" s="336">
        <v>728</v>
      </c>
      <c r="V70" s="336">
        <v>699</v>
      </c>
      <c r="W70" s="336">
        <v>670</v>
      </c>
      <c r="X70" s="336">
        <v>640</v>
      </c>
      <c r="Y70" s="336">
        <v>611</v>
      </c>
      <c r="Z70" s="336">
        <v>581</v>
      </c>
      <c r="AA70" s="336">
        <v>552</v>
      </c>
      <c r="AB70" s="336">
        <v>523</v>
      </c>
      <c r="AC70" s="336">
        <v>496</v>
      </c>
      <c r="AD70" s="336">
        <v>469</v>
      </c>
      <c r="AE70" s="336">
        <v>444</v>
      </c>
      <c r="AF70" s="336">
        <v>419</v>
      </c>
      <c r="AG70" s="336">
        <v>396</v>
      </c>
      <c r="AH70" s="336">
        <v>376</v>
      </c>
      <c r="AI70" s="336">
        <v>357</v>
      </c>
      <c r="AJ70" s="336">
        <v>342</v>
      </c>
      <c r="AK70" s="336">
        <v>330</v>
      </c>
      <c r="AL70" s="336">
        <v>323</v>
      </c>
    </row>
    <row r="71" spans="1:38" x14ac:dyDescent="0.2">
      <c r="A71" s="925"/>
      <c r="B71" s="634">
        <v>68</v>
      </c>
      <c r="C71" s="336">
        <v>1016</v>
      </c>
      <c r="D71" s="336">
        <v>1015</v>
      </c>
      <c r="E71" s="336">
        <v>1013</v>
      </c>
      <c r="F71" s="336">
        <v>1008</v>
      </c>
      <c r="G71" s="336">
        <v>1001</v>
      </c>
      <c r="H71" s="336">
        <v>992</v>
      </c>
      <c r="I71" s="336">
        <v>982</v>
      </c>
      <c r="J71" s="336">
        <v>969</v>
      </c>
      <c r="K71" s="336">
        <v>954</v>
      </c>
      <c r="L71" s="336">
        <v>937</v>
      </c>
      <c r="M71" s="336">
        <v>918</v>
      </c>
      <c r="N71" s="336">
        <v>898</v>
      </c>
      <c r="O71" s="336">
        <v>877</v>
      </c>
      <c r="P71" s="336">
        <v>853</v>
      </c>
      <c r="Q71" s="336">
        <v>829</v>
      </c>
      <c r="R71" s="336">
        <v>803</v>
      </c>
      <c r="S71" s="336">
        <v>777</v>
      </c>
      <c r="T71" s="336">
        <v>749</v>
      </c>
      <c r="U71" s="336">
        <v>721</v>
      </c>
      <c r="V71" s="336">
        <v>692</v>
      </c>
      <c r="W71" s="336">
        <v>663</v>
      </c>
      <c r="X71" s="336">
        <v>633</v>
      </c>
      <c r="Y71" s="336">
        <v>604</v>
      </c>
      <c r="Z71" s="336">
        <v>574</v>
      </c>
      <c r="AA71" s="336">
        <v>545</v>
      </c>
      <c r="AB71" s="336">
        <v>517</v>
      </c>
      <c r="AC71" s="336">
        <v>490</v>
      </c>
      <c r="AD71" s="336">
        <v>463</v>
      </c>
      <c r="AE71" s="336">
        <v>437</v>
      </c>
      <c r="AF71" s="336">
        <v>413</v>
      </c>
      <c r="AG71" s="336">
        <v>391</v>
      </c>
      <c r="AH71" s="336">
        <v>370</v>
      </c>
      <c r="AI71" s="336">
        <v>352</v>
      </c>
      <c r="AJ71" s="336">
        <v>337</v>
      </c>
      <c r="AK71" s="336">
        <v>325</v>
      </c>
      <c r="AL71" s="336">
        <v>318</v>
      </c>
    </row>
    <row r="72" spans="1:38" x14ac:dyDescent="0.2">
      <c r="A72" s="925"/>
      <c r="B72" s="634">
        <v>69</v>
      </c>
      <c r="C72" s="336">
        <v>1008</v>
      </c>
      <c r="D72" s="336">
        <v>1007</v>
      </c>
      <c r="E72" s="336">
        <v>1005</v>
      </c>
      <c r="F72" s="336">
        <v>1000</v>
      </c>
      <c r="G72" s="336">
        <v>993</v>
      </c>
      <c r="H72" s="336">
        <v>985</v>
      </c>
      <c r="I72" s="336">
        <v>974</v>
      </c>
      <c r="J72" s="336">
        <v>961</v>
      </c>
      <c r="K72" s="336">
        <v>946</v>
      </c>
      <c r="L72" s="336">
        <v>929</v>
      </c>
      <c r="M72" s="336">
        <v>911</v>
      </c>
      <c r="N72" s="336">
        <v>891</v>
      </c>
      <c r="O72" s="336">
        <v>869</v>
      </c>
      <c r="P72" s="336">
        <v>846</v>
      </c>
      <c r="Q72" s="336">
        <v>822</v>
      </c>
      <c r="R72" s="336">
        <v>796</v>
      </c>
      <c r="S72" s="336">
        <v>770</v>
      </c>
      <c r="T72" s="336">
        <v>742</v>
      </c>
      <c r="U72" s="336">
        <v>714</v>
      </c>
      <c r="V72" s="336">
        <v>685</v>
      </c>
      <c r="W72" s="336">
        <v>656</v>
      </c>
      <c r="X72" s="336">
        <v>627</v>
      </c>
      <c r="Y72" s="336">
        <v>597</v>
      </c>
      <c r="Z72" s="336">
        <v>568</v>
      </c>
      <c r="AA72" s="336">
        <v>539</v>
      </c>
      <c r="AB72" s="336">
        <v>511</v>
      </c>
      <c r="AC72" s="336">
        <v>483</v>
      </c>
      <c r="AD72" s="336">
        <v>457</v>
      </c>
      <c r="AE72" s="336">
        <v>432</v>
      </c>
      <c r="AF72" s="336">
        <v>408</v>
      </c>
      <c r="AG72" s="336">
        <v>385</v>
      </c>
      <c r="AH72" s="336">
        <v>364</v>
      </c>
      <c r="AI72" s="336">
        <v>346</v>
      </c>
      <c r="AJ72" s="336">
        <v>331</v>
      </c>
      <c r="AK72" s="336">
        <v>320</v>
      </c>
      <c r="AL72" s="336">
        <v>313</v>
      </c>
    </row>
    <row r="73" spans="1:38" x14ac:dyDescent="0.2">
      <c r="A73" s="925"/>
      <c r="B73" s="634">
        <v>70</v>
      </c>
      <c r="C73" s="336">
        <v>1000</v>
      </c>
      <c r="D73" s="336">
        <v>999</v>
      </c>
      <c r="E73" s="336">
        <v>996</v>
      </c>
      <c r="F73" s="336">
        <v>992</v>
      </c>
      <c r="G73" s="336">
        <v>985</v>
      </c>
      <c r="H73" s="336">
        <v>977</v>
      </c>
      <c r="I73" s="336">
        <v>966</v>
      </c>
      <c r="J73" s="336">
        <v>953</v>
      </c>
      <c r="K73" s="336">
        <v>939</v>
      </c>
      <c r="L73" s="336">
        <v>922</v>
      </c>
      <c r="M73" s="336">
        <v>903</v>
      </c>
      <c r="N73" s="336">
        <v>883</v>
      </c>
      <c r="O73" s="336">
        <v>862</v>
      </c>
      <c r="P73" s="336">
        <v>839</v>
      </c>
      <c r="Q73" s="336">
        <v>814</v>
      </c>
      <c r="R73" s="336">
        <v>789</v>
      </c>
      <c r="S73" s="336">
        <v>762</v>
      </c>
      <c r="T73" s="336">
        <v>735</v>
      </c>
      <c r="U73" s="336">
        <v>707</v>
      </c>
      <c r="V73" s="336">
        <v>678</v>
      </c>
      <c r="W73" s="336">
        <v>650</v>
      </c>
      <c r="X73" s="336">
        <v>620</v>
      </c>
      <c r="Y73" s="336">
        <v>591</v>
      </c>
      <c r="Z73" s="336">
        <v>561</v>
      </c>
      <c r="AA73" s="336">
        <v>533</v>
      </c>
      <c r="AB73" s="336">
        <v>504</v>
      </c>
      <c r="AC73" s="336">
        <v>477</v>
      </c>
      <c r="AD73" s="336">
        <v>451</v>
      </c>
      <c r="AE73" s="336">
        <v>426</v>
      </c>
      <c r="AF73" s="336">
        <v>402</v>
      </c>
      <c r="AG73" s="336">
        <v>379</v>
      </c>
      <c r="AH73" s="336">
        <v>359</v>
      </c>
      <c r="AI73" s="336">
        <v>341</v>
      </c>
      <c r="AJ73" s="336">
        <v>326</v>
      </c>
      <c r="AK73" s="336">
        <v>315</v>
      </c>
      <c r="AL73" s="336">
        <v>308</v>
      </c>
    </row>
    <row r="74" spans="1:38" x14ac:dyDescent="0.2">
      <c r="A74" s="925"/>
      <c r="B74" s="634">
        <v>71</v>
      </c>
      <c r="C74" s="336">
        <v>992</v>
      </c>
      <c r="D74" s="336">
        <v>991</v>
      </c>
      <c r="E74" s="336">
        <v>988</v>
      </c>
      <c r="F74" s="336">
        <v>983</v>
      </c>
      <c r="G74" s="336">
        <v>977</v>
      </c>
      <c r="H74" s="336">
        <v>969</v>
      </c>
      <c r="I74" s="336">
        <v>958</v>
      </c>
      <c r="J74" s="336">
        <v>945</v>
      </c>
      <c r="K74" s="336">
        <v>931</v>
      </c>
      <c r="L74" s="336">
        <v>914</v>
      </c>
      <c r="M74" s="336">
        <v>896</v>
      </c>
      <c r="N74" s="336">
        <v>876</v>
      </c>
      <c r="O74" s="336">
        <v>854</v>
      </c>
      <c r="P74" s="336">
        <v>831</v>
      </c>
      <c r="Q74" s="336">
        <v>807</v>
      </c>
      <c r="R74" s="336">
        <v>782</v>
      </c>
      <c r="S74" s="336">
        <v>755</v>
      </c>
      <c r="T74" s="336">
        <v>728</v>
      </c>
      <c r="U74" s="336">
        <v>700</v>
      </c>
      <c r="V74" s="336">
        <v>671</v>
      </c>
      <c r="W74" s="336">
        <v>643</v>
      </c>
      <c r="X74" s="336">
        <v>613</v>
      </c>
      <c r="Y74" s="336">
        <v>584</v>
      </c>
      <c r="Z74" s="336">
        <v>555</v>
      </c>
      <c r="AA74" s="336">
        <v>526</v>
      </c>
      <c r="AB74" s="336">
        <v>498</v>
      </c>
      <c r="AC74" s="336">
        <v>471</v>
      </c>
      <c r="AD74" s="336">
        <v>445</v>
      </c>
      <c r="AE74" s="336">
        <v>420</v>
      </c>
      <c r="AF74" s="336">
        <v>396</v>
      </c>
      <c r="AG74" s="336">
        <v>374</v>
      </c>
      <c r="AH74" s="336">
        <v>354</v>
      </c>
      <c r="AI74" s="336">
        <v>336</v>
      </c>
      <c r="AJ74" s="336">
        <v>321</v>
      </c>
      <c r="AK74" s="336">
        <v>310</v>
      </c>
      <c r="AL74" s="336">
        <v>303</v>
      </c>
    </row>
    <row r="75" spans="1:38" x14ac:dyDescent="0.2">
      <c r="A75" s="925"/>
      <c r="B75" s="634">
        <v>72</v>
      </c>
      <c r="C75" s="336">
        <v>983</v>
      </c>
      <c r="D75" s="336">
        <v>982</v>
      </c>
      <c r="E75" s="336">
        <v>979</v>
      </c>
      <c r="F75" s="336">
        <v>975</v>
      </c>
      <c r="G75" s="336">
        <v>968</v>
      </c>
      <c r="H75" s="336">
        <v>960</v>
      </c>
      <c r="I75" s="336">
        <v>949</v>
      </c>
      <c r="J75" s="336">
        <v>937</v>
      </c>
      <c r="K75" s="336">
        <v>922</v>
      </c>
      <c r="L75" s="336">
        <v>906</v>
      </c>
      <c r="M75" s="336">
        <v>888</v>
      </c>
      <c r="N75" s="336">
        <v>868</v>
      </c>
      <c r="O75" s="336">
        <v>846</v>
      </c>
      <c r="P75" s="336">
        <v>823</v>
      </c>
      <c r="Q75" s="336">
        <v>799</v>
      </c>
      <c r="R75" s="336">
        <v>774</v>
      </c>
      <c r="S75" s="336">
        <v>748</v>
      </c>
      <c r="T75" s="336">
        <v>721</v>
      </c>
      <c r="U75" s="336">
        <v>693</v>
      </c>
      <c r="V75" s="336">
        <v>664</v>
      </c>
      <c r="W75" s="336">
        <v>635</v>
      </c>
      <c r="X75" s="336">
        <v>606</v>
      </c>
      <c r="Y75" s="336">
        <v>577</v>
      </c>
      <c r="Z75" s="336">
        <v>548</v>
      </c>
      <c r="AA75" s="336">
        <v>520</v>
      </c>
      <c r="AB75" s="336">
        <v>491</v>
      </c>
      <c r="AC75" s="336">
        <v>465</v>
      </c>
      <c r="AD75" s="336">
        <v>438</v>
      </c>
      <c r="AE75" s="336">
        <v>414</v>
      </c>
      <c r="AF75" s="336">
        <v>390</v>
      </c>
      <c r="AG75" s="336">
        <v>368</v>
      </c>
      <c r="AH75" s="336">
        <v>348</v>
      </c>
      <c r="AI75" s="336">
        <v>331</v>
      </c>
      <c r="AJ75" s="336">
        <v>316</v>
      </c>
      <c r="AK75" s="336">
        <v>305</v>
      </c>
      <c r="AL75" s="336">
        <v>298</v>
      </c>
    </row>
    <row r="76" spans="1:38" x14ac:dyDescent="0.2">
      <c r="A76" s="925"/>
      <c r="B76" s="634">
        <v>73</v>
      </c>
      <c r="C76" s="336">
        <v>974</v>
      </c>
      <c r="D76" s="336">
        <v>973</v>
      </c>
      <c r="E76" s="336">
        <v>970</v>
      </c>
      <c r="F76" s="336">
        <v>966</v>
      </c>
      <c r="G76" s="336">
        <v>960</v>
      </c>
      <c r="H76" s="336">
        <v>951</v>
      </c>
      <c r="I76" s="336">
        <v>941</v>
      </c>
      <c r="J76" s="336">
        <v>929</v>
      </c>
      <c r="K76" s="336">
        <v>914</v>
      </c>
      <c r="L76" s="336">
        <v>898</v>
      </c>
      <c r="M76" s="336">
        <v>879</v>
      </c>
      <c r="N76" s="336">
        <v>860</v>
      </c>
      <c r="O76" s="336">
        <v>839</v>
      </c>
      <c r="P76" s="336">
        <v>816</v>
      </c>
      <c r="Q76" s="336">
        <v>792</v>
      </c>
      <c r="R76" s="336">
        <v>767</v>
      </c>
      <c r="S76" s="336">
        <v>741</v>
      </c>
      <c r="T76" s="336">
        <v>713</v>
      </c>
      <c r="U76" s="336">
        <v>686</v>
      </c>
      <c r="V76" s="336">
        <v>657</v>
      </c>
      <c r="W76" s="336">
        <v>629</v>
      </c>
      <c r="X76" s="336">
        <v>599</v>
      </c>
      <c r="Y76" s="336">
        <v>570</v>
      </c>
      <c r="Z76" s="336">
        <v>541</v>
      </c>
      <c r="AA76" s="336">
        <v>513</v>
      </c>
      <c r="AB76" s="336">
        <v>485</v>
      </c>
      <c r="AC76" s="336">
        <v>458</v>
      </c>
      <c r="AD76" s="336">
        <v>432</v>
      </c>
      <c r="AE76" s="336">
        <v>408</v>
      </c>
      <c r="AF76" s="336">
        <v>384</v>
      </c>
      <c r="AG76" s="336">
        <v>363</v>
      </c>
      <c r="AH76" s="336">
        <v>343</v>
      </c>
      <c r="AI76" s="336">
        <v>326</v>
      </c>
      <c r="AJ76" s="336">
        <v>311</v>
      </c>
      <c r="AK76" s="336">
        <v>300</v>
      </c>
      <c r="AL76" s="336">
        <v>294</v>
      </c>
    </row>
    <row r="77" spans="1:38" x14ac:dyDescent="0.2">
      <c r="A77" s="925"/>
      <c r="B77" s="634">
        <v>74</v>
      </c>
      <c r="C77" s="336">
        <v>964</v>
      </c>
      <c r="D77" s="336">
        <v>964</v>
      </c>
      <c r="E77" s="336">
        <v>961</v>
      </c>
      <c r="F77" s="336">
        <v>957</v>
      </c>
      <c r="G77" s="336">
        <v>950</v>
      </c>
      <c r="H77" s="336">
        <v>942</v>
      </c>
      <c r="I77" s="336">
        <v>932</v>
      </c>
      <c r="J77" s="336">
        <v>920</v>
      </c>
      <c r="K77" s="336">
        <v>905</v>
      </c>
      <c r="L77" s="336">
        <v>889</v>
      </c>
      <c r="M77" s="336">
        <v>871</v>
      </c>
      <c r="N77" s="336">
        <v>851</v>
      </c>
      <c r="O77" s="336">
        <v>830</v>
      </c>
      <c r="P77" s="336">
        <v>808</v>
      </c>
      <c r="Q77" s="336">
        <v>784</v>
      </c>
      <c r="R77" s="336">
        <v>759</v>
      </c>
      <c r="S77" s="336">
        <v>733</v>
      </c>
      <c r="T77" s="336">
        <v>706</v>
      </c>
      <c r="U77" s="336">
        <v>678</v>
      </c>
      <c r="V77" s="336">
        <v>650</v>
      </c>
      <c r="W77" s="336">
        <v>622</v>
      </c>
      <c r="X77" s="336">
        <v>592</v>
      </c>
      <c r="Y77" s="336">
        <v>563</v>
      </c>
      <c r="Z77" s="336">
        <v>535</v>
      </c>
      <c r="AA77" s="336">
        <v>506</v>
      </c>
      <c r="AB77" s="336">
        <v>479</v>
      </c>
      <c r="AC77" s="336">
        <v>452</v>
      </c>
      <c r="AD77" s="336">
        <v>426</v>
      </c>
      <c r="AE77" s="336">
        <v>402</v>
      </c>
      <c r="AF77" s="336">
        <v>379</v>
      </c>
      <c r="AG77" s="336">
        <v>357</v>
      </c>
      <c r="AH77" s="336">
        <v>338</v>
      </c>
      <c r="AI77" s="336">
        <v>320</v>
      </c>
      <c r="AJ77" s="336">
        <v>306</v>
      </c>
      <c r="AK77" s="336">
        <v>295</v>
      </c>
      <c r="AL77" s="336">
        <v>289</v>
      </c>
    </row>
    <row r="78" spans="1:38" x14ac:dyDescent="0.2">
      <c r="A78" s="925"/>
      <c r="B78" s="634">
        <v>75</v>
      </c>
      <c r="C78" s="336">
        <v>955</v>
      </c>
      <c r="D78" s="336">
        <v>954</v>
      </c>
      <c r="E78" s="336">
        <v>952</v>
      </c>
      <c r="F78" s="336">
        <v>947</v>
      </c>
      <c r="G78" s="336">
        <v>941</v>
      </c>
      <c r="H78" s="336">
        <v>933</v>
      </c>
      <c r="I78" s="336">
        <v>923</v>
      </c>
      <c r="J78" s="336">
        <v>911</v>
      </c>
      <c r="K78" s="336">
        <v>897</v>
      </c>
      <c r="L78" s="336">
        <v>881</v>
      </c>
      <c r="M78" s="336">
        <v>863</v>
      </c>
      <c r="N78" s="336">
        <v>843</v>
      </c>
      <c r="O78" s="336">
        <v>822</v>
      </c>
      <c r="P78" s="336">
        <v>800</v>
      </c>
      <c r="Q78" s="336">
        <v>776</v>
      </c>
      <c r="R78" s="336">
        <v>751</v>
      </c>
      <c r="S78" s="336">
        <v>725</v>
      </c>
      <c r="T78" s="336">
        <v>698</v>
      </c>
      <c r="U78" s="336">
        <v>671</v>
      </c>
      <c r="V78" s="336">
        <v>643</v>
      </c>
      <c r="W78" s="336">
        <v>614</v>
      </c>
      <c r="X78" s="336">
        <v>586</v>
      </c>
      <c r="Y78" s="336">
        <v>557</v>
      </c>
      <c r="Z78" s="336">
        <v>528</v>
      </c>
      <c r="AA78" s="336">
        <v>500</v>
      </c>
      <c r="AB78" s="336">
        <v>473</v>
      </c>
      <c r="AC78" s="336">
        <v>446</v>
      </c>
      <c r="AD78" s="336">
        <v>420</v>
      </c>
      <c r="AE78" s="336">
        <v>396</v>
      </c>
      <c r="AF78" s="336">
        <v>373</v>
      </c>
      <c r="AG78" s="336">
        <v>352</v>
      </c>
      <c r="AH78" s="336">
        <v>332</v>
      </c>
      <c r="AI78" s="336">
        <v>315</v>
      </c>
      <c r="AJ78" s="336">
        <v>301</v>
      </c>
      <c r="AK78" s="336">
        <v>291</v>
      </c>
      <c r="AL78" s="336">
        <v>284</v>
      </c>
    </row>
    <row r="79" spans="1:38" x14ac:dyDescent="0.2">
      <c r="A79" s="925"/>
      <c r="B79" s="634">
        <v>76</v>
      </c>
      <c r="C79" s="336">
        <v>945</v>
      </c>
      <c r="D79" s="336">
        <v>945</v>
      </c>
      <c r="E79" s="336">
        <v>942</v>
      </c>
      <c r="F79" s="336">
        <v>938</v>
      </c>
      <c r="G79" s="336">
        <v>932</v>
      </c>
      <c r="H79" s="336">
        <v>924</v>
      </c>
      <c r="I79" s="336">
        <v>914</v>
      </c>
      <c r="J79" s="336">
        <v>902</v>
      </c>
      <c r="K79" s="336">
        <v>888</v>
      </c>
      <c r="L79" s="336">
        <v>872</v>
      </c>
      <c r="M79" s="336">
        <v>854</v>
      </c>
      <c r="N79" s="336">
        <v>835</v>
      </c>
      <c r="O79" s="336">
        <v>814</v>
      </c>
      <c r="P79" s="336">
        <v>791</v>
      </c>
      <c r="Q79" s="336">
        <v>768</v>
      </c>
      <c r="R79" s="336">
        <v>743</v>
      </c>
      <c r="S79" s="336">
        <v>717</v>
      </c>
      <c r="T79" s="336">
        <v>691</v>
      </c>
      <c r="U79" s="336">
        <v>663</v>
      </c>
      <c r="V79" s="336">
        <v>635</v>
      </c>
      <c r="W79" s="336">
        <v>607</v>
      </c>
      <c r="X79" s="336">
        <v>578</v>
      </c>
      <c r="Y79" s="336">
        <v>550</v>
      </c>
      <c r="Z79" s="336">
        <v>521</v>
      </c>
      <c r="AA79" s="336">
        <v>493</v>
      </c>
      <c r="AB79" s="336">
        <v>466</v>
      </c>
      <c r="AC79" s="336">
        <v>439</v>
      </c>
      <c r="AD79" s="336">
        <v>414</v>
      </c>
      <c r="AE79" s="336">
        <v>390</v>
      </c>
      <c r="AF79" s="336">
        <v>367</v>
      </c>
      <c r="AG79" s="336">
        <v>346</v>
      </c>
      <c r="AH79" s="336">
        <v>327</v>
      </c>
      <c r="AI79" s="336">
        <v>310</v>
      </c>
      <c r="AJ79" s="336">
        <v>296</v>
      </c>
      <c r="AK79" s="336">
        <v>286</v>
      </c>
      <c r="AL79" s="336">
        <v>279</v>
      </c>
    </row>
    <row r="80" spans="1:38" x14ac:dyDescent="0.2">
      <c r="A80" s="925"/>
      <c r="B80" s="634">
        <v>77</v>
      </c>
      <c r="C80" s="336">
        <v>935</v>
      </c>
      <c r="D80" s="336">
        <v>935</v>
      </c>
      <c r="E80" s="336">
        <v>932</v>
      </c>
      <c r="F80" s="336">
        <v>928</v>
      </c>
      <c r="G80" s="336">
        <v>922</v>
      </c>
      <c r="H80" s="336">
        <v>914</v>
      </c>
      <c r="I80" s="336">
        <v>904</v>
      </c>
      <c r="J80" s="336">
        <v>892</v>
      </c>
      <c r="K80" s="336">
        <v>878</v>
      </c>
      <c r="L80" s="336">
        <v>862</v>
      </c>
      <c r="M80" s="336">
        <v>845</v>
      </c>
      <c r="N80" s="336">
        <v>826</v>
      </c>
      <c r="O80" s="336">
        <v>805</v>
      </c>
      <c r="P80" s="336">
        <v>783</v>
      </c>
      <c r="Q80" s="336">
        <v>759</v>
      </c>
      <c r="R80" s="336">
        <v>735</v>
      </c>
      <c r="S80" s="336">
        <v>709</v>
      </c>
      <c r="T80" s="336">
        <v>683</v>
      </c>
      <c r="U80" s="336">
        <v>656</v>
      </c>
      <c r="V80" s="336">
        <v>628</v>
      </c>
      <c r="W80" s="336">
        <v>599</v>
      </c>
      <c r="X80" s="336">
        <v>571</v>
      </c>
      <c r="Y80" s="336">
        <v>543</v>
      </c>
      <c r="Z80" s="336">
        <v>514</v>
      </c>
      <c r="AA80" s="336">
        <v>487</v>
      </c>
      <c r="AB80" s="336">
        <v>459</v>
      </c>
      <c r="AC80" s="336">
        <v>433</v>
      </c>
      <c r="AD80" s="336">
        <v>408</v>
      </c>
      <c r="AE80" s="336">
        <v>384</v>
      </c>
      <c r="AF80" s="336">
        <v>362</v>
      </c>
      <c r="AG80" s="336">
        <v>341</v>
      </c>
      <c r="AH80" s="336">
        <v>322</v>
      </c>
      <c r="AI80" s="336">
        <v>305</v>
      </c>
      <c r="AJ80" s="336">
        <v>291</v>
      </c>
      <c r="AK80" s="336">
        <v>281</v>
      </c>
      <c r="AL80" s="336">
        <v>275</v>
      </c>
    </row>
    <row r="81" spans="1:38" x14ac:dyDescent="0.2">
      <c r="A81" s="925"/>
      <c r="B81" s="634">
        <v>78</v>
      </c>
      <c r="C81" s="336">
        <v>925</v>
      </c>
      <c r="D81" s="336">
        <v>924</v>
      </c>
      <c r="E81" s="336">
        <v>922</v>
      </c>
      <c r="F81" s="336">
        <v>918</v>
      </c>
      <c r="G81" s="336">
        <v>912</v>
      </c>
      <c r="H81" s="336">
        <v>904</v>
      </c>
      <c r="I81" s="336">
        <v>895</v>
      </c>
      <c r="J81" s="336">
        <v>883</v>
      </c>
      <c r="K81" s="336">
        <v>869</v>
      </c>
      <c r="L81" s="336">
        <v>854</v>
      </c>
      <c r="M81" s="336">
        <v>836</v>
      </c>
      <c r="N81" s="336">
        <v>817</v>
      </c>
      <c r="O81" s="336">
        <v>796</v>
      </c>
      <c r="P81" s="336">
        <v>775</v>
      </c>
      <c r="Q81" s="336">
        <v>751</v>
      </c>
      <c r="R81" s="336">
        <v>727</v>
      </c>
      <c r="S81" s="336">
        <v>701</v>
      </c>
      <c r="T81" s="336">
        <v>675</v>
      </c>
      <c r="U81" s="336">
        <v>648</v>
      </c>
      <c r="V81" s="336">
        <v>620</v>
      </c>
      <c r="W81" s="336">
        <v>592</v>
      </c>
      <c r="X81" s="336">
        <v>564</v>
      </c>
      <c r="Y81" s="336">
        <v>536</v>
      </c>
      <c r="Z81" s="336">
        <v>508</v>
      </c>
      <c r="AA81" s="336">
        <v>480</v>
      </c>
      <c r="AB81" s="336">
        <v>453</v>
      </c>
      <c r="AC81" s="336">
        <v>427</v>
      </c>
      <c r="AD81" s="336">
        <v>402</v>
      </c>
      <c r="AE81" s="336">
        <v>378</v>
      </c>
      <c r="AF81" s="336">
        <v>356</v>
      </c>
      <c r="AG81" s="336">
        <v>335</v>
      </c>
      <c r="AH81" s="336">
        <v>317</v>
      </c>
      <c r="AI81" s="336">
        <v>300</v>
      </c>
      <c r="AJ81" s="336">
        <v>287</v>
      </c>
      <c r="AK81" s="336">
        <v>277</v>
      </c>
      <c r="AL81" s="336">
        <v>271</v>
      </c>
    </row>
    <row r="82" spans="1:38" x14ac:dyDescent="0.2">
      <c r="A82" s="925"/>
      <c r="B82" s="634">
        <v>79</v>
      </c>
      <c r="C82" s="336">
        <v>915</v>
      </c>
      <c r="D82" s="336">
        <v>914</v>
      </c>
      <c r="E82" s="336">
        <v>912</v>
      </c>
      <c r="F82" s="336">
        <v>908</v>
      </c>
      <c r="G82" s="336">
        <v>902</v>
      </c>
      <c r="H82" s="336">
        <v>894</v>
      </c>
      <c r="I82" s="336">
        <v>885</v>
      </c>
      <c r="J82" s="336">
        <v>873</v>
      </c>
      <c r="K82" s="336">
        <v>860</v>
      </c>
      <c r="L82" s="336">
        <v>844</v>
      </c>
      <c r="M82" s="336">
        <v>827</v>
      </c>
      <c r="N82" s="336">
        <v>808</v>
      </c>
      <c r="O82" s="336">
        <v>788</v>
      </c>
      <c r="P82" s="336">
        <v>766</v>
      </c>
      <c r="Q82" s="336">
        <v>743</v>
      </c>
      <c r="R82" s="336">
        <v>719</v>
      </c>
      <c r="S82" s="336">
        <v>693</v>
      </c>
      <c r="T82" s="336">
        <v>667</v>
      </c>
      <c r="U82" s="336">
        <v>640</v>
      </c>
      <c r="V82" s="336">
        <v>613</v>
      </c>
      <c r="W82" s="336">
        <v>585</v>
      </c>
      <c r="X82" s="336">
        <v>557</v>
      </c>
      <c r="Y82" s="336">
        <v>529</v>
      </c>
      <c r="Z82" s="336">
        <v>501</v>
      </c>
      <c r="AA82" s="336">
        <v>473</v>
      </c>
      <c r="AB82" s="336">
        <v>446</v>
      </c>
      <c r="AC82" s="336">
        <v>421</v>
      </c>
      <c r="AD82" s="336">
        <v>396</v>
      </c>
      <c r="AE82" s="336">
        <v>373</v>
      </c>
      <c r="AF82" s="336">
        <v>350</v>
      </c>
      <c r="AG82" s="336">
        <v>330</v>
      </c>
      <c r="AH82" s="336">
        <v>311</v>
      </c>
      <c r="AI82" s="336">
        <v>295</v>
      </c>
      <c r="AJ82" s="336">
        <v>282</v>
      </c>
      <c r="AK82" s="336">
        <v>272</v>
      </c>
      <c r="AL82" s="336">
        <v>266</v>
      </c>
    </row>
    <row r="83" spans="1:38" x14ac:dyDescent="0.2">
      <c r="A83" s="925"/>
      <c r="B83" s="634">
        <v>80</v>
      </c>
      <c r="C83" s="336">
        <v>904</v>
      </c>
      <c r="D83" s="336">
        <v>903</v>
      </c>
      <c r="E83" s="336">
        <v>901</v>
      </c>
      <c r="F83" s="336">
        <v>897</v>
      </c>
      <c r="G83" s="336">
        <v>892</v>
      </c>
      <c r="H83" s="336">
        <v>884</v>
      </c>
      <c r="I83" s="336">
        <v>875</v>
      </c>
      <c r="J83" s="336">
        <v>863</v>
      </c>
      <c r="K83" s="336">
        <v>850</v>
      </c>
      <c r="L83" s="336">
        <v>835</v>
      </c>
      <c r="M83" s="336">
        <v>817</v>
      </c>
      <c r="N83" s="336">
        <v>799</v>
      </c>
      <c r="O83" s="336">
        <v>779</v>
      </c>
      <c r="P83" s="336">
        <v>757</v>
      </c>
      <c r="Q83" s="336">
        <v>734</v>
      </c>
      <c r="R83" s="336">
        <v>711</v>
      </c>
      <c r="S83" s="336">
        <v>685</v>
      </c>
      <c r="T83" s="336">
        <v>659</v>
      </c>
      <c r="U83" s="336">
        <v>632</v>
      </c>
      <c r="V83" s="336">
        <v>605</v>
      </c>
      <c r="W83" s="336">
        <v>577</v>
      </c>
      <c r="X83" s="336">
        <v>549</v>
      </c>
      <c r="Y83" s="336">
        <v>521</v>
      </c>
      <c r="Z83" s="336">
        <v>494</v>
      </c>
      <c r="AA83" s="336">
        <v>467</v>
      </c>
      <c r="AB83" s="336">
        <v>440</v>
      </c>
      <c r="AC83" s="336">
        <v>415</v>
      </c>
      <c r="AD83" s="336">
        <v>390</v>
      </c>
      <c r="AE83" s="336">
        <v>367</v>
      </c>
      <c r="AF83" s="336">
        <v>345</v>
      </c>
      <c r="AG83" s="336">
        <v>325</v>
      </c>
      <c r="AH83" s="336">
        <v>306</v>
      </c>
      <c r="AI83" s="336">
        <v>290</v>
      </c>
      <c r="AJ83" s="336">
        <v>277</v>
      </c>
      <c r="AK83" s="336">
        <v>268</v>
      </c>
      <c r="AL83" s="336">
        <v>261</v>
      </c>
    </row>
    <row r="84" spans="1:38" x14ac:dyDescent="0.2">
      <c r="A84" s="925"/>
      <c r="B84" s="634">
        <v>81</v>
      </c>
      <c r="C84" s="336">
        <v>893</v>
      </c>
      <c r="D84" s="336">
        <v>892</v>
      </c>
      <c r="E84" s="336">
        <v>890</v>
      </c>
      <c r="F84" s="336">
        <v>886</v>
      </c>
      <c r="G84" s="336">
        <v>881</v>
      </c>
      <c r="H84" s="336">
        <v>874</v>
      </c>
      <c r="I84" s="336">
        <v>864</v>
      </c>
      <c r="J84" s="336">
        <v>853</v>
      </c>
      <c r="K84" s="336">
        <v>840</v>
      </c>
      <c r="L84" s="336">
        <v>825</v>
      </c>
      <c r="M84" s="336">
        <v>808</v>
      </c>
      <c r="N84" s="336">
        <v>789</v>
      </c>
      <c r="O84" s="336">
        <v>770</v>
      </c>
      <c r="P84" s="336">
        <v>748</v>
      </c>
      <c r="Q84" s="336">
        <v>725</v>
      </c>
      <c r="R84" s="336">
        <v>702</v>
      </c>
      <c r="S84" s="336">
        <v>677</v>
      </c>
      <c r="T84" s="336">
        <v>651</v>
      </c>
      <c r="U84" s="336">
        <v>624</v>
      </c>
      <c r="V84" s="336">
        <v>597</v>
      </c>
      <c r="W84" s="336">
        <v>570</v>
      </c>
      <c r="X84" s="336">
        <v>542</v>
      </c>
      <c r="Y84" s="336">
        <v>514</v>
      </c>
      <c r="Z84" s="336">
        <v>487</v>
      </c>
      <c r="AA84" s="336">
        <v>460</v>
      </c>
      <c r="AB84" s="336">
        <v>434</v>
      </c>
      <c r="AC84" s="336">
        <v>408</v>
      </c>
      <c r="AD84" s="336">
        <v>384</v>
      </c>
      <c r="AE84" s="336">
        <v>361</v>
      </c>
      <c r="AF84" s="336">
        <v>339</v>
      </c>
      <c r="AG84" s="336">
        <v>319</v>
      </c>
      <c r="AH84" s="336">
        <v>301</v>
      </c>
      <c r="AI84" s="336">
        <v>285</v>
      </c>
      <c r="AJ84" s="336">
        <v>273</v>
      </c>
      <c r="AK84" s="336">
        <v>263</v>
      </c>
      <c r="AL84" s="336">
        <v>257</v>
      </c>
    </row>
    <row r="85" spans="1:38" x14ac:dyDescent="0.2">
      <c r="A85" s="925"/>
      <c r="B85" s="634">
        <v>82</v>
      </c>
      <c r="C85" s="336">
        <v>882</v>
      </c>
      <c r="D85" s="336">
        <v>881</v>
      </c>
      <c r="E85" s="336">
        <v>879</v>
      </c>
      <c r="F85" s="336">
        <v>875</v>
      </c>
      <c r="G85" s="336">
        <v>870</v>
      </c>
      <c r="H85" s="336">
        <v>863</v>
      </c>
      <c r="I85" s="336">
        <v>854</v>
      </c>
      <c r="J85" s="336">
        <v>843</v>
      </c>
      <c r="K85" s="336">
        <v>830</v>
      </c>
      <c r="L85" s="336">
        <v>815</v>
      </c>
      <c r="M85" s="336">
        <v>798</v>
      </c>
      <c r="N85" s="336">
        <v>780</v>
      </c>
      <c r="O85" s="336">
        <v>760</v>
      </c>
      <c r="P85" s="336">
        <v>739</v>
      </c>
      <c r="Q85" s="336">
        <v>717</v>
      </c>
      <c r="R85" s="336">
        <v>693</v>
      </c>
      <c r="S85" s="336">
        <v>667</v>
      </c>
      <c r="T85" s="336">
        <v>643</v>
      </c>
      <c r="U85" s="336">
        <v>616</v>
      </c>
      <c r="V85" s="336">
        <v>589</v>
      </c>
      <c r="W85" s="336">
        <v>562</v>
      </c>
      <c r="X85" s="336">
        <v>535</v>
      </c>
      <c r="Y85" s="336">
        <v>507</v>
      </c>
      <c r="Z85" s="336">
        <v>480</v>
      </c>
      <c r="AA85" s="336">
        <v>453</v>
      </c>
      <c r="AB85" s="336">
        <v>427</v>
      </c>
      <c r="AC85" s="336">
        <v>402</v>
      </c>
      <c r="AD85" s="336">
        <v>378</v>
      </c>
      <c r="AE85" s="336">
        <v>355</v>
      </c>
      <c r="AF85" s="336">
        <v>334</v>
      </c>
      <c r="AG85" s="336">
        <v>314</v>
      </c>
      <c r="AH85" s="336">
        <v>296</v>
      </c>
      <c r="AI85" s="336">
        <v>281</v>
      </c>
      <c r="AJ85" s="336">
        <v>268</v>
      </c>
      <c r="AK85" s="336">
        <v>258</v>
      </c>
      <c r="AL85" s="336">
        <v>253</v>
      </c>
    </row>
    <row r="86" spans="1:38" x14ac:dyDescent="0.2">
      <c r="A86" s="925"/>
      <c r="B86" s="634">
        <v>83</v>
      </c>
      <c r="C86" s="336">
        <v>871</v>
      </c>
      <c r="D86" s="336">
        <v>870</v>
      </c>
      <c r="E86" s="336">
        <v>868</v>
      </c>
      <c r="F86" s="336">
        <v>864</v>
      </c>
      <c r="G86" s="336">
        <v>859</v>
      </c>
      <c r="H86" s="336">
        <v>852</v>
      </c>
      <c r="I86" s="336">
        <v>843</v>
      </c>
      <c r="J86" s="336">
        <v>832</v>
      </c>
      <c r="K86" s="336">
        <v>820</v>
      </c>
      <c r="L86" s="336">
        <v>805</v>
      </c>
      <c r="M86" s="336">
        <v>789</v>
      </c>
      <c r="N86" s="336">
        <v>770</v>
      </c>
      <c r="O86" s="336">
        <v>751</v>
      </c>
      <c r="P86" s="336">
        <v>730</v>
      </c>
      <c r="Q86" s="336">
        <v>708</v>
      </c>
      <c r="R86" s="336">
        <v>684</v>
      </c>
      <c r="S86" s="336">
        <v>659</v>
      </c>
      <c r="T86" s="336">
        <v>634</v>
      </c>
      <c r="U86" s="336">
        <v>609</v>
      </c>
      <c r="V86" s="336">
        <v>582</v>
      </c>
      <c r="W86" s="336">
        <v>554</v>
      </c>
      <c r="X86" s="336">
        <v>527</v>
      </c>
      <c r="Y86" s="336">
        <v>500</v>
      </c>
      <c r="Z86" s="336">
        <v>473</v>
      </c>
      <c r="AA86" s="336">
        <v>446</v>
      </c>
      <c r="AB86" s="336">
        <v>421</v>
      </c>
      <c r="AC86" s="336">
        <v>396</v>
      </c>
      <c r="AD86" s="336">
        <v>372</v>
      </c>
      <c r="AE86" s="336">
        <v>349</v>
      </c>
      <c r="AF86" s="336">
        <v>328</v>
      </c>
      <c r="AG86" s="336">
        <v>309</v>
      </c>
      <c r="AH86" s="336">
        <v>291</v>
      </c>
      <c r="AI86" s="336">
        <v>276</v>
      </c>
      <c r="AJ86" s="336">
        <v>263</v>
      </c>
      <c r="AK86" s="336">
        <v>254</v>
      </c>
      <c r="AL86" s="336">
        <v>248</v>
      </c>
    </row>
    <row r="87" spans="1:38" x14ac:dyDescent="0.2">
      <c r="A87" s="925"/>
      <c r="B87" s="634">
        <v>84</v>
      </c>
      <c r="C87" s="336">
        <v>859</v>
      </c>
      <c r="D87" s="336">
        <v>858</v>
      </c>
      <c r="E87" s="336">
        <v>856</v>
      </c>
      <c r="F87" s="336">
        <v>853</v>
      </c>
      <c r="G87" s="336">
        <v>848</v>
      </c>
      <c r="H87" s="336">
        <v>841</v>
      </c>
      <c r="I87" s="336">
        <v>833</v>
      </c>
      <c r="J87" s="336">
        <v>822</v>
      </c>
      <c r="K87" s="336">
        <v>809</v>
      </c>
      <c r="L87" s="336">
        <v>795</v>
      </c>
      <c r="M87" s="336">
        <v>778</v>
      </c>
      <c r="N87" s="336">
        <v>761</v>
      </c>
      <c r="O87" s="336">
        <v>741</v>
      </c>
      <c r="P87" s="336">
        <v>720</v>
      </c>
      <c r="Q87" s="336">
        <v>698</v>
      </c>
      <c r="R87" s="336">
        <v>676</v>
      </c>
      <c r="S87" s="336">
        <v>651</v>
      </c>
      <c r="T87" s="336">
        <v>626</v>
      </c>
      <c r="U87" s="336">
        <v>600</v>
      </c>
      <c r="V87" s="336">
        <v>574</v>
      </c>
      <c r="W87" s="336">
        <v>547</v>
      </c>
      <c r="X87" s="336">
        <v>520</v>
      </c>
      <c r="Y87" s="336">
        <v>493</v>
      </c>
      <c r="Z87" s="336">
        <v>466</v>
      </c>
      <c r="AA87" s="336">
        <v>440</v>
      </c>
      <c r="AB87" s="336">
        <v>414</v>
      </c>
      <c r="AC87" s="336">
        <v>390</v>
      </c>
      <c r="AD87" s="336">
        <v>366</v>
      </c>
      <c r="AE87" s="336">
        <v>344</v>
      </c>
      <c r="AF87" s="336">
        <v>323</v>
      </c>
      <c r="AG87" s="336">
        <v>304</v>
      </c>
      <c r="AH87" s="336">
        <v>286</v>
      </c>
      <c r="AI87" s="336">
        <v>271</v>
      </c>
      <c r="AJ87" s="336">
        <v>259</v>
      </c>
      <c r="AK87" s="336">
        <v>249</v>
      </c>
      <c r="AL87" s="336">
        <v>244</v>
      </c>
    </row>
    <row r="88" spans="1:38" x14ac:dyDescent="0.2">
      <c r="A88" s="925"/>
      <c r="B88" s="634">
        <v>85</v>
      </c>
      <c r="C88" s="336">
        <v>847</v>
      </c>
      <c r="D88" s="336">
        <v>847</v>
      </c>
      <c r="E88" s="336">
        <v>845</v>
      </c>
      <c r="F88" s="336">
        <v>842</v>
      </c>
      <c r="G88" s="336">
        <v>836</v>
      </c>
      <c r="H88" s="336">
        <v>830</v>
      </c>
      <c r="I88" s="336">
        <v>821</v>
      </c>
      <c r="J88" s="336">
        <v>811</v>
      </c>
      <c r="K88" s="336">
        <v>799</v>
      </c>
      <c r="L88" s="336">
        <v>784</v>
      </c>
      <c r="M88" s="336">
        <v>768</v>
      </c>
      <c r="N88" s="336">
        <v>751</v>
      </c>
      <c r="O88" s="336">
        <v>732</v>
      </c>
      <c r="P88" s="336">
        <v>711</v>
      </c>
      <c r="Q88" s="336">
        <v>689</v>
      </c>
      <c r="R88" s="336">
        <v>666</v>
      </c>
      <c r="S88" s="336">
        <v>643</v>
      </c>
      <c r="T88" s="336">
        <v>618</v>
      </c>
      <c r="U88" s="336">
        <v>592</v>
      </c>
      <c r="V88" s="336">
        <v>566</v>
      </c>
      <c r="W88" s="336">
        <v>539</v>
      </c>
      <c r="X88" s="336">
        <v>512</v>
      </c>
      <c r="Y88" s="336">
        <v>486</v>
      </c>
      <c r="Z88" s="336">
        <v>459</v>
      </c>
      <c r="AA88" s="336">
        <v>433</v>
      </c>
      <c r="AB88" s="336">
        <v>408</v>
      </c>
      <c r="AC88" s="336">
        <v>383</v>
      </c>
      <c r="AD88" s="336">
        <v>360</v>
      </c>
      <c r="AE88" s="336">
        <v>338</v>
      </c>
      <c r="AF88" s="336">
        <v>318</v>
      </c>
      <c r="AG88" s="336">
        <v>299</v>
      </c>
      <c r="AH88" s="336">
        <v>281</v>
      </c>
      <c r="AI88" s="336">
        <v>266</v>
      </c>
      <c r="AJ88" s="336">
        <v>254</v>
      </c>
      <c r="AK88" s="336">
        <v>245</v>
      </c>
      <c r="AL88" s="336">
        <v>240</v>
      </c>
    </row>
    <row r="89" spans="1:38" x14ac:dyDescent="0.2">
      <c r="A89" s="925"/>
      <c r="B89" s="634">
        <v>86</v>
      </c>
      <c r="C89" s="336">
        <v>835</v>
      </c>
      <c r="D89" s="336">
        <v>835</v>
      </c>
      <c r="E89" s="336">
        <v>833</v>
      </c>
      <c r="F89" s="336">
        <v>830</v>
      </c>
      <c r="G89" s="336">
        <v>825</v>
      </c>
      <c r="H89" s="336">
        <v>819</v>
      </c>
      <c r="I89" s="336">
        <v>810</v>
      </c>
      <c r="J89" s="336">
        <v>800</v>
      </c>
      <c r="K89" s="336">
        <v>788</v>
      </c>
      <c r="L89" s="336">
        <v>774</v>
      </c>
      <c r="M89" s="336">
        <v>758</v>
      </c>
      <c r="N89" s="336">
        <v>740</v>
      </c>
      <c r="O89" s="336">
        <v>722</v>
      </c>
      <c r="P89" s="336">
        <v>702</v>
      </c>
      <c r="Q89" s="336">
        <v>680</v>
      </c>
      <c r="R89" s="336">
        <v>657</v>
      </c>
      <c r="S89" s="336">
        <v>634</v>
      </c>
      <c r="T89" s="336">
        <v>610</v>
      </c>
      <c r="U89" s="336">
        <v>584</v>
      </c>
      <c r="V89" s="336">
        <v>558</v>
      </c>
      <c r="W89" s="336">
        <v>532</v>
      </c>
      <c r="X89" s="336">
        <v>505</v>
      </c>
      <c r="Y89" s="336">
        <v>478</v>
      </c>
      <c r="Z89" s="336">
        <v>452</v>
      </c>
      <c r="AA89" s="336">
        <v>427</v>
      </c>
      <c r="AB89" s="336">
        <v>401</v>
      </c>
      <c r="AC89" s="336">
        <v>377</v>
      </c>
      <c r="AD89" s="336">
        <v>354</v>
      </c>
      <c r="AE89" s="336">
        <v>333</v>
      </c>
      <c r="AF89" s="336">
        <v>312</v>
      </c>
      <c r="AG89" s="336">
        <v>293</v>
      </c>
      <c r="AH89" s="336">
        <v>277</v>
      </c>
      <c r="AI89" s="336">
        <v>262</v>
      </c>
      <c r="AJ89" s="336">
        <v>250</v>
      </c>
      <c r="AK89" s="336">
        <v>241</v>
      </c>
      <c r="AL89" s="336">
        <v>235</v>
      </c>
    </row>
    <row r="90" spans="1:38" x14ac:dyDescent="0.2">
      <c r="A90" s="925"/>
      <c r="B90" s="634">
        <v>87</v>
      </c>
      <c r="C90" s="336">
        <v>823</v>
      </c>
      <c r="D90" s="336">
        <v>823</v>
      </c>
      <c r="E90" s="336">
        <v>821</v>
      </c>
      <c r="F90" s="336">
        <v>818</v>
      </c>
      <c r="G90" s="336">
        <v>813</v>
      </c>
      <c r="H90" s="336">
        <v>807</v>
      </c>
      <c r="I90" s="336">
        <v>799</v>
      </c>
      <c r="J90" s="336">
        <v>789</v>
      </c>
      <c r="K90" s="336">
        <v>777</v>
      </c>
      <c r="L90" s="336">
        <v>763</v>
      </c>
      <c r="M90" s="336">
        <v>748</v>
      </c>
      <c r="N90" s="336">
        <v>730</v>
      </c>
      <c r="O90" s="336">
        <v>712</v>
      </c>
      <c r="P90" s="336">
        <v>692</v>
      </c>
      <c r="Q90" s="336">
        <v>671</v>
      </c>
      <c r="R90" s="336">
        <v>648</v>
      </c>
      <c r="S90" s="336">
        <v>625</v>
      </c>
      <c r="T90" s="336">
        <v>600</v>
      </c>
      <c r="U90" s="336">
        <v>576</v>
      </c>
      <c r="V90" s="336">
        <v>550</v>
      </c>
      <c r="W90" s="336">
        <v>524</v>
      </c>
      <c r="X90" s="336">
        <v>498</v>
      </c>
      <c r="Y90" s="336">
        <v>471</v>
      </c>
      <c r="Z90" s="336">
        <v>445</v>
      </c>
      <c r="AA90" s="336">
        <v>420</v>
      </c>
      <c r="AB90" s="336">
        <v>395</v>
      </c>
      <c r="AC90" s="336">
        <v>371</v>
      </c>
      <c r="AD90" s="336">
        <v>348</v>
      </c>
      <c r="AE90" s="336">
        <v>327</v>
      </c>
      <c r="AF90" s="336">
        <v>307</v>
      </c>
      <c r="AG90" s="336">
        <v>288</v>
      </c>
      <c r="AH90" s="336">
        <v>272</v>
      </c>
      <c r="AI90" s="336">
        <v>257</v>
      </c>
      <c r="AJ90" s="336">
        <v>245</v>
      </c>
      <c r="AK90" s="336">
        <v>237</v>
      </c>
      <c r="AL90" s="336">
        <v>231</v>
      </c>
    </row>
    <row r="91" spans="1:38" x14ac:dyDescent="0.2">
      <c r="A91" s="925"/>
      <c r="B91" s="634">
        <v>88</v>
      </c>
      <c r="C91" s="336">
        <v>811</v>
      </c>
      <c r="D91" s="336">
        <v>810</v>
      </c>
      <c r="E91" s="336">
        <v>809</v>
      </c>
      <c r="F91" s="336">
        <v>805</v>
      </c>
      <c r="G91" s="336">
        <v>801</v>
      </c>
      <c r="H91" s="336">
        <v>795</v>
      </c>
      <c r="I91" s="336">
        <v>787</v>
      </c>
      <c r="J91" s="336">
        <v>778</v>
      </c>
      <c r="K91" s="336">
        <v>766</v>
      </c>
      <c r="L91" s="336">
        <v>752</v>
      </c>
      <c r="M91" s="336">
        <v>737</v>
      </c>
      <c r="N91" s="336">
        <v>721</v>
      </c>
      <c r="O91" s="336">
        <v>702</v>
      </c>
      <c r="P91" s="336">
        <v>682</v>
      </c>
      <c r="Q91" s="336">
        <v>661</v>
      </c>
      <c r="R91" s="336">
        <v>639</v>
      </c>
      <c r="S91" s="336">
        <v>616</v>
      </c>
      <c r="T91" s="336">
        <v>591</v>
      </c>
      <c r="U91" s="336">
        <v>566</v>
      </c>
      <c r="V91" s="336">
        <v>542</v>
      </c>
      <c r="W91" s="336">
        <v>516</v>
      </c>
      <c r="X91" s="336">
        <v>490</v>
      </c>
      <c r="Y91" s="336">
        <v>464</v>
      </c>
      <c r="Z91" s="336">
        <v>438</v>
      </c>
      <c r="AA91" s="336">
        <v>413</v>
      </c>
      <c r="AB91" s="336">
        <v>388</v>
      </c>
      <c r="AC91" s="336">
        <v>365</v>
      </c>
      <c r="AD91" s="336">
        <v>342</v>
      </c>
      <c r="AE91" s="336">
        <v>321</v>
      </c>
      <c r="AF91" s="336">
        <v>301</v>
      </c>
      <c r="AG91" s="336">
        <v>284</v>
      </c>
      <c r="AH91" s="336">
        <v>266</v>
      </c>
      <c r="AI91" s="336">
        <v>253</v>
      </c>
      <c r="AJ91" s="336">
        <v>241</v>
      </c>
      <c r="AK91" s="336">
        <v>233</v>
      </c>
      <c r="AL91" s="336">
        <v>227</v>
      </c>
    </row>
    <row r="92" spans="1:38" x14ac:dyDescent="0.2">
      <c r="A92" s="925"/>
      <c r="B92" s="634">
        <v>89</v>
      </c>
      <c r="C92" s="336">
        <v>798</v>
      </c>
      <c r="D92" s="336">
        <v>798</v>
      </c>
      <c r="E92" s="336">
        <v>796</v>
      </c>
      <c r="F92" s="336">
        <v>793</v>
      </c>
      <c r="G92" s="336">
        <v>789</v>
      </c>
      <c r="H92" s="336">
        <v>783</v>
      </c>
      <c r="I92" s="336">
        <v>776</v>
      </c>
      <c r="J92" s="336">
        <v>766</v>
      </c>
      <c r="K92" s="336">
        <v>755</v>
      </c>
      <c r="L92" s="336">
        <v>741</v>
      </c>
      <c r="M92" s="336">
        <v>726</v>
      </c>
      <c r="N92" s="336">
        <v>710</v>
      </c>
      <c r="O92" s="336">
        <v>692</v>
      </c>
      <c r="P92" s="336">
        <v>672</v>
      </c>
      <c r="Q92" s="336">
        <v>652</v>
      </c>
      <c r="R92" s="336">
        <v>630</v>
      </c>
      <c r="S92" s="336">
        <v>607</v>
      </c>
      <c r="T92" s="336">
        <v>583</v>
      </c>
      <c r="U92" s="336">
        <v>558</v>
      </c>
      <c r="V92" s="336">
        <v>533</v>
      </c>
      <c r="W92" s="336">
        <v>508</v>
      </c>
      <c r="X92" s="336">
        <v>482</v>
      </c>
      <c r="Y92" s="336">
        <v>457</v>
      </c>
      <c r="Z92" s="336">
        <v>431</v>
      </c>
      <c r="AA92" s="336">
        <v>407</v>
      </c>
      <c r="AB92" s="336">
        <v>382</v>
      </c>
      <c r="AC92" s="336">
        <v>359</v>
      </c>
      <c r="AD92" s="336">
        <v>336</v>
      </c>
      <c r="AE92" s="336">
        <v>316</v>
      </c>
      <c r="AF92" s="336">
        <v>296</v>
      </c>
      <c r="AG92" s="336">
        <v>278</v>
      </c>
      <c r="AH92" s="336">
        <v>262</v>
      </c>
      <c r="AI92" s="336">
        <v>248</v>
      </c>
      <c r="AJ92" s="336">
        <v>237</v>
      </c>
      <c r="AK92" s="336">
        <v>228</v>
      </c>
      <c r="AL92" s="336">
        <v>223</v>
      </c>
    </row>
    <row r="93" spans="1:38" x14ac:dyDescent="0.2">
      <c r="A93" s="925"/>
      <c r="B93" s="634">
        <v>90</v>
      </c>
      <c r="C93" s="336">
        <v>786</v>
      </c>
      <c r="D93" s="336">
        <v>785</v>
      </c>
      <c r="E93" s="336">
        <v>783</v>
      </c>
      <c r="F93" s="336">
        <v>781</v>
      </c>
      <c r="G93" s="336">
        <v>777</v>
      </c>
      <c r="H93" s="336">
        <v>771</v>
      </c>
      <c r="I93" s="336">
        <v>764</v>
      </c>
      <c r="J93" s="336">
        <v>755</v>
      </c>
      <c r="K93" s="336">
        <v>743</v>
      </c>
      <c r="L93" s="336">
        <v>730</v>
      </c>
      <c r="M93" s="336">
        <v>715</v>
      </c>
      <c r="N93" s="336">
        <v>699</v>
      </c>
      <c r="O93" s="336">
        <v>682</v>
      </c>
      <c r="P93" s="336">
        <v>662</v>
      </c>
      <c r="Q93" s="336">
        <v>642</v>
      </c>
      <c r="R93" s="336">
        <v>621</v>
      </c>
      <c r="S93" s="336">
        <v>598</v>
      </c>
      <c r="T93" s="336">
        <v>575</v>
      </c>
      <c r="U93" s="336">
        <v>550</v>
      </c>
      <c r="V93" s="336">
        <v>525</v>
      </c>
      <c r="W93" s="336">
        <v>500</v>
      </c>
      <c r="X93" s="336">
        <v>475</v>
      </c>
      <c r="Y93" s="336">
        <v>449</v>
      </c>
      <c r="Z93" s="336">
        <v>424</v>
      </c>
      <c r="AA93" s="336">
        <v>400</v>
      </c>
      <c r="AB93" s="336">
        <v>375</v>
      </c>
      <c r="AC93" s="336">
        <v>353</v>
      </c>
      <c r="AD93" s="336">
        <v>331</v>
      </c>
      <c r="AE93" s="336">
        <v>310</v>
      </c>
      <c r="AF93" s="336">
        <v>291</v>
      </c>
      <c r="AG93" s="336">
        <v>273</v>
      </c>
      <c r="AH93" s="336">
        <v>257</v>
      </c>
      <c r="AI93" s="336">
        <v>244</v>
      </c>
      <c r="AJ93" s="336">
        <v>233</v>
      </c>
      <c r="AK93" s="336">
        <v>224</v>
      </c>
      <c r="AL93" s="336">
        <v>219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9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35"/>
  </cols>
  <sheetData>
    <row r="1" spans="1:38" x14ac:dyDescent="0.2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2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2">
      <c r="A3" s="925"/>
      <c r="B3" s="634">
        <v>0</v>
      </c>
      <c r="C3" s="336">
        <v>857</v>
      </c>
      <c r="D3" s="336">
        <v>857</v>
      </c>
      <c r="E3" s="336">
        <v>857</v>
      </c>
      <c r="F3" s="336">
        <v>857</v>
      </c>
      <c r="G3" s="336">
        <v>857</v>
      </c>
      <c r="H3" s="336">
        <v>857</v>
      </c>
      <c r="I3" s="336">
        <v>857</v>
      </c>
      <c r="J3" s="336">
        <v>857</v>
      </c>
      <c r="K3" s="336">
        <v>857</v>
      </c>
      <c r="L3" s="336">
        <v>857</v>
      </c>
      <c r="M3" s="336">
        <v>857</v>
      </c>
      <c r="N3" s="336">
        <v>857</v>
      </c>
      <c r="O3" s="336">
        <v>857</v>
      </c>
      <c r="P3" s="336">
        <v>857</v>
      </c>
      <c r="Q3" s="336">
        <v>857</v>
      </c>
      <c r="R3" s="336">
        <v>857</v>
      </c>
      <c r="S3" s="336">
        <v>857</v>
      </c>
      <c r="T3" s="336">
        <v>857</v>
      </c>
      <c r="U3" s="336">
        <v>857</v>
      </c>
      <c r="V3" s="336">
        <v>857</v>
      </c>
      <c r="W3" s="336">
        <v>857</v>
      </c>
      <c r="X3" s="336">
        <v>857</v>
      </c>
      <c r="Y3" s="336">
        <v>857</v>
      </c>
      <c r="Z3" s="336">
        <v>857</v>
      </c>
      <c r="AA3" s="336">
        <v>857</v>
      </c>
      <c r="AB3" s="336">
        <v>857</v>
      </c>
      <c r="AC3" s="336">
        <v>857</v>
      </c>
      <c r="AD3" s="336">
        <v>857</v>
      </c>
      <c r="AE3" s="336">
        <v>857</v>
      </c>
      <c r="AF3" s="336">
        <v>857</v>
      </c>
      <c r="AG3" s="336">
        <v>857</v>
      </c>
      <c r="AH3" s="336">
        <v>857</v>
      </c>
      <c r="AI3" s="336">
        <v>857</v>
      </c>
      <c r="AJ3" s="336">
        <v>857</v>
      </c>
      <c r="AK3" s="336">
        <v>857</v>
      </c>
      <c r="AL3" s="336">
        <v>857</v>
      </c>
    </row>
    <row r="4" spans="1:38" x14ac:dyDescent="0.2">
      <c r="A4" s="925"/>
      <c r="B4" s="634">
        <v>1</v>
      </c>
      <c r="C4" s="336">
        <v>865</v>
      </c>
      <c r="D4" s="336">
        <v>865</v>
      </c>
      <c r="E4" s="336">
        <v>864</v>
      </c>
      <c r="F4" s="336">
        <v>864</v>
      </c>
      <c r="G4" s="336">
        <v>864</v>
      </c>
      <c r="H4" s="336">
        <v>864</v>
      </c>
      <c r="I4" s="336">
        <v>864</v>
      </c>
      <c r="J4" s="336">
        <v>863</v>
      </c>
      <c r="K4" s="336">
        <v>863</v>
      </c>
      <c r="L4" s="336">
        <v>862</v>
      </c>
      <c r="M4" s="336">
        <v>862</v>
      </c>
      <c r="N4" s="336">
        <v>861</v>
      </c>
      <c r="O4" s="336">
        <v>861</v>
      </c>
      <c r="P4" s="336">
        <v>860</v>
      </c>
      <c r="Q4" s="336">
        <v>859</v>
      </c>
      <c r="R4" s="336">
        <v>859</v>
      </c>
      <c r="S4" s="336">
        <v>858</v>
      </c>
      <c r="T4" s="336">
        <v>857</v>
      </c>
      <c r="U4" s="336">
        <v>857</v>
      </c>
      <c r="V4" s="336">
        <v>856</v>
      </c>
      <c r="W4" s="336">
        <v>855</v>
      </c>
      <c r="X4" s="336">
        <v>854</v>
      </c>
      <c r="Y4" s="336">
        <v>854</v>
      </c>
      <c r="Z4" s="336">
        <v>853</v>
      </c>
      <c r="AA4" s="336">
        <v>852</v>
      </c>
      <c r="AB4" s="336">
        <v>852</v>
      </c>
      <c r="AC4" s="336">
        <v>851</v>
      </c>
      <c r="AD4" s="336">
        <v>851</v>
      </c>
      <c r="AE4" s="336">
        <v>850</v>
      </c>
      <c r="AF4" s="336">
        <v>850</v>
      </c>
      <c r="AG4" s="336">
        <v>849</v>
      </c>
      <c r="AH4" s="336">
        <v>849</v>
      </c>
      <c r="AI4" s="336">
        <v>849</v>
      </c>
      <c r="AJ4" s="336">
        <v>849</v>
      </c>
      <c r="AK4" s="336">
        <v>849</v>
      </c>
      <c r="AL4" s="336">
        <v>848</v>
      </c>
    </row>
    <row r="5" spans="1:38" x14ac:dyDescent="0.2">
      <c r="A5" s="925"/>
      <c r="B5" s="634">
        <v>2</v>
      </c>
      <c r="C5" s="336">
        <v>872</v>
      </c>
      <c r="D5" s="336">
        <v>872</v>
      </c>
      <c r="E5" s="336">
        <v>872</v>
      </c>
      <c r="F5" s="336">
        <v>872</v>
      </c>
      <c r="G5" s="336">
        <v>872</v>
      </c>
      <c r="H5" s="336">
        <v>871</v>
      </c>
      <c r="I5" s="336">
        <v>870</v>
      </c>
      <c r="J5" s="336">
        <v>870</v>
      </c>
      <c r="K5" s="336">
        <v>869</v>
      </c>
      <c r="L5" s="336">
        <v>868</v>
      </c>
      <c r="M5" s="336">
        <v>867</v>
      </c>
      <c r="N5" s="336">
        <v>866</v>
      </c>
      <c r="O5" s="336">
        <v>864</v>
      </c>
      <c r="P5" s="336">
        <v>863</v>
      </c>
      <c r="Q5" s="336">
        <v>862</v>
      </c>
      <c r="R5" s="336">
        <v>861</v>
      </c>
      <c r="S5" s="336">
        <v>859</v>
      </c>
      <c r="T5" s="336">
        <v>858</v>
      </c>
      <c r="U5" s="336">
        <v>856</v>
      </c>
      <c r="V5" s="336">
        <v>855</v>
      </c>
      <c r="W5" s="336">
        <v>854</v>
      </c>
      <c r="X5" s="336">
        <v>852</v>
      </c>
      <c r="Y5" s="336">
        <v>851</v>
      </c>
      <c r="Z5" s="336">
        <v>849</v>
      </c>
      <c r="AA5" s="336">
        <v>848</v>
      </c>
      <c r="AB5" s="336">
        <v>847</v>
      </c>
      <c r="AC5" s="336">
        <v>846</v>
      </c>
      <c r="AD5" s="336">
        <v>845</v>
      </c>
      <c r="AE5" s="336">
        <v>844</v>
      </c>
      <c r="AF5" s="336">
        <v>843</v>
      </c>
      <c r="AG5" s="336">
        <v>842</v>
      </c>
      <c r="AH5" s="336">
        <v>842</v>
      </c>
      <c r="AI5" s="336">
        <v>841</v>
      </c>
      <c r="AJ5" s="336">
        <v>841</v>
      </c>
      <c r="AK5" s="336">
        <v>840</v>
      </c>
      <c r="AL5" s="336">
        <v>840</v>
      </c>
    </row>
    <row r="6" spans="1:38" x14ac:dyDescent="0.2">
      <c r="A6" s="925"/>
      <c r="B6" s="634">
        <v>3</v>
      </c>
      <c r="C6" s="336">
        <v>880</v>
      </c>
      <c r="D6" s="336">
        <v>880</v>
      </c>
      <c r="E6" s="336">
        <v>880</v>
      </c>
      <c r="F6" s="336">
        <v>879</v>
      </c>
      <c r="G6" s="336">
        <v>879</v>
      </c>
      <c r="H6" s="336">
        <v>878</v>
      </c>
      <c r="I6" s="336">
        <v>877</v>
      </c>
      <c r="J6" s="336">
        <v>876</v>
      </c>
      <c r="K6" s="336">
        <v>875</v>
      </c>
      <c r="L6" s="336">
        <v>873</v>
      </c>
      <c r="M6" s="336">
        <v>872</v>
      </c>
      <c r="N6" s="336">
        <v>870</v>
      </c>
      <c r="O6" s="336">
        <v>868</v>
      </c>
      <c r="P6" s="336">
        <v>866</v>
      </c>
      <c r="Q6" s="336">
        <v>864</v>
      </c>
      <c r="R6" s="336">
        <v>862</v>
      </c>
      <c r="S6" s="336">
        <v>860</v>
      </c>
      <c r="T6" s="336">
        <v>858</v>
      </c>
      <c r="U6" s="336">
        <v>856</v>
      </c>
      <c r="V6" s="336">
        <v>854</v>
      </c>
      <c r="W6" s="336">
        <v>852</v>
      </c>
      <c r="X6" s="336">
        <v>850</v>
      </c>
      <c r="Y6" s="336">
        <v>848</v>
      </c>
      <c r="Z6" s="336">
        <v>846</v>
      </c>
      <c r="AA6" s="336">
        <v>844</v>
      </c>
      <c r="AB6" s="336">
        <v>842</v>
      </c>
      <c r="AC6" s="336">
        <v>840</v>
      </c>
      <c r="AD6" s="336">
        <v>839</v>
      </c>
      <c r="AE6" s="336">
        <v>837</v>
      </c>
      <c r="AF6" s="336">
        <v>836</v>
      </c>
      <c r="AG6" s="336">
        <v>835</v>
      </c>
      <c r="AH6" s="336">
        <v>834</v>
      </c>
      <c r="AI6" s="336">
        <v>833</v>
      </c>
      <c r="AJ6" s="336">
        <v>832</v>
      </c>
      <c r="AK6" s="336">
        <v>832</v>
      </c>
      <c r="AL6" s="336">
        <v>832</v>
      </c>
    </row>
    <row r="7" spans="1:38" x14ac:dyDescent="0.2">
      <c r="A7" s="925"/>
      <c r="B7" s="634">
        <v>4</v>
      </c>
      <c r="C7" s="336">
        <v>888</v>
      </c>
      <c r="D7" s="336">
        <v>888</v>
      </c>
      <c r="E7" s="336">
        <v>887</v>
      </c>
      <c r="F7" s="336">
        <v>887</v>
      </c>
      <c r="G7" s="336">
        <v>886</v>
      </c>
      <c r="H7" s="336">
        <v>885</v>
      </c>
      <c r="I7" s="336">
        <v>883</v>
      </c>
      <c r="J7" s="336">
        <v>882</v>
      </c>
      <c r="K7" s="336">
        <v>880</v>
      </c>
      <c r="L7" s="336">
        <v>878</v>
      </c>
      <c r="M7" s="336">
        <v>876</v>
      </c>
      <c r="N7" s="336">
        <v>874</v>
      </c>
      <c r="O7" s="336">
        <v>872</v>
      </c>
      <c r="P7" s="336">
        <v>869</v>
      </c>
      <c r="Q7" s="336">
        <v>867</v>
      </c>
      <c r="R7" s="336">
        <v>864</v>
      </c>
      <c r="S7" s="336">
        <v>861</v>
      </c>
      <c r="T7" s="336">
        <v>859</v>
      </c>
      <c r="U7" s="336">
        <v>856</v>
      </c>
      <c r="V7" s="336">
        <v>853</v>
      </c>
      <c r="W7" s="336">
        <v>850</v>
      </c>
      <c r="X7" s="336">
        <v>847</v>
      </c>
      <c r="Y7" s="336">
        <v>845</v>
      </c>
      <c r="Z7" s="336">
        <v>842</v>
      </c>
      <c r="AA7" s="336">
        <v>839</v>
      </c>
      <c r="AB7" s="336">
        <v>837</v>
      </c>
      <c r="AC7" s="336">
        <v>835</v>
      </c>
      <c r="AD7" s="336">
        <v>833</v>
      </c>
      <c r="AE7" s="336">
        <v>831</v>
      </c>
      <c r="AF7" s="336">
        <v>829</v>
      </c>
      <c r="AG7" s="336">
        <v>827</v>
      </c>
      <c r="AH7" s="336">
        <v>826</v>
      </c>
      <c r="AI7" s="336">
        <v>825</v>
      </c>
      <c r="AJ7" s="336">
        <v>824</v>
      </c>
      <c r="AK7" s="336">
        <v>823</v>
      </c>
      <c r="AL7" s="336">
        <v>823</v>
      </c>
    </row>
    <row r="8" spans="1:38" x14ac:dyDescent="0.2">
      <c r="A8" s="925"/>
      <c r="B8" s="634">
        <v>5</v>
      </c>
      <c r="C8" s="336">
        <v>895</v>
      </c>
      <c r="D8" s="336">
        <v>895</v>
      </c>
      <c r="E8" s="336">
        <v>894</v>
      </c>
      <c r="F8" s="336">
        <v>894</v>
      </c>
      <c r="G8" s="336">
        <v>893</v>
      </c>
      <c r="H8" s="336">
        <v>891</v>
      </c>
      <c r="I8" s="336">
        <v>890</v>
      </c>
      <c r="J8" s="336">
        <v>888</v>
      </c>
      <c r="K8" s="336">
        <v>886</v>
      </c>
      <c r="L8" s="336">
        <v>884</v>
      </c>
      <c r="M8" s="336">
        <v>881</v>
      </c>
      <c r="N8" s="336">
        <v>878</v>
      </c>
      <c r="O8" s="336">
        <v>875</v>
      </c>
      <c r="P8" s="336">
        <v>872</v>
      </c>
      <c r="Q8" s="336">
        <v>869</v>
      </c>
      <c r="R8" s="336">
        <v>866</v>
      </c>
      <c r="S8" s="336">
        <v>862</v>
      </c>
      <c r="T8" s="336">
        <v>859</v>
      </c>
      <c r="U8" s="336">
        <v>855</v>
      </c>
      <c r="V8" s="336">
        <v>852</v>
      </c>
      <c r="W8" s="336">
        <v>848</v>
      </c>
      <c r="X8" s="336">
        <v>845</v>
      </c>
      <c r="Y8" s="336">
        <v>841</v>
      </c>
      <c r="Z8" s="336">
        <v>838</v>
      </c>
      <c r="AA8" s="336">
        <v>835</v>
      </c>
      <c r="AB8" s="336">
        <v>832</v>
      </c>
      <c r="AC8" s="336">
        <v>829</v>
      </c>
      <c r="AD8" s="336">
        <v>826</v>
      </c>
      <c r="AE8" s="336">
        <v>824</v>
      </c>
      <c r="AF8" s="336">
        <v>822</v>
      </c>
      <c r="AG8" s="336">
        <v>820</v>
      </c>
      <c r="AH8" s="336">
        <v>818</v>
      </c>
      <c r="AI8" s="336">
        <v>817</v>
      </c>
      <c r="AJ8" s="336">
        <v>816</v>
      </c>
      <c r="AK8" s="336">
        <v>815</v>
      </c>
      <c r="AL8" s="336">
        <v>814</v>
      </c>
    </row>
    <row r="9" spans="1:38" x14ac:dyDescent="0.2">
      <c r="A9" s="925"/>
      <c r="B9" s="634">
        <v>6</v>
      </c>
      <c r="C9" s="336">
        <v>902</v>
      </c>
      <c r="D9" s="336">
        <v>902</v>
      </c>
      <c r="E9" s="336">
        <v>902</v>
      </c>
      <c r="F9" s="336">
        <v>901</v>
      </c>
      <c r="G9" s="336">
        <v>899</v>
      </c>
      <c r="H9" s="336">
        <v>898</v>
      </c>
      <c r="I9" s="336">
        <v>896</v>
      </c>
      <c r="J9" s="336">
        <v>894</v>
      </c>
      <c r="K9" s="336">
        <v>891</v>
      </c>
      <c r="L9" s="336">
        <v>889</v>
      </c>
      <c r="M9" s="336">
        <v>885</v>
      </c>
      <c r="N9" s="336">
        <v>882</v>
      </c>
      <c r="O9" s="336">
        <v>879</v>
      </c>
      <c r="P9" s="336">
        <v>875</v>
      </c>
      <c r="Q9" s="336">
        <v>871</v>
      </c>
      <c r="R9" s="336">
        <v>867</v>
      </c>
      <c r="S9" s="336">
        <v>863</v>
      </c>
      <c r="T9" s="336">
        <v>859</v>
      </c>
      <c r="U9" s="336">
        <v>855</v>
      </c>
      <c r="V9" s="336">
        <v>851</v>
      </c>
      <c r="W9" s="336">
        <v>846</v>
      </c>
      <c r="X9" s="336">
        <v>842</v>
      </c>
      <c r="Y9" s="336">
        <v>838</v>
      </c>
      <c r="Z9" s="336">
        <v>834</v>
      </c>
      <c r="AA9" s="336">
        <v>830</v>
      </c>
      <c r="AB9" s="336">
        <v>827</v>
      </c>
      <c r="AC9" s="336">
        <v>823</v>
      </c>
      <c r="AD9" s="336">
        <v>820</v>
      </c>
      <c r="AE9" s="336">
        <v>817</v>
      </c>
      <c r="AF9" s="336">
        <v>814</v>
      </c>
      <c r="AG9" s="336">
        <v>812</v>
      </c>
      <c r="AH9" s="336">
        <v>810</v>
      </c>
      <c r="AI9" s="336">
        <v>808</v>
      </c>
      <c r="AJ9" s="336">
        <v>807</v>
      </c>
      <c r="AK9" s="336">
        <v>806</v>
      </c>
      <c r="AL9" s="336">
        <v>805</v>
      </c>
    </row>
    <row r="10" spans="1:38" x14ac:dyDescent="0.2">
      <c r="A10" s="925"/>
      <c r="B10" s="634">
        <v>7</v>
      </c>
      <c r="C10" s="336">
        <v>909</v>
      </c>
      <c r="D10" s="336">
        <v>909</v>
      </c>
      <c r="E10" s="336">
        <v>908</v>
      </c>
      <c r="F10" s="336">
        <v>907</v>
      </c>
      <c r="G10" s="336">
        <v>906</v>
      </c>
      <c r="H10" s="336">
        <v>904</v>
      </c>
      <c r="I10" s="336">
        <v>902</v>
      </c>
      <c r="J10" s="336">
        <v>899</v>
      </c>
      <c r="K10" s="336">
        <v>897</v>
      </c>
      <c r="L10" s="336">
        <v>893</v>
      </c>
      <c r="M10" s="336">
        <v>890</v>
      </c>
      <c r="N10" s="336">
        <v>886</v>
      </c>
      <c r="O10" s="336">
        <v>882</v>
      </c>
      <c r="P10" s="336">
        <v>878</v>
      </c>
      <c r="Q10" s="336">
        <v>873</v>
      </c>
      <c r="R10" s="336">
        <v>869</v>
      </c>
      <c r="S10" s="336">
        <v>864</v>
      </c>
      <c r="T10" s="336">
        <v>859</v>
      </c>
      <c r="U10" s="336">
        <v>854</v>
      </c>
      <c r="V10" s="336">
        <v>849</v>
      </c>
      <c r="W10" s="336">
        <v>844</v>
      </c>
      <c r="X10" s="336">
        <v>840</v>
      </c>
      <c r="Y10" s="336">
        <v>835</v>
      </c>
      <c r="Z10" s="336">
        <v>830</v>
      </c>
      <c r="AA10" s="336">
        <v>826</v>
      </c>
      <c r="AB10" s="336">
        <v>821</v>
      </c>
      <c r="AC10" s="336">
        <v>817</v>
      </c>
      <c r="AD10" s="336">
        <v>814</v>
      </c>
      <c r="AE10" s="336">
        <v>810</v>
      </c>
      <c r="AF10" s="336">
        <v>807</v>
      </c>
      <c r="AG10" s="336">
        <v>804</v>
      </c>
      <c r="AH10" s="336">
        <v>802</v>
      </c>
      <c r="AI10" s="336">
        <v>800</v>
      </c>
      <c r="AJ10" s="336">
        <v>798</v>
      </c>
      <c r="AK10" s="336">
        <v>797</v>
      </c>
      <c r="AL10" s="336">
        <v>797</v>
      </c>
    </row>
    <row r="11" spans="1:38" x14ac:dyDescent="0.2">
      <c r="A11" s="925"/>
      <c r="B11" s="634">
        <v>8</v>
      </c>
      <c r="C11" s="336">
        <v>916</v>
      </c>
      <c r="D11" s="336">
        <v>916</v>
      </c>
      <c r="E11" s="336">
        <v>915</v>
      </c>
      <c r="F11" s="336">
        <v>914</v>
      </c>
      <c r="G11" s="336">
        <v>912</v>
      </c>
      <c r="H11" s="336">
        <v>910</v>
      </c>
      <c r="I11" s="336">
        <v>908</v>
      </c>
      <c r="J11" s="336">
        <v>905</v>
      </c>
      <c r="K11" s="336">
        <v>902</v>
      </c>
      <c r="L11" s="336">
        <v>898</v>
      </c>
      <c r="M11" s="336">
        <v>894</v>
      </c>
      <c r="N11" s="336">
        <v>890</v>
      </c>
      <c r="O11" s="336">
        <v>885</v>
      </c>
      <c r="P11" s="336">
        <v>880</v>
      </c>
      <c r="Q11" s="336">
        <v>875</v>
      </c>
      <c r="R11" s="336">
        <v>870</v>
      </c>
      <c r="S11" s="336">
        <v>864</v>
      </c>
      <c r="T11" s="336">
        <v>859</v>
      </c>
      <c r="U11" s="336">
        <v>853</v>
      </c>
      <c r="V11" s="336">
        <v>848</v>
      </c>
      <c r="W11" s="336">
        <v>842</v>
      </c>
      <c r="X11" s="336">
        <v>837</v>
      </c>
      <c r="Y11" s="336">
        <v>831</v>
      </c>
      <c r="Z11" s="336">
        <v>826</v>
      </c>
      <c r="AA11" s="336">
        <v>821</v>
      </c>
      <c r="AB11" s="336">
        <v>816</v>
      </c>
      <c r="AC11" s="336">
        <v>811</v>
      </c>
      <c r="AD11" s="336">
        <v>807</v>
      </c>
      <c r="AE11" s="336">
        <v>803</v>
      </c>
      <c r="AF11" s="336">
        <v>800</v>
      </c>
      <c r="AG11" s="336">
        <v>796</v>
      </c>
      <c r="AH11" s="336">
        <v>794</v>
      </c>
      <c r="AI11" s="336">
        <v>791</v>
      </c>
      <c r="AJ11" s="336">
        <v>790</v>
      </c>
      <c r="AK11" s="336">
        <v>788</v>
      </c>
      <c r="AL11" s="336">
        <v>788</v>
      </c>
    </row>
    <row r="12" spans="1:38" x14ac:dyDescent="0.2">
      <c r="A12" s="925"/>
      <c r="B12" s="634">
        <v>9</v>
      </c>
      <c r="C12" s="336">
        <v>923</v>
      </c>
      <c r="D12" s="336">
        <v>922</v>
      </c>
      <c r="E12" s="336">
        <v>922</v>
      </c>
      <c r="F12" s="336">
        <v>920</v>
      </c>
      <c r="G12" s="336">
        <v>918</v>
      </c>
      <c r="H12" s="336">
        <v>916</v>
      </c>
      <c r="I12" s="336">
        <v>913</v>
      </c>
      <c r="J12" s="336">
        <v>910</v>
      </c>
      <c r="K12" s="336">
        <v>907</v>
      </c>
      <c r="L12" s="336">
        <v>903</v>
      </c>
      <c r="M12" s="336">
        <v>898</v>
      </c>
      <c r="N12" s="336">
        <v>893</v>
      </c>
      <c r="O12" s="336">
        <v>888</v>
      </c>
      <c r="P12" s="336">
        <v>883</v>
      </c>
      <c r="Q12" s="336">
        <v>877</v>
      </c>
      <c r="R12" s="336">
        <v>871</v>
      </c>
      <c r="S12" s="336">
        <v>865</v>
      </c>
      <c r="T12" s="336">
        <v>859</v>
      </c>
      <c r="U12" s="336">
        <v>853</v>
      </c>
      <c r="V12" s="336">
        <v>846</v>
      </c>
      <c r="W12" s="336">
        <v>840</v>
      </c>
      <c r="X12" s="336">
        <v>834</v>
      </c>
      <c r="Y12" s="336">
        <v>828</v>
      </c>
      <c r="Z12" s="336">
        <v>822</v>
      </c>
      <c r="AA12" s="336">
        <v>816</v>
      </c>
      <c r="AB12" s="336">
        <v>811</v>
      </c>
      <c r="AC12" s="336">
        <v>805</v>
      </c>
      <c r="AD12" s="336">
        <v>801</v>
      </c>
      <c r="AE12" s="336">
        <v>796</v>
      </c>
      <c r="AF12" s="336">
        <v>792</v>
      </c>
      <c r="AG12" s="336">
        <v>788</v>
      </c>
      <c r="AH12" s="336">
        <v>785</v>
      </c>
      <c r="AI12" s="336">
        <v>783</v>
      </c>
      <c r="AJ12" s="336">
        <v>781</v>
      </c>
      <c r="AK12" s="336">
        <v>779</v>
      </c>
      <c r="AL12" s="336">
        <v>779</v>
      </c>
    </row>
    <row r="13" spans="1:38" x14ac:dyDescent="0.2">
      <c r="A13" s="925"/>
      <c r="B13" s="634">
        <v>10</v>
      </c>
      <c r="C13" s="336">
        <v>929</v>
      </c>
      <c r="D13" s="336">
        <v>929</v>
      </c>
      <c r="E13" s="336">
        <v>928</v>
      </c>
      <c r="F13" s="336">
        <v>926</v>
      </c>
      <c r="G13" s="336">
        <v>924</v>
      </c>
      <c r="H13" s="336">
        <v>922</v>
      </c>
      <c r="I13" s="336">
        <v>919</v>
      </c>
      <c r="J13" s="336">
        <v>915</v>
      </c>
      <c r="K13" s="336">
        <v>911</v>
      </c>
      <c r="L13" s="336">
        <v>907</v>
      </c>
      <c r="M13" s="336">
        <v>902</v>
      </c>
      <c r="N13" s="336">
        <v>897</v>
      </c>
      <c r="O13" s="336">
        <v>891</v>
      </c>
      <c r="P13" s="336">
        <v>885</v>
      </c>
      <c r="Q13" s="336">
        <v>879</v>
      </c>
      <c r="R13" s="336">
        <v>872</v>
      </c>
      <c r="S13" s="336">
        <v>866</v>
      </c>
      <c r="T13" s="336">
        <v>859</v>
      </c>
      <c r="U13" s="336">
        <v>852</v>
      </c>
      <c r="V13" s="336">
        <v>845</v>
      </c>
      <c r="W13" s="336">
        <v>838</v>
      </c>
      <c r="X13" s="336">
        <v>831</v>
      </c>
      <c r="Y13" s="336">
        <v>824</v>
      </c>
      <c r="Z13" s="336">
        <v>818</v>
      </c>
      <c r="AA13" s="336">
        <v>811</v>
      </c>
      <c r="AB13" s="336">
        <v>805</v>
      </c>
      <c r="AC13" s="336">
        <v>799</v>
      </c>
      <c r="AD13" s="336">
        <v>794</v>
      </c>
      <c r="AE13" s="336">
        <v>789</v>
      </c>
      <c r="AF13" s="336">
        <v>785</v>
      </c>
      <c r="AG13" s="336">
        <v>781</v>
      </c>
      <c r="AH13" s="336">
        <v>777</v>
      </c>
      <c r="AI13" s="336">
        <v>774</v>
      </c>
      <c r="AJ13" s="336">
        <v>772</v>
      </c>
      <c r="AK13" s="336">
        <v>770</v>
      </c>
      <c r="AL13" s="336">
        <v>769</v>
      </c>
    </row>
    <row r="14" spans="1:38" x14ac:dyDescent="0.2">
      <c r="A14" s="925"/>
      <c r="B14" s="634">
        <v>11</v>
      </c>
      <c r="C14" s="336">
        <v>935</v>
      </c>
      <c r="D14" s="336">
        <v>935</v>
      </c>
      <c r="E14" s="336">
        <v>934</v>
      </c>
      <c r="F14" s="336">
        <v>932</v>
      </c>
      <c r="G14" s="336">
        <v>930</v>
      </c>
      <c r="H14" s="336">
        <v>928</v>
      </c>
      <c r="I14" s="336">
        <v>924</v>
      </c>
      <c r="J14" s="336">
        <v>920</v>
      </c>
      <c r="K14" s="336">
        <v>916</v>
      </c>
      <c r="L14" s="336">
        <v>911</v>
      </c>
      <c r="M14" s="336">
        <v>906</v>
      </c>
      <c r="N14" s="336">
        <v>900</v>
      </c>
      <c r="O14" s="336">
        <v>894</v>
      </c>
      <c r="P14" s="336">
        <v>887</v>
      </c>
      <c r="Q14" s="336">
        <v>880</v>
      </c>
      <c r="R14" s="336">
        <v>873</v>
      </c>
      <c r="S14" s="336">
        <v>866</v>
      </c>
      <c r="T14" s="336">
        <v>858</v>
      </c>
      <c r="U14" s="336">
        <v>851</v>
      </c>
      <c r="V14" s="336">
        <v>843</v>
      </c>
      <c r="W14" s="336">
        <v>836</v>
      </c>
      <c r="X14" s="336">
        <v>828</v>
      </c>
      <c r="Y14" s="336">
        <v>821</v>
      </c>
      <c r="Z14" s="336">
        <v>813</v>
      </c>
      <c r="AA14" s="336">
        <v>806</v>
      </c>
      <c r="AB14" s="336">
        <v>800</v>
      </c>
      <c r="AC14" s="336">
        <v>793</v>
      </c>
      <c r="AD14" s="336">
        <v>787</v>
      </c>
      <c r="AE14" s="336">
        <v>782</v>
      </c>
      <c r="AF14" s="336">
        <v>777</v>
      </c>
      <c r="AG14" s="336">
        <v>773</v>
      </c>
      <c r="AH14" s="336">
        <v>769</v>
      </c>
      <c r="AI14" s="336">
        <v>766</v>
      </c>
      <c r="AJ14" s="336">
        <v>763</v>
      </c>
      <c r="AK14" s="336">
        <v>761</v>
      </c>
      <c r="AL14" s="336">
        <v>760</v>
      </c>
    </row>
    <row r="15" spans="1:38" x14ac:dyDescent="0.2">
      <c r="A15" s="925"/>
      <c r="B15" s="634">
        <v>12</v>
      </c>
      <c r="C15" s="336">
        <v>941</v>
      </c>
      <c r="D15" s="336">
        <v>941</v>
      </c>
      <c r="E15" s="336">
        <v>940</v>
      </c>
      <c r="F15" s="336">
        <v>938</v>
      </c>
      <c r="G15" s="336">
        <v>936</v>
      </c>
      <c r="H15" s="336">
        <v>933</v>
      </c>
      <c r="I15" s="336">
        <v>929</v>
      </c>
      <c r="J15" s="336">
        <v>925</v>
      </c>
      <c r="K15" s="336">
        <v>920</v>
      </c>
      <c r="L15" s="336">
        <v>915</v>
      </c>
      <c r="M15" s="336">
        <v>909</v>
      </c>
      <c r="N15" s="336">
        <v>903</v>
      </c>
      <c r="O15" s="336">
        <v>896</v>
      </c>
      <c r="P15" s="336">
        <v>889</v>
      </c>
      <c r="Q15" s="336">
        <v>882</v>
      </c>
      <c r="R15" s="336">
        <v>874</v>
      </c>
      <c r="S15" s="336">
        <v>866</v>
      </c>
      <c r="T15" s="336">
        <v>858</v>
      </c>
      <c r="U15" s="336">
        <v>850</v>
      </c>
      <c r="V15" s="336">
        <v>842</v>
      </c>
      <c r="W15" s="336">
        <v>833</v>
      </c>
      <c r="X15" s="336">
        <v>825</v>
      </c>
      <c r="Y15" s="336">
        <v>817</v>
      </c>
      <c r="Z15" s="336">
        <v>809</v>
      </c>
      <c r="AA15" s="336">
        <v>801</v>
      </c>
      <c r="AB15" s="336">
        <v>794</v>
      </c>
      <c r="AC15" s="336">
        <v>787</v>
      </c>
      <c r="AD15" s="336">
        <v>781</v>
      </c>
      <c r="AE15" s="336">
        <v>775</v>
      </c>
      <c r="AF15" s="336">
        <v>769</v>
      </c>
      <c r="AG15" s="336">
        <v>764</v>
      </c>
      <c r="AH15" s="336">
        <v>760</v>
      </c>
      <c r="AI15" s="336">
        <v>757</v>
      </c>
      <c r="AJ15" s="336">
        <v>754</v>
      </c>
      <c r="AK15" s="336">
        <v>752</v>
      </c>
      <c r="AL15" s="336">
        <v>751</v>
      </c>
    </row>
    <row r="16" spans="1:38" x14ac:dyDescent="0.2">
      <c r="A16" s="925"/>
      <c r="B16" s="634">
        <v>13</v>
      </c>
      <c r="C16" s="336">
        <v>947</v>
      </c>
      <c r="D16" s="336">
        <v>947</v>
      </c>
      <c r="E16" s="336">
        <v>946</v>
      </c>
      <c r="F16" s="336">
        <v>944</v>
      </c>
      <c r="G16" s="336">
        <v>941</v>
      </c>
      <c r="H16" s="336">
        <v>938</v>
      </c>
      <c r="I16" s="336">
        <v>934</v>
      </c>
      <c r="J16" s="336">
        <v>930</v>
      </c>
      <c r="K16" s="336">
        <v>925</v>
      </c>
      <c r="L16" s="336">
        <v>919</v>
      </c>
      <c r="M16" s="336">
        <v>913</v>
      </c>
      <c r="N16" s="336">
        <v>906</v>
      </c>
      <c r="O16" s="336">
        <v>899</v>
      </c>
      <c r="P16" s="336">
        <v>891</v>
      </c>
      <c r="Q16" s="336">
        <v>883</v>
      </c>
      <c r="R16" s="336">
        <v>875</v>
      </c>
      <c r="S16" s="336">
        <v>867</v>
      </c>
      <c r="T16" s="336">
        <v>858</v>
      </c>
      <c r="U16" s="336">
        <v>849</v>
      </c>
      <c r="V16" s="336">
        <v>840</v>
      </c>
      <c r="W16" s="336">
        <v>831</v>
      </c>
      <c r="X16" s="336">
        <v>822</v>
      </c>
      <c r="Y16" s="336">
        <v>813</v>
      </c>
      <c r="Z16" s="336">
        <v>805</v>
      </c>
      <c r="AA16" s="336">
        <v>796</v>
      </c>
      <c r="AB16" s="336">
        <v>788</v>
      </c>
      <c r="AC16" s="336">
        <v>781</v>
      </c>
      <c r="AD16" s="336">
        <v>774</v>
      </c>
      <c r="AE16" s="336">
        <v>767</v>
      </c>
      <c r="AF16" s="336">
        <v>762</v>
      </c>
      <c r="AG16" s="336">
        <v>756</v>
      </c>
      <c r="AH16" s="336">
        <v>752</v>
      </c>
      <c r="AI16" s="336">
        <v>748</v>
      </c>
      <c r="AJ16" s="336">
        <v>745</v>
      </c>
      <c r="AK16" s="336">
        <v>743</v>
      </c>
      <c r="AL16" s="336">
        <v>742</v>
      </c>
    </row>
    <row r="17" spans="1:38" x14ac:dyDescent="0.2">
      <c r="A17" s="925"/>
      <c r="B17" s="634">
        <v>14</v>
      </c>
      <c r="C17" s="336">
        <v>953</v>
      </c>
      <c r="D17" s="336">
        <v>952</v>
      </c>
      <c r="E17" s="336">
        <v>951</v>
      </c>
      <c r="F17" s="336">
        <v>949</v>
      </c>
      <c r="G17" s="336">
        <v>947</v>
      </c>
      <c r="H17" s="336">
        <v>943</v>
      </c>
      <c r="I17" s="336">
        <v>939</v>
      </c>
      <c r="J17" s="336">
        <v>934</v>
      </c>
      <c r="K17" s="336">
        <v>929</v>
      </c>
      <c r="L17" s="336">
        <v>923</v>
      </c>
      <c r="M17" s="336">
        <v>916</v>
      </c>
      <c r="N17" s="336">
        <v>909</v>
      </c>
      <c r="O17" s="336">
        <v>901</v>
      </c>
      <c r="P17" s="336">
        <v>893</v>
      </c>
      <c r="Q17" s="336">
        <v>885</v>
      </c>
      <c r="R17" s="336">
        <v>876</v>
      </c>
      <c r="S17" s="336">
        <v>867</v>
      </c>
      <c r="T17" s="336">
        <v>857</v>
      </c>
      <c r="U17" s="336">
        <v>848</v>
      </c>
      <c r="V17" s="336">
        <v>838</v>
      </c>
      <c r="W17" s="336">
        <v>829</v>
      </c>
      <c r="X17" s="336">
        <v>819</v>
      </c>
      <c r="Y17" s="336">
        <v>810</v>
      </c>
      <c r="Z17" s="336">
        <v>800</v>
      </c>
      <c r="AA17" s="336">
        <v>791</v>
      </c>
      <c r="AB17" s="336">
        <v>783</v>
      </c>
      <c r="AC17" s="336">
        <v>775</v>
      </c>
      <c r="AD17" s="336">
        <v>767</v>
      </c>
      <c r="AE17" s="336">
        <v>760</v>
      </c>
      <c r="AF17" s="336">
        <v>754</v>
      </c>
      <c r="AG17" s="336">
        <v>748</v>
      </c>
      <c r="AH17" s="336">
        <v>744</v>
      </c>
      <c r="AI17" s="336">
        <v>740</v>
      </c>
      <c r="AJ17" s="336">
        <v>737</v>
      </c>
      <c r="AK17" s="336">
        <v>734</v>
      </c>
      <c r="AL17" s="336">
        <v>733</v>
      </c>
    </row>
    <row r="18" spans="1:38" x14ac:dyDescent="0.2">
      <c r="A18" s="925"/>
      <c r="B18" s="634">
        <v>15</v>
      </c>
      <c r="C18" s="336">
        <v>958</v>
      </c>
      <c r="D18" s="336">
        <v>958</v>
      </c>
      <c r="E18" s="336">
        <v>956</v>
      </c>
      <c r="F18" s="336">
        <v>954</v>
      </c>
      <c r="G18" s="336">
        <v>952</v>
      </c>
      <c r="H18" s="336">
        <v>948</v>
      </c>
      <c r="I18" s="336">
        <v>944</v>
      </c>
      <c r="J18" s="336">
        <v>939</v>
      </c>
      <c r="K18" s="336">
        <v>933</v>
      </c>
      <c r="L18" s="336">
        <v>926</v>
      </c>
      <c r="M18" s="336">
        <v>919</v>
      </c>
      <c r="N18" s="336">
        <v>912</v>
      </c>
      <c r="O18" s="336">
        <v>904</v>
      </c>
      <c r="P18" s="336">
        <v>895</v>
      </c>
      <c r="Q18" s="336">
        <v>886</v>
      </c>
      <c r="R18" s="336">
        <v>877</v>
      </c>
      <c r="S18" s="336">
        <v>867</v>
      </c>
      <c r="T18" s="336">
        <v>857</v>
      </c>
      <c r="U18" s="336">
        <v>847</v>
      </c>
      <c r="V18" s="336">
        <v>836</v>
      </c>
      <c r="W18" s="336">
        <v>826</v>
      </c>
      <c r="X18" s="336">
        <v>816</v>
      </c>
      <c r="Y18" s="336">
        <v>806</v>
      </c>
      <c r="Z18" s="336">
        <v>796</v>
      </c>
      <c r="AA18" s="336">
        <v>786</v>
      </c>
      <c r="AB18" s="336">
        <v>777</v>
      </c>
      <c r="AC18" s="336">
        <v>769</v>
      </c>
      <c r="AD18" s="336">
        <v>761</v>
      </c>
      <c r="AE18" s="336">
        <v>753</v>
      </c>
      <c r="AF18" s="336">
        <v>746</v>
      </c>
      <c r="AG18" s="336">
        <v>740</v>
      </c>
      <c r="AH18" s="336">
        <v>735</v>
      </c>
      <c r="AI18" s="336">
        <v>731</v>
      </c>
      <c r="AJ18" s="336">
        <v>728</v>
      </c>
      <c r="AK18" s="336">
        <v>726</v>
      </c>
      <c r="AL18" s="336">
        <v>724</v>
      </c>
    </row>
    <row r="19" spans="1:38" x14ac:dyDescent="0.2">
      <c r="A19" s="925"/>
      <c r="B19" s="634">
        <v>16</v>
      </c>
      <c r="C19" s="336">
        <v>963</v>
      </c>
      <c r="D19" s="336">
        <v>963</v>
      </c>
      <c r="E19" s="336">
        <v>962</v>
      </c>
      <c r="F19" s="336">
        <v>959</v>
      </c>
      <c r="G19" s="336">
        <v>956</v>
      </c>
      <c r="H19" s="336">
        <v>953</v>
      </c>
      <c r="I19" s="336">
        <v>948</v>
      </c>
      <c r="J19" s="336">
        <v>943</v>
      </c>
      <c r="K19" s="336">
        <v>937</v>
      </c>
      <c r="L19" s="336">
        <v>930</v>
      </c>
      <c r="M19" s="336">
        <v>922</v>
      </c>
      <c r="N19" s="336">
        <v>914</v>
      </c>
      <c r="O19" s="336">
        <v>906</v>
      </c>
      <c r="P19" s="336">
        <v>897</v>
      </c>
      <c r="Q19" s="336">
        <v>887</v>
      </c>
      <c r="R19" s="336">
        <v>877</v>
      </c>
      <c r="S19" s="336">
        <v>867</v>
      </c>
      <c r="T19" s="336">
        <v>856</v>
      </c>
      <c r="U19" s="336">
        <v>846</v>
      </c>
      <c r="V19" s="336">
        <v>835</v>
      </c>
      <c r="W19" s="336">
        <v>824</v>
      </c>
      <c r="X19" s="336">
        <v>813</v>
      </c>
      <c r="Y19" s="336">
        <v>802</v>
      </c>
      <c r="Z19" s="336">
        <v>792</v>
      </c>
      <c r="AA19" s="336">
        <v>782</v>
      </c>
      <c r="AB19" s="336">
        <v>772</v>
      </c>
      <c r="AC19" s="336">
        <v>762</v>
      </c>
      <c r="AD19" s="336">
        <v>754</v>
      </c>
      <c r="AE19" s="336">
        <v>746</v>
      </c>
      <c r="AF19" s="336">
        <v>739</v>
      </c>
      <c r="AG19" s="336">
        <v>732</v>
      </c>
      <c r="AH19" s="336">
        <v>727</v>
      </c>
      <c r="AI19" s="336">
        <v>723</v>
      </c>
      <c r="AJ19" s="336">
        <v>719</v>
      </c>
      <c r="AK19" s="336">
        <v>717</v>
      </c>
      <c r="AL19" s="336">
        <v>716</v>
      </c>
    </row>
    <row r="20" spans="1:38" x14ac:dyDescent="0.2">
      <c r="A20" s="925"/>
      <c r="B20" s="634">
        <v>17</v>
      </c>
      <c r="C20" s="336">
        <v>968</v>
      </c>
      <c r="D20" s="336">
        <v>968</v>
      </c>
      <c r="E20" s="336">
        <v>967</v>
      </c>
      <c r="F20" s="336">
        <v>964</v>
      </c>
      <c r="G20" s="336">
        <v>961</v>
      </c>
      <c r="H20" s="336">
        <v>957</v>
      </c>
      <c r="I20" s="336">
        <v>952</v>
      </c>
      <c r="J20" s="336">
        <v>947</v>
      </c>
      <c r="K20" s="336">
        <v>940</v>
      </c>
      <c r="L20" s="336">
        <v>933</v>
      </c>
      <c r="M20" s="336">
        <v>925</v>
      </c>
      <c r="N20" s="336">
        <v>917</v>
      </c>
      <c r="O20" s="336">
        <v>908</v>
      </c>
      <c r="P20" s="336">
        <v>898</v>
      </c>
      <c r="Q20" s="336">
        <v>888</v>
      </c>
      <c r="R20" s="336">
        <v>878</v>
      </c>
      <c r="S20" s="336">
        <v>867</v>
      </c>
      <c r="T20" s="336">
        <v>856</v>
      </c>
      <c r="U20" s="336">
        <v>844</v>
      </c>
      <c r="V20" s="336">
        <v>833</v>
      </c>
      <c r="W20" s="336">
        <v>821</v>
      </c>
      <c r="X20" s="336">
        <v>810</v>
      </c>
      <c r="Y20" s="336">
        <v>799</v>
      </c>
      <c r="Z20" s="336">
        <v>787</v>
      </c>
      <c r="AA20" s="336">
        <v>777</v>
      </c>
      <c r="AB20" s="336">
        <v>766</v>
      </c>
      <c r="AC20" s="336">
        <v>756</v>
      </c>
      <c r="AD20" s="336">
        <v>747</v>
      </c>
      <c r="AE20" s="336">
        <v>739</v>
      </c>
      <c r="AF20" s="336">
        <v>731</v>
      </c>
      <c r="AG20" s="336">
        <v>725</v>
      </c>
      <c r="AH20" s="336">
        <v>719</v>
      </c>
      <c r="AI20" s="336">
        <v>714</v>
      </c>
      <c r="AJ20" s="336">
        <v>711</v>
      </c>
      <c r="AK20" s="336">
        <v>709</v>
      </c>
      <c r="AL20" s="336">
        <v>707</v>
      </c>
    </row>
    <row r="21" spans="1:38" x14ac:dyDescent="0.2">
      <c r="A21" s="925"/>
      <c r="B21" s="634">
        <v>18</v>
      </c>
      <c r="C21" s="336">
        <v>973</v>
      </c>
      <c r="D21" s="336">
        <v>973</v>
      </c>
      <c r="E21" s="336">
        <v>971</v>
      </c>
      <c r="F21" s="336">
        <v>969</v>
      </c>
      <c r="G21" s="336">
        <v>966</v>
      </c>
      <c r="H21" s="336">
        <v>961</v>
      </c>
      <c r="I21" s="336">
        <v>956</v>
      </c>
      <c r="J21" s="336">
        <v>950</v>
      </c>
      <c r="K21" s="336">
        <v>944</v>
      </c>
      <c r="L21" s="336">
        <v>936</v>
      </c>
      <c r="M21" s="336">
        <v>928</v>
      </c>
      <c r="N21" s="336">
        <v>919</v>
      </c>
      <c r="O21" s="336">
        <v>910</v>
      </c>
      <c r="P21" s="336">
        <v>900</v>
      </c>
      <c r="Q21" s="336">
        <v>889</v>
      </c>
      <c r="R21" s="336">
        <v>878</v>
      </c>
      <c r="S21" s="336">
        <v>866</v>
      </c>
      <c r="T21" s="336">
        <v>855</v>
      </c>
      <c r="U21" s="336">
        <v>843</v>
      </c>
      <c r="V21" s="336">
        <v>831</v>
      </c>
      <c r="W21" s="336">
        <v>819</v>
      </c>
      <c r="X21" s="336">
        <v>807</v>
      </c>
      <c r="Y21" s="336">
        <v>795</v>
      </c>
      <c r="Z21" s="336">
        <v>783</v>
      </c>
      <c r="AA21" s="336">
        <v>772</v>
      </c>
      <c r="AB21" s="336">
        <v>760</v>
      </c>
      <c r="AC21" s="336">
        <v>750</v>
      </c>
      <c r="AD21" s="336">
        <v>740</v>
      </c>
      <c r="AE21" s="336">
        <v>732</v>
      </c>
      <c r="AF21" s="336">
        <v>724</v>
      </c>
      <c r="AG21" s="336">
        <v>717</v>
      </c>
      <c r="AH21" s="336">
        <v>711</v>
      </c>
      <c r="AI21" s="336">
        <v>706</v>
      </c>
      <c r="AJ21" s="336">
        <v>703</v>
      </c>
      <c r="AK21" s="336">
        <v>700</v>
      </c>
      <c r="AL21" s="336">
        <v>698</v>
      </c>
    </row>
    <row r="22" spans="1:38" x14ac:dyDescent="0.2">
      <c r="A22" s="925"/>
      <c r="B22" s="634">
        <v>19</v>
      </c>
      <c r="C22" s="336">
        <v>978</v>
      </c>
      <c r="D22" s="336">
        <v>977</v>
      </c>
      <c r="E22" s="336">
        <v>976</v>
      </c>
      <c r="F22" s="336">
        <v>973</v>
      </c>
      <c r="G22" s="336">
        <v>970</v>
      </c>
      <c r="H22" s="336">
        <v>966</v>
      </c>
      <c r="I22" s="336">
        <v>960</v>
      </c>
      <c r="J22" s="336">
        <v>954</v>
      </c>
      <c r="K22" s="336">
        <v>947</v>
      </c>
      <c r="L22" s="336">
        <v>939</v>
      </c>
      <c r="M22" s="336">
        <v>931</v>
      </c>
      <c r="N22" s="336">
        <v>921</v>
      </c>
      <c r="O22" s="336">
        <v>911</v>
      </c>
      <c r="P22" s="336">
        <v>901</v>
      </c>
      <c r="Q22" s="336">
        <v>890</v>
      </c>
      <c r="R22" s="336">
        <v>878</v>
      </c>
      <c r="S22" s="336">
        <v>866</v>
      </c>
      <c r="T22" s="336">
        <v>854</v>
      </c>
      <c r="U22" s="336">
        <v>842</v>
      </c>
      <c r="V22" s="336">
        <v>829</v>
      </c>
      <c r="W22" s="336">
        <v>816</v>
      </c>
      <c r="X22" s="336">
        <v>804</v>
      </c>
      <c r="Y22" s="336">
        <v>791</v>
      </c>
      <c r="Z22" s="336">
        <v>778</v>
      </c>
      <c r="AA22" s="336">
        <v>767</v>
      </c>
      <c r="AB22" s="336">
        <v>755</v>
      </c>
      <c r="AC22" s="336">
        <v>744</v>
      </c>
      <c r="AD22" s="336">
        <v>734</v>
      </c>
      <c r="AE22" s="336">
        <v>724</v>
      </c>
      <c r="AF22" s="336">
        <v>716</v>
      </c>
      <c r="AG22" s="336">
        <v>709</v>
      </c>
      <c r="AH22" s="336">
        <v>703</v>
      </c>
      <c r="AI22" s="336">
        <v>698</v>
      </c>
      <c r="AJ22" s="336">
        <v>694</v>
      </c>
      <c r="AK22" s="336">
        <v>692</v>
      </c>
      <c r="AL22" s="336">
        <v>690</v>
      </c>
    </row>
    <row r="23" spans="1:38" x14ac:dyDescent="0.2">
      <c r="A23" s="925"/>
      <c r="B23" s="634">
        <v>20</v>
      </c>
      <c r="C23" s="336">
        <v>982</v>
      </c>
      <c r="D23" s="336">
        <v>982</v>
      </c>
      <c r="E23" s="336">
        <v>980</v>
      </c>
      <c r="F23" s="336">
        <v>977</v>
      </c>
      <c r="G23" s="336">
        <v>974</v>
      </c>
      <c r="H23" s="336">
        <v>969</v>
      </c>
      <c r="I23" s="336">
        <v>964</v>
      </c>
      <c r="J23" s="336">
        <v>957</v>
      </c>
      <c r="K23" s="336">
        <v>950</v>
      </c>
      <c r="L23" s="336">
        <v>942</v>
      </c>
      <c r="M23" s="336">
        <v>933</v>
      </c>
      <c r="N23" s="336">
        <v>923</v>
      </c>
      <c r="O23" s="336">
        <v>913</v>
      </c>
      <c r="P23" s="336">
        <v>902</v>
      </c>
      <c r="Q23" s="336">
        <v>890</v>
      </c>
      <c r="R23" s="336">
        <v>878</v>
      </c>
      <c r="S23" s="336">
        <v>866</v>
      </c>
      <c r="T23" s="336">
        <v>853</v>
      </c>
      <c r="U23" s="336">
        <v>840</v>
      </c>
      <c r="V23" s="336">
        <v>827</v>
      </c>
      <c r="W23" s="336">
        <v>814</v>
      </c>
      <c r="X23" s="336">
        <v>800</v>
      </c>
      <c r="Y23" s="336">
        <v>787</v>
      </c>
      <c r="Z23" s="336">
        <v>774</v>
      </c>
      <c r="AA23" s="336">
        <v>762</v>
      </c>
      <c r="AB23" s="336">
        <v>749</v>
      </c>
      <c r="AC23" s="336">
        <v>738</v>
      </c>
      <c r="AD23" s="336">
        <v>727</v>
      </c>
      <c r="AE23" s="336">
        <v>717</v>
      </c>
      <c r="AF23" s="336">
        <v>709</v>
      </c>
      <c r="AG23" s="336">
        <v>701</v>
      </c>
      <c r="AH23" s="336">
        <v>695</v>
      </c>
      <c r="AI23" s="336">
        <v>690</v>
      </c>
      <c r="AJ23" s="336">
        <v>686</v>
      </c>
      <c r="AK23" s="336">
        <v>683</v>
      </c>
      <c r="AL23" s="336">
        <v>681</v>
      </c>
    </row>
    <row r="24" spans="1:38" x14ac:dyDescent="0.2">
      <c r="A24" s="925"/>
      <c r="B24" s="634">
        <v>21</v>
      </c>
      <c r="C24" s="336">
        <v>986</v>
      </c>
      <c r="D24" s="336">
        <v>986</v>
      </c>
      <c r="E24" s="336">
        <v>984</v>
      </c>
      <c r="F24" s="336">
        <v>981</v>
      </c>
      <c r="G24" s="336">
        <v>978</v>
      </c>
      <c r="H24" s="336">
        <v>973</v>
      </c>
      <c r="I24" s="336">
        <v>967</v>
      </c>
      <c r="J24" s="336">
        <v>961</v>
      </c>
      <c r="K24" s="336">
        <v>953</v>
      </c>
      <c r="L24" s="336">
        <v>944</v>
      </c>
      <c r="M24" s="336">
        <v>935</v>
      </c>
      <c r="N24" s="336">
        <v>925</v>
      </c>
      <c r="O24" s="336">
        <v>914</v>
      </c>
      <c r="P24" s="336">
        <v>903</v>
      </c>
      <c r="Q24" s="336">
        <v>891</v>
      </c>
      <c r="R24" s="336">
        <v>879</v>
      </c>
      <c r="S24" s="336">
        <v>865</v>
      </c>
      <c r="T24" s="336">
        <v>852</v>
      </c>
      <c r="U24" s="336">
        <v>839</v>
      </c>
      <c r="V24" s="336">
        <v>825</v>
      </c>
      <c r="W24" s="336">
        <v>811</v>
      </c>
      <c r="X24" s="336">
        <v>797</v>
      </c>
      <c r="Y24" s="336">
        <v>784</v>
      </c>
      <c r="Z24" s="336">
        <v>770</v>
      </c>
      <c r="AA24" s="336">
        <v>757</v>
      </c>
      <c r="AB24" s="336">
        <v>744</v>
      </c>
      <c r="AC24" s="336">
        <v>732</v>
      </c>
      <c r="AD24" s="336">
        <v>721</v>
      </c>
      <c r="AE24" s="336">
        <v>710</v>
      </c>
      <c r="AF24" s="336">
        <v>701</v>
      </c>
      <c r="AG24" s="336">
        <v>693</v>
      </c>
      <c r="AH24" s="336">
        <v>687</v>
      </c>
      <c r="AI24" s="336">
        <v>682</v>
      </c>
      <c r="AJ24" s="336">
        <v>677</v>
      </c>
      <c r="AK24" s="336">
        <v>674</v>
      </c>
      <c r="AL24" s="336">
        <v>673</v>
      </c>
    </row>
    <row r="25" spans="1:38" x14ac:dyDescent="0.2">
      <c r="A25" s="925"/>
      <c r="B25" s="634">
        <v>22</v>
      </c>
      <c r="C25" s="336">
        <v>990</v>
      </c>
      <c r="D25" s="336">
        <v>990</v>
      </c>
      <c r="E25" s="336">
        <v>988</v>
      </c>
      <c r="F25" s="336">
        <v>985</v>
      </c>
      <c r="G25" s="336">
        <v>981</v>
      </c>
      <c r="H25" s="336">
        <v>977</v>
      </c>
      <c r="I25" s="336">
        <v>971</v>
      </c>
      <c r="J25" s="336">
        <v>964</v>
      </c>
      <c r="K25" s="336">
        <v>956</v>
      </c>
      <c r="L25" s="336">
        <v>947</v>
      </c>
      <c r="M25" s="336">
        <v>937</v>
      </c>
      <c r="N25" s="336">
        <v>927</v>
      </c>
      <c r="O25" s="336">
        <v>916</v>
      </c>
      <c r="P25" s="336">
        <v>904</v>
      </c>
      <c r="Q25" s="336">
        <v>891</v>
      </c>
      <c r="R25" s="336">
        <v>878</v>
      </c>
      <c r="S25" s="336">
        <v>865</v>
      </c>
      <c r="T25" s="336">
        <v>851</v>
      </c>
      <c r="U25" s="336">
        <v>837</v>
      </c>
      <c r="V25" s="336">
        <v>823</v>
      </c>
      <c r="W25" s="336">
        <v>808</v>
      </c>
      <c r="X25" s="336">
        <v>794</v>
      </c>
      <c r="Y25" s="336">
        <v>780</v>
      </c>
      <c r="Z25" s="336">
        <v>766</v>
      </c>
      <c r="AA25" s="336">
        <v>752</v>
      </c>
      <c r="AB25" s="336">
        <v>738</v>
      </c>
      <c r="AC25" s="336">
        <v>726</v>
      </c>
      <c r="AD25" s="336">
        <v>714</v>
      </c>
      <c r="AE25" s="336">
        <v>703</v>
      </c>
      <c r="AF25" s="336">
        <v>694</v>
      </c>
      <c r="AG25" s="336">
        <v>686</v>
      </c>
      <c r="AH25" s="336">
        <v>679</v>
      </c>
      <c r="AI25" s="336">
        <v>673</v>
      </c>
      <c r="AJ25" s="336">
        <v>669</v>
      </c>
      <c r="AK25" s="336">
        <v>666</v>
      </c>
      <c r="AL25" s="336">
        <v>664</v>
      </c>
    </row>
    <row r="26" spans="1:38" x14ac:dyDescent="0.2">
      <c r="A26" s="925"/>
      <c r="B26" s="634">
        <v>23</v>
      </c>
      <c r="C26" s="336">
        <v>994</v>
      </c>
      <c r="D26" s="336">
        <v>993</v>
      </c>
      <c r="E26" s="336">
        <v>992</v>
      </c>
      <c r="F26" s="336">
        <v>989</v>
      </c>
      <c r="G26" s="336">
        <v>985</v>
      </c>
      <c r="H26" s="336">
        <v>980</v>
      </c>
      <c r="I26" s="336">
        <v>974</v>
      </c>
      <c r="J26" s="336">
        <v>966</v>
      </c>
      <c r="K26" s="336">
        <v>958</v>
      </c>
      <c r="L26" s="336">
        <v>949</v>
      </c>
      <c r="M26" s="336">
        <v>939</v>
      </c>
      <c r="N26" s="336">
        <v>928</v>
      </c>
      <c r="O26" s="336">
        <v>917</v>
      </c>
      <c r="P26" s="336">
        <v>905</v>
      </c>
      <c r="Q26" s="336">
        <v>892</v>
      </c>
      <c r="R26" s="336">
        <v>878</v>
      </c>
      <c r="S26" s="336">
        <v>865</v>
      </c>
      <c r="T26" s="336">
        <v>850</v>
      </c>
      <c r="U26" s="336">
        <v>836</v>
      </c>
      <c r="V26" s="336">
        <v>821</v>
      </c>
      <c r="W26" s="336">
        <v>806</v>
      </c>
      <c r="X26" s="336">
        <v>791</v>
      </c>
      <c r="Y26" s="336">
        <v>776</v>
      </c>
      <c r="Z26" s="336">
        <v>761</v>
      </c>
      <c r="AA26" s="336">
        <v>747</v>
      </c>
      <c r="AB26" s="336">
        <v>733</v>
      </c>
      <c r="AC26" s="336">
        <v>720</v>
      </c>
      <c r="AD26" s="336">
        <v>708</v>
      </c>
      <c r="AE26" s="336">
        <v>696</v>
      </c>
      <c r="AF26" s="336">
        <v>686</v>
      </c>
      <c r="AG26" s="336">
        <v>678</v>
      </c>
      <c r="AH26" s="336">
        <v>671</v>
      </c>
      <c r="AI26" s="336">
        <v>665</v>
      </c>
      <c r="AJ26" s="336">
        <v>661</v>
      </c>
      <c r="AK26" s="336">
        <v>657</v>
      </c>
      <c r="AL26" s="336">
        <v>655</v>
      </c>
    </row>
    <row r="27" spans="1:38" x14ac:dyDescent="0.2">
      <c r="A27" s="925"/>
      <c r="B27" s="634">
        <v>24</v>
      </c>
      <c r="C27" s="336">
        <v>997</v>
      </c>
      <c r="D27" s="336">
        <v>997</v>
      </c>
      <c r="E27" s="336">
        <v>995</v>
      </c>
      <c r="F27" s="336">
        <v>992</v>
      </c>
      <c r="G27" s="336">
        <v>988</v>
      </c>
      <c r="H27" s="336">
        <v>983</v>
      </c>
      <c r="I27" s="336">
        <v>977</v>
      </c>
      <c r="J27" s="336">
        <v>969</v>
      </c>
      <c r="K27" s="336">
        <v>961</v>
      </c>
      <c r="L27" s="336">
        <v>951</v>
      </c>
      <c r="M27" s="336">
        <v>941</v>
      </c>
      <c r="N27" s="336">
        <v>930</v>
      </c>
      <c r="O27" s="336">
        <v>918</v>
      </c>
      <c r="P27" s="336">
        <v>905</v>
      </c>
      <c r="Q27" s="336">
        <v>892</v>
      </c>
      <c r="R27" s="336">
        <v>878</v>
      </c>
      <c r="S27" s="336">
        <v>864</v>
      </c>
      <c r="T27" s="336">
        <v>849</v>
      </c>
      <c r="U27" s="336">
        <v>834</v>
      </c>
      <c r="V27" s="336">
        <v>818</v>
      </c>
      <c r="W27" s="336">
        <v>803</v>
      </c>
      <c r="X27" s="336">
        <v>788</v>
      </c>
      <c r="Y27" s="336">
        <v>772</v>
      </c>
      <c r="Z27" s="336">
        <v>757</v>
      </c>
      <c r="AA27" s="336">
        <v>742</v>
      </c>
      <c r="AB27" s="336">
        <v>728</v>
      </c>
      <c r="AC27" s="336">
        <v>714</v>
      </c>
      <c r="AD27" s="336">
        <v>701</v>
      </c>
      <c r="AE27" s="336">
        <v>689</v>
      </c>
      <c r="AF27" s="336">
        <v>679</v>
      </c>
      <c r="AG27" s="336">
        <v>670</v>
      </c>
      <c r="AH27" s="336">
        <v>663</v>
      </c>
      <c r="AI27" s="336">
        <v>657</v>
      </c>
      <c r="AJ27" s="336">
        <v>652</v>
      </c>
      <c r="AK27" s="336">
        <v>648</v>
      </c>
      <c r="AL27" s="336">
        <v>646</v>
      </c>
    </row>
    <row r="28" spans="1:38" x14ac:dyDescent="0.2">
      <c r="A28" s="925"/>
      <c r="B28" s="634">
        <v>25</v>
      </c>
      <c r="C28" s="336">
        <v>1001</v>
      </c>
      <c r="D28" s="336">
        <v>1000</v>
      </c>
      <c r="E28" s="336">
        <v>998</v>
      </c>
      <c r="F28" s="336">
        <v>995</v>
      </c>
      <c r="G28" s="336">
        <v>991</v>
      </c>
      <c r="H28" s="336">
        <v>986</v>
      </c>
      <c r="I28" s="336">
        <v>979</v>
      </c>
      <c r="J28" s="336">
        <v>972</v>
      </c>
      <c r="K28" s="336">
        <v>963</v>
      </c>
      <c r="L28" s="336">
        <v>953</v>
      </c>
      <c r="M28" s="336">
        <v>943</v>
      </c>
      <c r="N28" s="336">
        <v>931</v>
      </c>
      <c r="O28" s="336">
        <v>919</v>
      </c>
      <c r="P28" s="336">
        <v>906</v>
      </c>
      <c r="Q28" s="336">
        <v>892</v>
      </c>
      <c r="R28" s="336">
        <v>878</v>
      </c>
      <c r="S28" s="336">
        <v>863</v>
      </c>
      <c r="T28" s="336">
        <v>848</v>
      </c>
      <c r="U28" s="336">
        <v>832</v>
      </c>
      <c r="V28" s="336">
        <v>816</v>
      </c>
      <c r="W28" s="336">
        <v>800</v>
      </c>
      <c r="X28" s="336">
        <v>784</v>
      </c>
      <c r="Y28" s="336">
        <v>768</v>
      </c>
      <c r="Z28" s="336">
        <v>753</v>
      </c>
      <c r="AA28" s="336">
        <v>737</v>
      </c>
      <c r="AB28" s="336">
        <v>722</v>
      </c>
      <c r="AC28" s="336">
        <v>708</v>
      </c>
      <c r="AD28" s="336">
        <v>695</v>
      </c>
      <c r="AE28" s="336">
        <v>683</v>
      </c>
      <c r="AF28" s="336">
        <v>672</v>
      </c>
      <c r="AG28" s="336">
        <v>663</v>
      </c>
      <c r="AH28" s="336">
        <v>655</v>
      </c>
      <c r="AI28" s="336">
        <v>649</v>
      </c>
      <c r="AJ28" s="336">
        <v>644</v>
      </c>
      <c r="AK28" s="336">
        <v>640</v>
      </c>
      <c r="AL28" s="336">
        <v>637</v>
      </c>
    </row>
    <row r="29" spans="1:38" x14ac:dyDescent="0.2">
      <c r="A29" s="925"/>
      <c r="B29" s="634">
        <v>26</v>
      </c>
      <c r="C29" s="336">
        <v>1004</v>
      </c>
      <c r="D29" s="336">
        <v>1003</v>
      </c>
      <c r="E29" s="336">
        <v>1001</v>
      </c>
      <c r="F29" s="336">
        <v>998</v>
      </c>
      <c r="G29" s="336">
        <v>994</v>
      </c>
      <c r="H29" s="336">
        <v>988</v>
      </c>
      <c r="I29" s="336">
        <v>982</v>
      </c>
      <c r="J29" s="336">
        <v>974</v>
      </c>
      <c r="K29" s="336">
        <v>965</v>
      </c>
      <c r="L29" s="336">
        <v>955</v>
      </c>
      <c r="M29" s="336">
        <v>944</v>
      </c>
      <c r="N29" s="336">
        <v>932</v>
      </c>
      <c r="O29" s="336">
        <v>920</v>
      </c>
      <c r="P29" s="336">
        <v>906</v>
      </c>
      <c r="Q29" s="336">
        <v>892</v>
      </c>
      <c r="R29" s="336">
        <v>877</v>
      </c>
      <c r="S29" s="336">
        <v>862</v>
      </c>
      <c r="T29" s="336">
        <v>846</v>
      </c>
      <c r="U29" s="336">
        <v>830</v>
      </c>
      <c r="V29" s="336">
        <v>814</v>
      </c>
      <c r="W29" s="336">
        <v>798</v>
      </c>
      <c r="X29" s="336">
        <v>781</v>
      </c>
      <c r="Y29" s="336">
        <v>764</v>
      </c>
      <c r="Z29" s="336">
        <v>748</v>
      </c>
      <c r="AA29" s="336">
        <v>732</v>
      </c>
      <c r="AB29" s="336">
        <v>717</v>
      </c>
      <c r="AC29" s="336">
        <v>702</v>
      </c>
      <c r="AD29" s="336">
        <v>688</v>
      </c>
      <c r="AE29" s="336">
        <v>676</v>
      </c>
      <c r="AF29" s="336">
        <v>665</v>
      </c>
      <c r="AG29" s="336">
        <v>655</v>
      </c>
      <c r="AH29" s="336">
        <v>647</v>
      </c>
      <c r="AI29" s="336">
        <v>640</v>
      </c>
      <c r="AJ29" s="336">
        <v>635</v>
      </c>
      <c r="AK29" s="336">
        <v>631</v>
      </c>
      <c r="AL29" s="336">
        <v>629</v>
      </c>
    </row>
    <row r="30" spans="1:38" x14ac:dyDescent="0.2">
      <c r="A30" s="925"/>
      <c r="B30" s="634">
        <v>27</v>
      </c>
      <c r="C30" s="336">
        <v>1007</v>
      </c>
      <c r="D30" s="336">
        <v>1006</v>
      </c>
      <c r="E30" s="336">
        <v>1004</v>
      </c>
      <c r="F30" s="336">
        <v>1001</v>
      </c>
      <c r="G30" s="336">
        <v>996</v>
      </c>
      <c r="H30" s="336">
        <v>991</v>
      </c>
      <c r="I30" s="336">
        <v>984</v>
      </c>
      <c r="J30" s="336">
        <v>976</v>
      </c>
      <c r="K30" s="336">
        <v>967</v>
      </c>
      <c r="L30" s="336">
        <v>956</v>
      </c>
      <c r="M30" s="336">
        <v>945</v>
      </c>
      <c r="N30" s="336">
        <v>933</v>
      </c>
      <c r="O30" s="336">
        <v>920</v>
      </c>
      <c r="P30" s="336">
        <v>906</v>
      </c>
      <c r="Q30" s="336">
        <v>892</v>
      </c>
      <c r="R30" s="336">
        <v>877</v>
      </c>
      <c r="S30" s="336">
        <v>861</v>
      </c>
      <c r="T30" s="336">
        <v>845</v>
      </c>
      <c r="U30" s="336">
        <v>829</v>
      </c>
      <c r="V30" s="336">
        <v>812</v>
      </c>
      <c r="W30" s="336">
        <v>795</v>
      </c>
      <c r="X30" s="336">
        <v>778</v>
      </c>
      <c r="Y30" s="336">
        <v>761</v>
      </c>
      <c r="Z30" s="336">
        <v>744</v>
      </c>
      <c r="AA30" s="336">
        <v>727</v>
      </c>
      <c r="AB30" s="336">
        <v>711</v>
      </c>
      <c r="AC30" s="336">
        <v>696</v>
      </c>
      <c r="AD30" s="336">
        <v>682</v>
      </c>
      <c r="AE30" s="336">
        <v>669</v>
      </c>
      <c r="AF30" s="336">
        <v>658</v>
      </c>
      <c r="AG30" s="336">
        <v>648</v>
      </c>
      <c r="AH30" s="336">
        <v>639</v>
      </c>
      <c r="AI30" s="336">
        <v>632</v>
      </c>
      <c r="AJ30" s="336">
        <v>626</v>
      </c>
      <c r="AK30" s="336">
        <v>623</v>
      </c>
      <c r="AL30" s="336">
        <v>621</v>
      </c>
    </row>
    <row r="31" spans="1:38" x14ac:dyDescent="0.2">
      <c r="A31" s="925"/>
      <c r="B31" s="634">
        <v>28</v>
      </c>
      <c r="C31" s="336">
        <v>1009</v>
      </c>
      <c r="D31" s="336">
        <v>1009</v>
      </c>
      <c r="E31" s="336">
        <v>1007</v>
      </c>
      <c r="F31" s="336">
        <v>1003</v>
      </c>
      <c r="G31" s="336">
        <v>999</v>
      </c>
      <c r="H31" s="336">
        <v>993</v>
      </c>
      <c r="I31" s="336">
        <v>986</v>
      </c>
      <c r="J31" s="336">
        <v>978</v>
      </c>
      <c r="K31" s="336">
        <v>968</v>
      </c>
      <c r="L31" s="336">
        <v>958</v>
      </c>
      <c r="M31" s="336">
        <v>946</v>
      </c>
      <c r="N31" s="336">
        <v>934</v>
      </c>
      <c r="O31" s="336">
        <v>920</v>
      </c>
      <c r="P31" s="336">
        <v>906</v>
      </c>
      <c r="Q31" s="336">
        <v>891</v>
      </c>
      <c r="R31" s="336">
        <v>876</v>
      </c>
      <c r="S31" s="336">
        <v>860</v>
      </c>
      <c r="T31" s="336">
        <v>843</v>
      </c>
      <c r="U31" s="336">
        <v>826</v>
      </c>
      <c r="V31" s="336">
        <v>809</v>
      </c>
      <c r="W31" s="336">
        <v>792</v>
      </c>
      <c r="X31" s="336">
        <v>774</v>
      </c>
      <c r="Y31" s="336">
        <v>757</v>
      </c>
      <c r="Z31" s="336">
        <v>740</v>
      </c>
      <c r="AA31" s="336">
        <v>723</v>
      </c>
      <c r="AB31" s="336">
        <v>706</v>
      </c>
      <c r="AC31" s="336">
        <v>690</v>
      </c>
      <c r="AD31" s="336">
        <v>675</v>
      </c>
      <c r="AE31" s="336">
        <v>662</v>
      </c>
      <c r="AF31" s="336">
        <v>650</v>
      </c>
      <c r="AG31" s="336">
        <v>640</v>
      </c>
      <c r="AH31" s="336">
        <v>631</v>
      </c>
      <c r="AI31" s="336">
        <v>624</v>
      </c>
      <c r="AJ31" s="336">
        <v>618</v>
      </c>
      <c r="AK31" s="336">
        <v>614</v>
      </c>
      <c r="AL31" s="336">
        <v>612</v>
      </c>
    </row>
    <row r="32" spans="1:38" x14ac:dyDescent="0.2">
      <c r="A32" s="925"/>
      <c r="B32" s="634">
        <v>29</v>
      </c>
      <c r="C32" s="336">
        <v>1012</v>
      </c>
      <c r="D32" s="336">
        <v>1011</v>
      </c>
      <c r="E32" s="336">
        <v>1009</v>
      </c>
      <c r="F32" s="336">
        <v>1006</v>
      </c>
      <c r="G32" s="336">
        <v>1001</v>
      </c>
      <c r="H32" s="336">
        <v>995</v>
      </c>
      <c r="I32" s="336">
        <v>988</v>
      </c>
      <c r="J32" s="336">
        <v>979</v>
      </c>
      <c r="K32" s="336">
        <v>970</v>
      </c>
      <c r="L32" s="336">
        <v>959</v>
      </c>
      <c r="M32" s="336">
        <v>947</v>
      </c>
      <c r="N32" s="336">
        <v>934</v>
      </c>
      <c r="O32" s="336">
        <v>921</v>
      </c>
      <c r="P32" s="336">
        <v>906</v>
      </c>
      <c r="Q32" s="336">
        <v>891</v>
      </c>
      <c r="R32" s="336">
        <v>875</v>
      </c>
      <c r="S32" s="336">
        <v>859</v>
      </c>
      <c r="T32" s="336">
        <v>842</v>
      </c>
      <c r="U32" s="336">
        <v>824</v>
      </c>
      <c r="V32" s="336">
        <v>807</v>
      </c>
      <c r="W32" s="336">
        <v>789</v>
      </c>
      <c r="X32" s="336">
        <v>771</v>
      </c>
      <c r="Y32" s="336">
        <v>753</v>
      </c>
      <c r="Z32" s="336">
        <v>735</v>
      </c>
      <c r="AA32" s="336">
        <v>718</v>
      </c>
      <c r="AB32" s="336">
        <v>701</v>
      </c>
      <c r="AC32" s="336">
        <v>685</v>
      </c>
      <c r="AD32" s="336">
        <v>669</v>
      </c>
      <c r="AE32" s="336">
        <v>655</v>
      </c>
      <c r="AF32" s="336">
        <v>643</v>
      </c>
      <c r="AG32" s="336">
        <v>632</v>
      </c>
      <c r="AH32" s="336">
        <v>623</v>
      </c>
      <c r="AI32" s="336">
        <v>616</v>
      </c>
      <c r="AJ32" s="336">
        <v>610</v>
      </c>
      <c r="AK32" s="336">
        <v>606</v>
      </c>
      <c r="AL32" s="336">
        <v>603</v>
      </c>
    </row>
    <row r="33" spans="1:38" x14ac:dyDescent="0.2">
      <c r="A33" s="925"/>
      <c r="B33" s="634">
        <v>30</v>
      </c>
      <c r="C33" s="336">
        <v>1014</v>
      </c>
      <c r="D33" s="336">
        <v>1013</v>
      </c>
      <c r="E33" s="336">
        <v>1011</v>
      </c>
      <c r="F33" s="336">
        <v>1008</v>
      </c>
      <c r="G33" s="336">
        <v>1003</v>
      </c>
      <c r="H33" s="336">
        <v>997</v>
      </c>
      <c r="I33" s="336">
        <v>989</v>
      </c>
      <c r="J33" s="336">
        <v>981</v>
      </c>
      <c r="K33" s="336">
        <v>971</v>
      </c>
      <c r="L33" s="336">
        <v>960</v>
      </c>
      <c r="M33" s="336">
        <v>948</v>
      </c>
      <c r="N33" s="336">
        <v>935</v>
      </c>
      <c r="O33" s="336">
        <v>921</v>
      </c>
      <c r="P33" s="336">
        <v>906</v>
      </c>
      <c r="Q33" s="336">
        <v>890</v>
      </c>
      <c r="R33" s="336">
        <v>874</v>
      </c>
      <c r="S33" s="336">
        <v>857</v>
      </c>
      <c r="T33" s="336">
        <v>840</v>
      </c>
      <c r="U33" s="336">
        <v>822</v>
      </c>
      <c r="V33" s="336">
        <v>804</v>
      </c>
      <c r="W33" s="336">
        <v>786</v>
      </c>
      <c r="X33" s="336">
        <v>768</v>
      </c>
      <c r="Y33" s="336">
        <v>749</v>
      </c>
      <c r="Z33" s="336">
        <v>731</v>
      </c>
      <c r="AA33" s="336">
        <v>713</v>
      </c>
      <c r="AB33" s="336">
        <v>696</v>
      </c>
      <c r="AC33" s="336">
        <v>679</v>
      </c>
      <c r="AD33" s="336">
        <v>663</v>
      </c>
      <c r="AE33" s="336">
        <v>649</v>
      </c>
      <c r="AF33" s="336">
        <v>636</v>
      </c>
      <c r="AG33" s="336">
        <v>625</v>
      </c>
      <c r="AH33" s="336">
        <v>615</v>
      </c>
      <c r="AI33" s="336">
        <v>607</v>
      </c>
      <c r="AJ33" s="336">
        <v>602</v>
      </c>
      <c r="AK33" s="336">
        <v>597</v>
      </c>
      <c r="AL33" s="336">
        <v>595</v>
      </c>
    </row>
    <row r="34" spans="1:38" x14ac:dyDescent="0.2">
      <c r="A34" s="925"/>
      <c r="B34" s="634">
        <v>31</v>
      </c>
      <c r="C34" s="336">
        <v>1016</v>
      </c>
      <c r="D34" s="336">
        <v>1015</v>
      </c>
      <c r="E34" s="336">
        <v>1013</v>
      </c>
      <c r="F34" s="336">
        <v>1009</v>
      </c>
      <c r="G34" s="336">
        <v>1005</v>
      </c>
      <c r="H34" s="336">
        <v>998</v>
      </c>
      <c r="I34" s="336">
        <v>991</v>
      </c>
      <c r="J34" s="336">
        <v>982</v>
      </c>
      <c r="K34" s="336">
        <v>972</v>
      </c>
      <c r="L34" s="336">
        <v>961</v>
      </c>
      <c r="M34" s="336">
        <v>948</v>
      </c>
      <c r="N34" s="336">
        <v>935</v>
      </c>
      <c r="O34" s="336">
        <v>921</v>
      </c>
      <c r="P34" s="336">
        <v>906</v>
      </c>
      <c r="Q34" s="336">
        <v>890</v>
      </c>
      <c r="R34" s="336">
        <v>873</v>
      </c>
      <c r="S34" s="336">
        <v>856</v>
      </c>
      <c r="T34" s="336">
        <v>838</v>
      </c>
      <c r="U34" s="336">
        <v>820</v>
      </c>
      <c r="V34" s="336">
        <v>802</v>
      </c>
      <c r="W34" s="336">
        <v>783</v>
      </c>
      <c r="X34" s="336">
        <v>764</v>
      </c>
      <c r="Y34" s="336">
        <v>745</v>
      </c>
      <c r="Z34" s="336">
        <v>726</v>
      </c>
      <c r="AA34" s="336">
        <v>708</v>
      </c>
      <c r="AB34" s="336">
        <v>690</v>
      </c>
      <c r="AC34" s="336">
        <v>673</v>
      </c>
      <c r="AD34" s="336">
        <v>657</v>
      </c>
      <c r="AE34" s="336">
        <v>642</v>
      </c>
      <c r="AF34" s="336">
        <v>629</v>
      </c>
      <c r="AG34" s="336">
        <v>617</v>
      </c>
      <c r="AH34" s="336">
        <v>607</v>
      </c>
      <c r="AI34" s="336">
        <v>599</v>
      </c>
      <c r="AJ34" s="336">
        <v>593</v>
      </c>
      <c r="AK34" s="336">
        <v>589</v>
      </c>
      <c r="AL34" s="336">
        <v>587</v>
      </c>
    </row>
    <row r="35" spans="1:38" x14ac:dyDescent="0.2">
      <c r="A35" s="925"/>
      <c r="B35" s="634">
        <v>32</v>
      </c>
      <c r="C35" s="336">
        <v>1017</v>
      </c>
      <c r="D35" s="336">
        <v>1017</v>
      </c>
      <c r="E35" s="336">
        <v>1015</v>
      </c>
      <c r="F35" s="336">
        <v>1011</v>
      </c>
      <c r="G35" s="336">
        <v>1006</v>
      </c>
      <c r="H35" s="336">
        <v>1000</v>
      </c>
      <c r="I35" s="336">
        <v>992</v>
      </c>
      <c r="J35" s="336">
        <v>983</v>
      </c>
      <c r="K35" s="336">
        <v>973</v>
      </c>
      <c r="L35" s="336">
        <v>961</v>
      </c>
      <c r="M35" s="336">
        <v>949</v>
      </c>
      <c r="N35" s="336">
        <v>935</v>
      </c>
      <c r="O35" s="336">
        <v>920</v>
      </c>
      <c r="P35" s="336">
        <v>905</v>
      </c>
      <c r="Q35" s="336">
        <v>889</v>
      </c>
      <c r="R35" s="336">
        <v>872</v>
      </c>
      <c r="S35" s="336">
        <v>854</v>
      </c>
      <c r="T35" s="336">
        <v>836</v>
      </c>
      <c r="U35" s="336">
        <v>818</v>
      </c>
      <c r="V35" s="336">
        <v>799</v>
      </c>
      <c r="W35" s="336">
        <v>780</v>
      </c>
      <c r="X35" s="336">
        <v>760</v>
      </c>
      <c r="Y35" s="336">
        <v>741</v>
      </c>
      <c r="Z35" s="336">
        <v>722</v>
      </c>
      <c r="AA35" s="336">
        <v>703</v>
      </c>
      <c r="AB35" s="336">
        <v>685</v>
      </c>
      <c r="AC35" s="336">
        <v>667</v>
      </c>
      <c r="AD35" s="336">
        <v>651</v>
      </c>
      <c r="AE35" s="336">
        <v>635</v>
      </c>
      <c r="AF35" s="336">
        <v>622</v>
      </c>
      <c r="AG35" s="336">
        <v>610</v>
      </c>
      <c r="AH35" s="336">
        <v>600</v>
      </c>
      <c r="AI35" s="336">
        <v>591</v>
      </c>
      <c r="AJ35" s="336">
        <v>585</v>
      </c>
      <c r="AK35" s="336">
        <v>580</v>
      </c>
      <c r="AL35" s="336">
        <v>578</v>
      </c>
    </row>
    <row r="36" spans="1:38" x14ac:dyDescent="0.2">
      <c r="A36" s="925"/>
      <c r="B36" s="634">
        <v>33</v>
      </c>
      <c r="C36" s="336">
        <v>1019</v>
      </c>
      <c r="D36" s="336">
        <v>1018</v>
      </c>
      <c r="E36" s="336">
        <v>1016</v>
      </c>
      <c r="F36" s="336">
        <v>1012</v>
      </c>
      <c r="G36" s="336">
        <v>1007</v>
      </c>
      <c r="H36" s="336">
        <v>1001</v>
      </c>
      <c r="I36" s="336">
        <v>993</v>
      </c>
      <c r="J36" s="336">
        <v>984</v>
      </c>
      <c r="K36" s="336">
        <v>973</v>
      </c>
      <c r="L36" s="336">
        <v>961</v>
      </c>
      <c r="M36" s="336">
        <v>949</v>
      </c>
      <c r="N36" s="336">
        <v>935</v>
      </c>
      <c r="O36" s="336">
        <v>920</v>
      </c>
      <c r="P36" s="336">
        <v>904</v>
      </c>
      <c r="Q36" s="336">
        <v>888</v>
      </c>
      <c r="R36" s="336">
        <v>870</v>
      </c>
      <c r="S36" s="336">
        <v>852</v>
      </c>
      <c r="T36" s="336">
        <v>834</v>
      </c>
      <c r="U36" s="336">
        <v>815</v>
      </c>
      <c r="V36" s="336">
        <v>796</v>
      </c>
      <c r="W36" s="336">
        <v>777</v>
      </c>
      <c r="X36" s="336">
        <v>757</v>
      </c>
      <c r="Y36" s="336">
        <v>737</v>
      </c>
      <c r="Z36" s="336">
        <v>718</v>
      </c>
      <c r="AA36" s="336">
        <v>699</v>
      </c>
      <c r="AB36" s="336">
        <v>680</v>
      </c>
      <c r="AC36" s="336">
        <v>662</v>
      </c>
      <c r="AD36" s="336">
        <v>644</v>
      </c>
      <c r="AE36" s="336">
        <v>629</v>
      </c>
      <c r="AF36" s="336">
        <v>615</v>
      </c>
      <c r="AG36" s="336">
        <v>602</v>
      </c>
      <c r="AH36" s="336">
        <v>592</v>
      </c>
      <c r="AI36" s="336">
        <v>583</v>
      </c>
      <c r="AJ36" s="336">
        <v>577</v>
      </c>
      <c r="AK36" s="336">
        <v>572</v>
      </c>
      <c r="AL36" s="336">
        <v>569</v>
      </c>
    </row>
    <row r="37" spans="1:38" x14ac:dyDescent="0.2">
      <c r="A37" s="925"/>
      <c r="B37" s="634">
        <v>34</v>
      </c>
      <c r="C37" s="336">
        <v>1020</v>
      </c>
      <c r="D37" s="336">
        <v>1019</v>
      </c>
      <c r="E37" s="336">
        <v>1017</v>
      </c>
      <c r="F37" s="336">
        <v>1013</v>
      </c>
      <c r="G37" s="336">
        <v>1008</v>
      </c>
      <c r="H37" s="336">
        <v>1002</v>
      </c>
      <c r="I37" s="336">
        <v>994</v>
      </c>
      <c r="J37" s="336">
        <v>984</v>
      </c>
      <c r="K37" s="336">
        <v>974</v>
      </c>
      <c r="L37" s="336">
        <v>962</v>
      </c>
      <c r="M37" s="336">
        <v>949</v>
      </c>
      <c r="N37" s="336">
        <v>934</v>
      </c>
      <c r="O37" s="336">
        <v>919</v>
      </c>
      <c r="P37" s="336">
        <v>903</v>
      </c>
      <c r="Q37" s="336">
        <v>887</v>
      </c>
      <c r="R37" s="336">
        <v>869</v>
      </c>
      <c r="S37" s="336">
        <v>851</v>
      </c>
      <c r="T37" s="336">
        <v>832</v>
      </c>
      <c r="U37" s="336">
        <v>813</v>
      </c>
      <c r="V37" s="336">
        <v>793</v>
      </c>
      <c r="W37" s="336">
        <v>773</v>
      </c>
      <c r="X37" s="336">
        <v>753</v>
      </c>
      <c r="Y37" s="336">
        <v>733</v>
      </c>
      <c r="Z37" s="336">
        <v>713</v>
      </c>
      <c r="AA37" s="336">
        <v>694</v>
      </c>
      <c r="AB37" s="336">
        <v>675</v>
      </c>
      <c r="AC37" s="336">
        <v>656</v>
      </c>
      <c r="AD37" s="336">
        <v>638</v>
      </c>
      <c r="AE37" s="336">
        <v>622</v>
      </c>
      <c r="AF37" s="336">
        <v>608</v>
      </c>
      <c r="AG37" s="336">
        <v>595</v>
      </c>
      <c r="AH37" s="336">
        <v>584</v>
      </c>
      <c r="AI37" s="336">
        <v>575</v>
      </c>
      <c r="AJ37" s="336">
        <v>568</v>
      </c>
      <c r="AK37" s="336">
        <v>564</v>
      </c>
      <c r="AL37" s="336">
        <v>560</v>
      </c>
    </row>
    <row r="38" spans="1:38" x14ac:dyDescent="0.2">
      <c r="A38" s="925"/>
      <c r="B38" s="634">
        <v>35</v>
      </c>
      <c r="C38" s="336">
        <v>1021</v>
      </c>
      <c r="D38" s="336">
        <v>1020</v>
      </c>
      <c r="E38" s="336">
        <v>1018</v>
      </c>
      <c r="F38" s="336">
        <v>1014</v>
      </c>
      <c r="G38" s="336">
        <v>1009</v>
      </c>
      <c r="H38" s="336">
        <v>1002</v>
      </c>
      <c r="I38" s="336">
        <v>994</v>
      </c>
      <c r="J38" s="336">
        <v>985</v>
      </c>
      <c r="K38" s="336">
        <v>974</v>
      </c>
      <c r="L38" s="336">
        <v>962</v>
      </c>
      <c r="M38" s="336">
        <v>948</v>
      </c>
      <c r="N38" s="336">
        <v>934</v>
      </c>
      <c r="O38" s="336">
        <v>919</v>
      </c>
      <c r="P38" s="336">
        <v>902</v>
      </c>
      <c r="Q38" s="336">
        <v>885</v>
      </c>
      <c r="R38" s="336">
        <v>867</v>
      </c>
      <c r="S38" s="336">
        <v>849</v>
      </c>
      <c r="T38" s="336">
        <v>830</v>
      </c>
      <c r="U38" s="336">
        <v>810</v>
      </c>
      <c r="V38" s="336">
        <v>790</v>
      </c>
      <c r="W38" s="336">
        <v>770</v>
      </c>
      <c r="X38" s="336">
        <v>750</v>
      </c>
      <c r="Y38" s="336">
        <v>729</v>
      </c>
      <c r="Z38" s="336">
        <v>709</v>
      </c>
      <c r="AA38" s="336">
        <v>689</v>
      </c>
      <c r="AB38" s="336">
        <v>669</v>
      </c>
      <c r="AC38" s="336">
        <v>650</v>
      </c>
      <c r="AD38" s="336">
        <v>633</v>
      </c>
      <c r="AE38" s="336">
        <v>616</v>
      </c>
      <c r="AF38" s="336">
        <v>601</v>
      </c>
      <c r="AG38" s="336">
        <v>588</v>
      </c>
      <c r="AH38" s="336">
        <v>576</v>
      </c>
      <c r="AI38" s="336">
        <v>567</v>
      </c>
      <c r="AJ38" s="336">
        <v>560</v>
      </c>
      <c r="AK38" s="336">
        <v>555</v>
      </c>
      <c r="AL38" s="336">
        <v>552</v>
      </c>
    </row>
    <row r="39" spans="1:38" x14ac:dyDescent="0.2">
      <c r="A39" s="925"/>
      <c r="B39" s="634">
        <v>36</v>
      </c>
      <c r="C39" s="336">
        <v>1022</v>
      </c>
      <c r="D39" s="336">
        <v>1021</v>
      </c>
      <c r="E39" s="336">
        <v>1019</v>
      </c>
      <c r="F39" s="336">
        <v>1015</v>
      </c>
      <c r="G39" s="336">
        <v>1010</v>
      </c>
      <c r="H39" s="336">
        <v>1003</v>
      </c>
      <c r="I39" s="336">
        <v>995</v>
      </c>
      <c r="J39" s="336">
        <v>985</v>
      </c>
      <c r="K39" s="336">
        <v>974</v>
      </c>
      <c r="L39" s="336">
        <v>962</v>
      </c>
      <c r="M39" s="336">
        <v>948</v>
      </c>
      <c r="N39" s="336">
        <v>933</v>
      </c>
      <c r="O39" s="336">
        <v>918</v>
      </c>
      <c r="P39" s="336">
        <v>901</v>
      </c>
      <c r="Q39" s="336">
        <v>884</v>
      </c>
      <c r="R39" s="336">
        <v>866</v>
      </c>
      <c r="S39" s="336">
        <v>846</v>
      </c>
      <c r="T39" s="336">
        <v>827</v>
      </c>
      <c r="U39" s="336">
        <v>807</v>
      </c>
      <c r="V39" s="336">
        <v>787</v>
      </c>
      <c r="W39" s="336">
        <v>767</v>
      </c>
      <c r="X39" s="336">
        <v>746</v>
      </c>
      <c r="Y39" s="336">
        <v>725</v>
      </c>
      <c r="Z39" s="336">
        <v>704</v>
      </c>
      <c r="AA39" s="336">
        <v>684</v>
      </c>
      <c r="AB39" s="336">
        <v>664</v>
      </c>
      <c r="AC39" s="336">
        <v>645</v>
      </c>
      <c r="AD39" s="336">
        <v>626</v>
      </c>
      <c r="AE39" s="336">
        <v>609</v>
      </c>
      <c r="AF39" s="336">
        <v>594</v>
      </c>
      <c r="AG39" s="336">
        <v>580</v>
      </c>
      <c r="AH39" s="336">
        <v>569</v>
      </c>
      <c r="AI39" s="336">
        <v>559</v>
      </c>
      <c r="AJ39" s="336">
        <v>552</v>
      </c>
      <c r="AK39" s="336">
        <v>547</v>
      </c>
      <c r="AL39" s="336">
        <v>543</v>
      </c>
    </row>
    <row r="40" spans="1:38" x14ac:dyDescent="0.2">
      <c r="A40" s="925"/>
      <c r="B40" s="634">
        <v>37</v>
      </c>
      <c r="C40" s="336">
        <v>1022</v>
      </c>
      <c r="D40" s="336">
        <v>1022</v>
      </c>
      <c r="E40" s="336">
        <v>1019</v>
      </c>
      <c r="F40" s="336">
        <v>1015</v>
      </c>
      <c r="G40" s="336">
        <v>1010</v>
      </c>
      <c r="H40" s="336">
        <v>1003</v>
      </c>
      <c r="I40" s="336">
        <v>995</v>
      </c>
      <c r="J40" s="336">
        <v>985</v>
      </c>
      <c r="K40" s="336">
        <v>974</v>
      </c>
      <c r="L40" s="336">
        <v>961</v>
      </c>
      <c r="M40" s="336">
        <v>947</v>
      </c>
      <c r="N40" s="336">
        <v>932</v>
      </c>
      <c r="O40" s="336">
        <v>917</v>
      </c>
      <c r="P40" s="336">
        <v>900</v>
      </c>
      <c r="Q40" s="336">
        <v>882</v>
      </c>
      <c r="R40" s="336">
        <v>864</v>
      </c>
      <c r="S40" s="336">
        <v>844</v>
      </c>
      <c r="T40" s="336">
        <v>825</v>
      </c>
      <c r="U40" s="336">
        <v>804</v>
      </c>
      <c r="V40" s="336">
        <v>784</v>
      </c>
      <c r="W40" s="336">
        <v>763</v>
      </c>
      <c r="X40" s="336">
        <v>742</v>
      </c>
      <c r="Y40" s="336">
        <v>721</v>
      </c>
      <c r="Z40" s="336">
        <v>700</v>
      </c>
      <c r="AA40" s="336">
        <v>679</v>
      </c>
      <c r="AB40" s="336">
        <v>659</v>
      </c>
      <c r="AC40" s="336">
        <v>639</v>
      </c>
      <c r="AD40" s="336">
        <v>621</v>
      </c>
      <c r="AE40" s="336">
        <v>603</v>
      </c>
      <c r="AF40" s="336">
        <v>587</v>
      </c>
      <c r="AG40" s="336">
        <v>573</v>
      </c>
      <c r="AH40" s="336">
        <v>561</v>
      </c>
      <c r="AI40" s="336">
        <v>552</v>
      </c>
      <c r="AJ40" s="336">
        <v>544</v>
      </c>
      <c r="AK40" s="336">
        <v>538</v>
      </c>
      <c r="AL40" s="336">
        <v>535</v>
      </c>
    </row>
    <row r="41" spans="1:38" x14ac:dyDescent="0.2">
      <c r="A41" s="925"/>
      <c r="B41" s="634">
        <v>38</v>
      </c>
      <c r="C41" s="336">
        <v>1023</v>
      </c>
      <c r="D41" s="336">
        <v>1022</v>
      </c>
      <c r="E41" s="336">
        <v>1020</v>
      </c>
      <c r="F41" s="336">
        <v>1016</v>
      </c>
      <c r="G41" s="336">
        <v>1010</v>
      </c>
      <c r="H41" s="336">
        <v>1003</v>
      </c>
      <c r="I41" s="336">
        <v>995</v>
      </c>
      <c r="J41" s="336">
        <v>985</v>
      </c>
      <c r="K41" s="336">
        <v>973</v>
      </c>
      <c r="L41" s="336">
        <v>960</v>
      </c>
      <c r="M41" s="336">
        <v>947</v>
      </c>
      <c r="N41" s="336">
        <v>931</v>
      </c>
      <c r="O41" s="336">
        <v>915</v>
      </c>
      <c r="P41" s="336">
        <v>898</v>
      </c>
      <c r="Q41" s="336">
        <v>880</v>
      </c>
      <c r="R41" s="336">
        <v>862</v>
      </c>
      <c r="S41" s="336">
        <v>842</v>
      </c>
      <c r="T41" s="336">
        <v>822</v>
      </c>
      <c r="U41" s="336">
        <v>802</v>
      </c>
      <c r="V41" s="336">
        <v>781</v>
      </c>
      <c r="W41" s="336">
        <v>759</v>
      </c>
      <c r="X41" s="336">
        <v>738</v>
      </c>
      <c r="Y41" s="336">
        <v>717</v>
      </c>
      <c r="Z41" s="336">
        <v>695</v>
      </c>
      <c r="AA41" s="336">
        <v>675</v>
      </c>
      <c r="AB41" s="336">
        <v>654</v>
      </c>
      <c r="AC41" s="336">
        <v>634</v>
      </c>
      <c r="AD41" s="336">
        <v>615</v>
      </c>
      <c r="AE41" s="336">
        <v>597</v>
      </c>
      <c r="AF41" s="336">
        <v>580</v>
      </c>
      <c r="AG41" s="336">
        <v>566</v>
      </c>
      <c r="AH41" s="336">
        <v>554</v>
      </c>
      <c r="AI41" s="336">
        <v>544</v>
      </c>
      <c r="AJ41" s="336">
        <v>536</v>
      </c>
      <c r="AK41" s="336">
        <v>530</v>
      </c>
      <c r="AL41" s="336">
        <v>527</v>
      </c>
    </row>
    <row r="42" spans="1:38" x14ac:dyDescent="0.2">
      <c r="A42" s="925"/>
      <c r="B42" s="634">
        <v>39</v>
      </c>
      <c r="C42" s="336">
        <v>1023</v>
      </c>
      <c r="D42" s="336">
        <v>1022</v>
      </c>
      <c r="E42" s="336">
        <v>1020</v>
      </c>
      <c r="F42" s="336">
        <v>1016</v>
      </c>
      <c r="G42" s="336">
        <v>1010</v>
      </c>
      <c r="H42" s="336">
        <v>1003</v>
      </c>
      <c r="I42" s="336">
        <v>994</v>
      </c>
      <c r="J42" s="336">
        <v>984</v>
      </c>
      <c r="K42" s="336">
        <v>973</v>
      </c>
      <c r="L42" s="336">
        <v>960</v>
      </c>
      <c r="M42" s="336">
        <v>945</v>
      </c>
      <c r="N42" s="336">
        <v>930</v>
      </c>
      <c r="O42" s="336">
        <v>914</v>
      </c>
      <c r="P42" s="336">
        <v>897</v>
      </c>
      <c r="Q42" s="336">
        <v>878</v>
      </c>
      <c r="R42" s="336">
        <v>859</v>
      </c>
      <c r="S42" s="336">
        <v>840</v>
      </c>
      <c r="T42" s="336">
        <v>819</v>
      </c>
      <c r="U42" s="336">
        <v>798</v>
      </c>
      <c r="V42" s="336">
        <v>777</v>
      </c>
      <c r="W42" s="336">
        <v>756</v>
      </c>
      <c r="X42" s="336">
        <v>734</v>
      </c>
      <c r="Y42" s="336">
        <v>712</v>
      </c>
      <c r="Z42" s="336">
        <v>691</v>
      </c>
      <c r="AA42" s="336">
        <v>669</v>
      </c>
      <c r="AB42" s="336">
        <v>649</v>
      </c>
      <c r="AC42" s="336">
        <v>628</v>
      </c>
      <c r="AD42" s="336">
        <v>609</v>
      </c>
      <c r="AE42" s="336">
        <v>590</v>
      </c>
      <c r="AF42" s="336">
        <v>573</v>
      </c>
      <c r="AG42" s="336">
        <v>559</v>
      </c>
      <c r="AH42" s="336">
        <v>546</v>
      </c>
      <c r="AI42" s="336">
        <v>536</v>
      </c>
      <c r="AJ42" s="336">
        <v>528</v>
      </c>
      <c r="AK42" s="336">
        <v>522</v>
      </c>
      <c r="AL42" s="336">
        <v>519</v>
      </c>
    </row>
    <row r="43" spans="1:38" x14ac:dyDescent="0.2">
      <c r="A43" s="925"/>
      <c r="B43" s="634">
        <v>40</v>
      </c>
      <c r="C43" s="336">
        <v>1023</v>
      </c>
      <c r="D43" s="336">
        <v>1022</v>
      </c>
      <c r="E43" s="336">
        <v>1019</v>
      </c>
      <c r="F43" s="336">
        <v>1015</v>
      </c>
      <c r="G43" s="336">
        <v>1010</v>
      </c>
      <c r="H43" s="336">
        <v>1002</v>
      </c>
      <c r="I43" s="336">
        <v>994</v>
      </c>
      <c r="J43" s="336">
        <v>983</v>
      </c>
      <c r="K43" s="336">
        <v>972</v>
      </c>
      <c r="L43" s="336">
        <v>959</v>
      </c>
      <c r="M43" s="336">
        <v>944</v>
      </c>
      <c r="N43" s="336">
        <v>929</v>
      </c>
      <c r="O43" s="336">
        <v>912</v>
      </c>
      <c r="P43" s="336">
        <v>895</v>
      </c>
      <c r="Q43" s="336">
        <v>876</v>
      </c>
      <c r="R43" s="336">
        <v>857</v>
      </c>
      <c r="S43" s="336">
        <v>837</v>
      </c>
      <c r="T43" s="336">
        <v>816</v>
      </c>
      <c r="U43" s="336">
        <v>795</v>
      </c>
      <c r="V43" s="336">
        <v>774</v>
      </c>
      <c r="W43" s="336">
        <v>752</v>
      </c>
      <c r="X43" s="336">
        <v>730</v>
      </c>
      <c r="Y43" s="336">
        <v>708</v>
      </c>
      <c r="Z43" s="336">
        <v>686</v>
      </c>
      <c r="AA43" s="336">
        <v>665</v>
      </c>
      <c r="AB43" s="336">
        <v>643</v>
      </c>
      <c r="AC43" s="336">
        <v>623</v>
      </c>
      <c r="AD43" s="336">
        <v>603</v>
      </c>
      <c r="AE43" s="336">
        <v>584</v>
      </c>
      <c r="AF43" s="336">
        <v>567</v>
      </c>
      <c r="AG43" s="336">
        <v>552</v>
      </c>
      <c r="AH43" s="336">
        <v>539</v>
      </c>
      <c r="AI43" s="336">
        <v>528</v>
      </c>
      <c r="AJ43" s="336">
        <v>520</v>
      </c>
      <c r="AK43" s="336">
        <v>514</v>
      </c>
      <c r="AL43" s="336">
        <v>511</v>
      </c>
    </row>
    <row r="44" spans="1:38" x14ac:dyDescent="0.2">
      <c r="A44" s="925"/>
      <c r="B44" s="634">
        <v>41</v>
      </c>
      <c r="C44" s="336">
        <v>1022</v>
      </c>
      <c r="D44" s="336">
        <v>1021</v>
      </c>
      <c r="E44" s="336">
        <v>1019</v>
      </c>
      <c r="F44" s="336">
        <v>1015</v>
      </c>
      <c r="G44" s="336">
        <v>1009</v>
      </c>
      <c r="H44" s="336">
        <v>1002</v>
      </c>
      <c r="I44" s="336">
        <v>993</v>
      </c>
      <c r="J44" s="336">
        <v>983</v>
      </c>
      <c r="K44" s="336">
        <v>971</v>
      </c>
      <c r="L44" s="336">
        <v>957</v>
      </c>
      <c r="M44" s="336">
        <v>943</v>
      </c>
      <c r="N44" s="336">
        <v>927</v>
      </c>
      <c r="O44" s="336">
        <v>910</v>
      </c>
      <c r="P44" s="336">
        <v>893</v>
      </c>
      <c r="Q44" s="336">
        <v>874</v>
      </c>
      <c r="R44" s="336">
        <v>854</v>
      </c>
      <c r="S44" s="336">
        <v>834</v>
      </c>
      <c r="T44" s="336">
        <v>813</v>
      </c>
      <c r="U44" s="336">
        <v>792</v>
      </c>
      <c r="V44" s="336">
        <v>770</v>
      </c>
      <c r="W44" s="336">
        <v>748</v>
      </c>
      <c r="X44" s="336">
        <v>726</v>
      </c>
      <c r="Y44" s="336">
        <v>704</v>
      </c>
      <c r="Z44" s="336">
        <v>682</v>
      </c>
      <c r="AA44" s="336">
        <v>660</v>
      </c>
      <c r="AB44" s="336">
        <v>638</v>
      </c>
      <c r="AC44" s="336">
        <v>617</v>
      </c>
      <c r="AD44" s="336">
        <v>597</v>
      </c>
      <c r="AE44" s="336">
        <v>578</v>
      </c>
      <c r="AF44" s="336">
        <v>560</v>
      </c>
      <c r="AG44" s="336">
        <v>545</v>
      </c>
      <c r="AH44" s="336">
        <v>532</v>
      </c>
      <c r="AI44" s="336">
        <v>521</v>
      </c>
      <c r="AJ44" s="336">
        <v>512</v>
      </c>
      <c r="AK44" s="336">
        <v>506</v>
      </c>
      <c r="AL44" s="336">
        <v>503</v>
      </c>
    </row>
    <row r="45" spans="1:38" x14ac:dyDescent="0.2">
      <c r="A45" s="925"/>
      <c r="B45" s="634">
        <v>42</v>
      </c>
      <c r="C45" s="336">
        <v>1021</v>
      </c>
      <c r="D45" s="336">
        <v>1021</v>
      </c>
      <c r="E45" s="336">
        <v>1018</v>
      </c>
      <c r="F45" s="336">
        <v>1014</v>
      </c>
      <c r="G45" s="336">
        <v>1008</v>
      </c>
      <c r="H45" s="336">
        <v>1001</v>
      </c>
      <c r="I45" s="336">
        <v>992</v>
      </c>
      <c r="J45" s="336">
        <v>981</v>
      </c>
      <c r="K45" s="336">
        <v>969</v>
      </c>
      <c r="L45" s="336">
        <v>956</v>
      </c>
      <c r="M45" s="336">
        <v>941</v>
      </c>
      <c r="N45" s="336">
        <v>925</v>
      </c>
      <c r="O45" s="336">
        <v>908</v>
      </c>
      <c r="P45" s="336">
        <v>890</v>
      </c>
      <c r="Q45" s="336">
        <v>872</v>
      </c>
      <c r="R45" s="336">
        <v>852</v>
      </c>
      <c r="S45" s="336">
        <v>831</v>
      </c>
      <c r="T45" s="336">
        <v>810</v>
      </c>
      <c r="U45" s="336">
        <v>789</v>
      </c>
      <c r="V45" s="336">
        <v>767</v>
      </c>
      <c r="W45" s="336">
        <v>744</v>
      </c>
      <c r="X45" s="336">
        <v>722</v>
      </c>
      <c r="Y45" s="336">
        <v>699</v>
      </c>
      <c r="Z45" s="336">
        <v>677</v>
      </c>
      <c r="AA45" s="336">
        <v>655</v>
      </c>
      <c r="AB45" s="336">
        <v>633</v>
      </c>
      <c r="AC45" s="336">
        <v>612</v>
      </c>
      <c r="AD45" s="336">
        <v>592</v>
      </c>
      <c r="AE45" s="336">
        <v>572</v>
      </c>
      <c r="AF45" s="336">
        <v>554</v>
      </c>
      <c r="AG45" s="336">
        <v>538</v>
      </c>
      <c r="AH45" s="336">
        <v>524</v>
      </c>
      <c r="AI45" s="336">
        <v>513</v>
      </c>
      <c r="AJ45" s="336">
        <v>504</v>
      </c>
      <c r="AK45" s="336">
        <v>498</v>
      </c>
      <c r="AL45" s="336">
        <v>495</v>
      </c>
    </row>
    <row r="46" spans="1:38" x14ac:dyDescent="0.2">
      <c r="A46" s="925"/>
      <c r="B46" s="634">
        <v>43</v>
      </c>
      <c r="C46" s="336">
        <v>1020</v>
      </c>
      <c r="D46" s="336">
        <v>1020</v>
      </c>
      <c r="E46" s="336">
        <v>1017</v>
      </c>
      <c r="F46" s="336">
        <v>1013</v>
      </c>
      <c r="G46" s="336">
        <v>1007</v>
      </c>
      <c r="H46" s="336">
        <v>1000</v>
      </c>
      <c r="I46" s="336">
        <v>991</v>
      </c>
      <c r="J46" s="336">
        <v>980</v>
      </c>
      <c r="K46" s="336">
        <v>968</v>
      </c>
      <c r="L46" s="336">
        <v>954</v>
      </c>
      <c r="M46" s="336">
        <v>940</v>
      </c>
      <c r="N46" s="336">
        <v>923</v>
      </c>
      <c r="O46" s="336">
        <v>906</v>
      </c>
      <c r="P46" s="336">
        <v>888</v>
      </c>
      <c r="Q46" s="336">
        <v>869</v>
      </c>
      <c r="R46" s="336">
        <v>849</v>
      </c>
      <c r="S46" s="336">
        <v>828</v>
      </c>
      <c r="T46" s="336">
        <v>807</v>
      </c>
      <c r="U46" s="336">
        <v>785</v>
      </c>
      <c r="V46" s="336">
        <v>763</v>
      </c>
      <c r="W46" s="336">
        <v>740</v>
      </c>
      <c r="X46" s="336">
        <v>718</v>
      </c>
      <c r="Y46" s="336">
        <v>695</v>
      </c>
      <c r="Z46" s="336">
        <v>672</v>
      </c>
      <c r="AA46" s="336">
        <v>650</v>
      </c>
      <c r="AB46" s="336">
        <v>628</v>
      </c>
      <c r="AC46" s="336">
        <v>606</v>
      </c>
      <c r="AD46" s="336">
        <v>586</v>
      </c>
      <c r="AE46" s="336">
        <v>566</v>
      </c>
      <c r="AF46" s="336">
        <v>548</v>
      </c>
      <c r="AG46" s="336">
        <v>531</v>
      </c>
      <c r="AH46" s="336">
        <v>517</v>
      </c>
      <c r="AI46" s="336">
        <v>506</v>
      </c>
      <c r="AJ46" s="336">
        <v>497</v>
      </c>
      <c r="AK46" s="336">
        <v>490</v>
      </c>
      <c r="AL46" s="336">
        <v>487</v>
      </c>
    </row>
    <row r="47" spans="1:38" x14ac:dyDescent="0.2">
      <c r="A47" s="925"/>
      <c r="B47" s="634">
        <v>44</v>
      </c>
      <c r="C47" s="336">
        <v>1019</v>
      </c>
      <c r="D47" s="336">
        <v>1018</v>
      </c>
      <c r="E47" s="336">
        <v>1016</v>
      </c>
      <c r="F47" s="336">
        <v>1012</v>
      </c>
      <c r="G47" s="336">
        <v>1006</v>
      </c>
      <c r="H47" s="336">
        <v>998</v>
      </c>
      <c r="I47" s="336">
        <v>989</v>
      </c>
      <c r="J47" s="336">
        <v>979</v>
      </c>
      <c r="K47" s="336">
        <v>966</v>
      </c>
      <c r="L47" s="336">
        <v>953</v>
      </c>
      <c r="M47" s="336">
        <v>938</v>
      </c>
      <c r="N47" s="336">
        <v>921</v>
      </c>
      <c r="O47" s="336">
        <v>904</v>
      </c>
      <c r="P47" s="336">
        <v>886</v>
      </c>
      <c r="Q47" s="336">
        <v>866</v>
      </c>
      <c r="R47" s="336">
        <v>846</v>
      </c>
      <c r="S47" s="336">
        <v>825</v>
      </c>
      <c r="T47" s="336">
        <v>804</v>
      </c>
      <c r="U47" s="336">
        <v>782</v>
      </c>
      <c r="V47" s="336">
        <v>759</v>
      </c>
      <c r="W47" s="336">
        <v>736</v>
      </c>
      <c r="X47" s="336">
        <v>713</v>
      </c>
      <c r="Y47" s="336">
        <v>690</v>
      </c>
      <c r="Z47" s="336">
        <v>667</v>
      </c>
      <c r="AA47" s="336">
        <v>645</v>
      </c>
      <c r="AB47" s="336">
        <v>623</v>
      </c>
      <c r="AC47" s="336">
        <v>601</v>
      </c>
      <c r="AD47" s="336">
        <v>580</v>
      </c>
      <c r="AE47" s="336">
        <v>560</v>
      </c>
      <c r="AF47" s="336">
        <v>541</v>
      </c>
      <c r="AG47" s="336">
        <v>524</v>
      </c>
      <c r="AH47" s="336">
        <v>510</v>
      </c>
      <c r="AI47" s="336">
        <v>498</v>
      </c>
      <c r="AJ47" s="336">
        <v>489</v>
      </c>
      <c r="AK47" s="336">
        <v>482</v>
      </c>
      <c r="AL47" s="336">
        <v>479</v>
      </c>
    </row>
    <row r="48" spans="1:38" x14ac:dyDescent="0.2">
      <c r="A48" s="925"/>
      <c r="B48" s="634">
        <v>45</v>
      </c>
      <c r="C48" s="336">
        <v>1018</v>
      </c>
      <c r="D48" s="336">
        <v>1017</v>
      </c>
      <c r="E48" s="336">
        <v>1015</v>
      </c>
      <c r="F48" s="336">
        <v>1010</v>
      </c>
      <c r="G48" s="336">
        <v>1004</v>
      </c>
      <c r="H48" s="336">
        <v>997</v>
      </c>
      <c r="I48" s="336">
        <v>988</v>
      </c>
      <c r="J48" s="336">
        <v>977</v>
      </c>
      <c r="K48" s="336">
        <v>964</v>
      </c>
      <c r="L48" s="336">
        <v>951</v>
      </c>
      <c r="M48" s="336">
        <v>935</v>
      </c>
      <c r="N48" s="336">
        <v>919</v>
      </c>
      <c r="O48" s="336">
        <v>902</v>
      </c>
      <c r="P48" s="336">
        <v>883</v>
      </c>
      <c r="Q48" s="336">
        <v>863</v>
      </c>
      <c r="R48" s="336">
        <v>843</v>
      </c>
      <c r="S48" s="336">
        <v>822</v>
      </c>
      <c r="T48" s="336">
        <v>800</v>
      </c>
      <c r="U48" s="336">
        <v>778</v>
      </c>
      <c r="V48" s="336">
        <v>755</v>
      </c>
      <c r="W48" s="336">
        <v>732</v>
      </c>
      <c r="X48" s="336">
        <v>709</v>
      </c>
      <c r="Y48" s="336">
        <v>686</v>
      </c>
      <c r="Z48" s="336">
        <v>663</v>
      </c>
      <c r="AA48" s="336">
        <v>640</v>
      </c>
      <c r="AB48" s="336">
        <v>617</v>
      </c>
      <c r="AC48" s="336">
        <v>595</v>
      </c>
      <c r="AD48" s="336">
        <v>574</v>
      </c>
      <c r="AE48" s="336">
        <v>554</v>
      </c>
      <c r="AF48" s="336">
        <v>535</v>
      </c>
      <c r="AG48" s="336">
        <v>518</v>
      </c>
      <c r="AH48" s="336">
        <v>503</v>
      </c>
      <c r="AI48" s="336">
        <v>491</v>
      </c>
      <c r="AJ48" s="336">
        <v>482</v>
      </c>
      <c r="AK48" s="336">
        <v>474</v>
      </c>
      <c r="AL48" s="336">
        <v>471</v>
      </c>
    </row>
    <row r="49" spans="1:38" x14ac:dyDescent="0.2">
      <c r="A49" s="925"/>
      <c r="B49" s="634">
        <v>46</v>
      </c>
      <c r="C49" s="336">
        <v>1016</v>
      </c>
      <c r="D49" s="336">
        <v>1015</v>
      </c>
      <c r="E49" s="336">
        <v>1013</v>
      </c>
      <c r="F49" s="336">
        <v>1009</v>
      </c>
      <c r="G49" s="336">
        <v>1003</v>
      </c>
      <c r="H49" s="336">
        <v>995</v>
      </c>
      <c r="I49" s="336">
        <v>986</v>
      </c>
      <c r="J49" s="336">
        <v>975</v>
      </c>
      <c r="K49" s="336">
        <v>962</v>
      </c>
      <c r="L49" s="336">
        <v>948</v>
      </c>
      <c r="M49" s="336">
        <v>933</v>
      </c>
      <c r="N49" s="336">
        <v>916</v>
      </c>
      <c r="O49" s="336">
        <v>899</v>
      </c>
      <c r="P49" s="336">
        <v>880</v>
      </c>
      <c r="Q49" s="336">
        <v>860</v>
      </c>
      <c r="R49" s="336">
        <v>840</v>
      </c>
      <c r="S49" s="336">
        <v>818</v>
      </c>
      <c r="T49" s="336">
        <v>796</v>
      </c>
      <c r="U49" s="336">
        <v>774</v>
      </c>
      <c r="V49" s="336">
        <v>751</v>
      </c>
      <c r="W49" s="336">
        <v>728</v>
      </c>
      <c r="X49" s="336">
        <v>704</v>
      </c>
      <c r="Y49" s="336">
        <v>681</v>
      </c>
      <c r="Z49" s="336">
        <v>658</v>
      </c>
      <c r="AA49" s="336">
        <v>635</v>
      </c>
      <c r="AB49" s="336">
        <v>612</v>
      </c>
      <c r="AC49" s="336">
        <v>590</v>
      </c>
      <c r="AD49" s="336">
        <v>569</v>
      </c>
      <c r="AE49" s="336">
        <v>548</v>
      </c>
      <c r="AF49" s="336">
        <v>529</v>
      </c>
      <c r="AG49" s="336">
        <v>511</v>
      </c>
      <c r="AH49" s="336">
        <v>496</v>
      </c>
      <c r="AI49" s="336">
        <v>484</v>
      </c>
      <c r="AJ49" s="336">
        <v>474</v>
      </c>
      <c r="AK49" s="336">
        <v>467</v>
      </c>
      <c r="AL49" s="336">
        <v>463</v>
      </c>
    </row>
    <row r="50" spans="1:38" x14ac:dyDescent="0.2">
      <c r="A50" s="925"/>
      <c r="B50" s="634">
        <v>47</v>
      </c>
      <c r="C50" s="336">
        <v>1014</v>
      </c>
      <c r="D50" s="336">
        <v>1014</v>
      </c>
      <c r="E50" s="336">
        <v>1011</v>
      </c>
      <c r="F50" s="336">
        <v>1007</v>
      </c>
      <c r="G50" s="336">
        <v>1001</v>
      </c>
      <c r="H50" s="336">
        <v>993</v>
      </c>
      <c r="I50" s="336">
        <v>984</v>
      </c>
      <c r="J50" s="336">
        <v>973</v>
      </c>
      <c r="K50" s="336">
        <v>960</v>
      </c>
      <c r="L50" s="336">
        <v>946</v>
      </c>
      <c r="M50" s="336">
        <v>930</v>
      </c>
      <c r="N50" s="336">
        <v>914</v>
      </c>
      <c r="O50" s="336">
        <v>896</v>
      </c>
      <c r="P50" s="336">
        <v>877</v>
      </c>
      <c r="Q50" s="336">
        <v>857</v>
      </c>
      <c r="R50" s="336">
        <v>836</v>
      </c>
      <c r="S50" s="336">
        <v>815</v>
      </c>
      <c r="T50" s="336">
        <v>793</v>
      </c>
      <c r="U50" s="336">
        <v>770</v>
      </c>
      <c r="V50" s="336">
        <v>747</v>
      </c>
      <c r="W50" s="336">
        <v>723</v>
      </c>
      <c r="X50" s="336">
        <v>700</v>
      </c>
      <c r="Y50" s="336">
        <v>676</v>
      </c>
      <c r="Z50" s="336">
        <v>653</v>
      </c>
      <c r="AA50" s="336">
        <v>629</v>
      </c>
      <c r="AB50" s="336">
        <v>607</v>
      </c>
      <c r="AC50" s="336">
        <v>584</v>
      </c>
      <c r="AD50" s="336">
        <v>563</v>
      </c>
      <c r="AE50" s="336">
        <v>542</v>
      </c>
      <c r="AF50" s="336">
        <v>523</v>
      </c>
      <c r="AG50" s="336">
        <v>505</v>
      </c>
      <c r="AH50" s="336">
        <v>489</v>
      </c>
      <c r="AI50" s="336">
        <v>477</v>
      </c>
      <c r="AJ50" s="336">
        <v>467</v>
      </c>
      <c r="AK50" s="336">
        <v>460</v>
      </c>
      <c r="AL50" s="336">
        <v>455</v>
      </c>
    </row>
    <row r="51" spans="1:38" x14ac:dyDescent="0.2">
      <c r="A51" s="925"/>
      <c r="B51" s="634">
        <v>48</v>
      </c>
      <c r="C51" s="336">
        <v>1012</v>
      </c>
      <c r="D51" s="336">
        <v>1011</v>
      </c>
      <c r="E51" s="336">
        <v>1009</v>
      </c>
      <c r="F51" s="336">
        <v>1005</v>
      </c>
      <c r="G51" s="336">
        <v>998</v>
      </c>
      <c r="H51" s="336">
        <v>991</v>
      </c>
      <c r="I51" s="336">
        <v>981</v>
      </c>
      <c r="J51" s="336">
        <v>970</v>
      </c>
      <c r="K51" s="336">
        <v>957</v>
      </c>
      <c r="L51" s="336">
        <v>943</v>
      </c>
      <c r="M51" s="336">
        <v>928</v>
      </c>
      <c r="N51" s="336">
        <v>911</v>
      </c>
      <c r="O51" s="336">
        <v>893</v>
      </c>
      <c r="P51" s="336">
        <v>874</v>
      </c>
      <c r="Q51" s="336">
        <v>854</v>
      </c>
      <c r="R51" s="336">
        <v>833</v>
      </c>
      <c r="S51" s="336">
        <v>811</v>
      </c>
      <c r="T51" s="336">
        <v>789</v>
      </c>
      <c r="U51" s="336">
        <v>766</v>
      </c>
      <c r="V51" s="336">
        <v>743</v>
      </c>
      <c r="W51" s="336">
        <v>719</v>
      </c>
      <c r="X51" s="336">
        <v>695</v>
      </c>
      <c r="Y51" s="336">
        <v>672</v>
      </c>
      <c r="Z51" s="336">
        <v>648</v>
      </c>
      <c r="AA51" s="336">
        <v>624</v>
      </c>
      <c r="AB51" s="336">
        <v>601</v>
      </c>
      <c r="AC51" s="336">
        <v>579</v>
      </c>
      <c r="AD51" s="336">
        <v>557</v>
      </c>
      <c r="AE51" s="336">
        <v>537</v>
      </c>
      <c r="AF51" s="336">
        <v>517</v>
      </c>
      <c r="AG51" s="336">
        <v>498</v>
      </c>
      <c r="AH51" s="336">
        <v>483</v>
      </c>
      <c r="AI51" s="336">
        <v>470</v>
      </c>
      <c r="AJ51" s="336">
        <v>459</v>
      </c>
      <c r="AK51" s="336">
        <v>452</v>
      </c>
      <c r="AL51" s="336">
        <v>447</v>
      </c>
    </row>
    <row r="52" spans="1:38" x14ac:dyDescent="0.2">
      <c r="A52" s="925"/>
      <c r="B52" s="634">
        <v>49</v>
      </c>
      <c r="C52" s="336">
        <v>1010</v>
      </c>
      <c r="D52" s="336">
        <v>1009</v>
      </c>
      <c r="E52" s="336">
        <v>1006</v>
      </c>
      <c r="F52" s="336">
        <v>1002</v>
      </c>
      <c r="G52" s="336">
        <v>996</v>
      </c>
      <c r="H52" s="336">
        <v>988</v>
      </c>
      <c r="I52" s="336">
        <v>979</v>
      </c>
      <c r="J52" s="336">
        <v>968</v>
      </c>
      <c r="K52" s="336">
        <v>955</v>
      </c>
      <c r="L52" s="336">
        <v>940</v>
      </c>
      <c r="M52" s="336">
        <v>925</v>
      </c>
      <c r="N52" s="336">
        <v>908</v>
      </c>
      <c r="O52" s="336">
        <v>890</v>
      </c>
      <c r="P52" s="336">
        <v>870</v>
      </c>
      <c r="Q52" s="336">
        <v>850</v>
      </c>
      <c r="R52" s="336">
        <v>829</v>
      </c>
      <c r="S52" s="336">
        <v>807</v>
      </c>
      <c r="T52" s="336">
        <v>785</v>
      </c>
      <c r="U52" s="336">
        <v>762</v>
      </c>
      <c r="V52" s="336">
        <v>738</v>
      </c>
      <c r="W52" s="336">
        <v>715</v>
      </c>
      <c r="X52" s="336">
        <v>691</v>
      </c>
      <c r="Y52" s="336">
        <v>667</v>
      </c>
      <c r="Z52" s="336">
        <v>643</v>
      </c>
      <c r="AA52" s="336">
        <v>619</v>
      </c>
      <c r="AB52" s="336">
        <v>596</v>
      </c>
      <c r="AC52" s="336">
        <v>573</v>
      </c>
      <c r="AD52" s="336">
        <v>552</v>
      </c>
      <c r="AE52" s="336">
        <v>531</v>
      </c>
      <c r="AF52" s="336">
        <v>511</v>
      </c>
      <c r="AG52" s="336">
        <v>492</v>
      </c>
      <c r="AH52" s="336">
        <v>476</v>
      </c>
      <c r="AI52" s="336">
        <v>463</v>
      </c>
      <c r="AJ52" s="336">
        <v>453</v>
      </c>
      <c r="AK52" s="336">
        <v>445</v>
      </c>
      <c r="AL52" s="336">
        <v>440</v>
      </c>
    </row>
    <row r="53" spans="1:38" x14ac:dyDescent="0.2">
      <c r="A53" s="925"/>
      <c r="B53" s="634">
        <v>50</v>
      </c>
      <c r="C53" s="336">
        <v>1007</v>
      </c>
      <c r="D53" s="336">
        <v>1006</v>
      </c>
      <c r="E53" s="336">
        <v>1004</v>
      </c>
      <c r="F53" s="336">
        <v>1000</v>
      </c>
      <c r="G53" s="336">
        <v>993</v>
      </c>
      <c r="H53" s="336">
        <v>986</v>
      </c>
      <c r="I53" s="336">
        <v>976</v>
      </c>
      <c r="J53" s="336">
        <v>965</v>
      </c>
      <c r="K53" s="336">
        <v>952</v>
      </c>
      <c r="L53" s="336">
        <v>937</v>
      </c>
      <c r="M53" s="336">
        <v>922</v>
      </c>
      <c r="N53" s="336">
        <v>904</v>
      </c>
      <c r="O53" s="336">
        <v>886</v>
      </c>
      <c r="P53" s="336">
        <v>867</v>
      </c>
      <c r="Q53" s="336">
        <v>847</v>
      </c>
      <c r="R53" s="336">
        <v>825</v>
      </c>
      <c r="S53" s="336">
        <v>803</v>
      </c>
      <c r="T53" s="336">
        <v>781</v>
      </c>
      <c r="U53" s="336">
        <v>758</v>
      </c>
      <c r="V53" s="336">
        <v>734</v>
      </c>
      <c r="W53" s="336">
        <v>710</v>
      </c>
      <c r="X53" s="336">
        <v>686</v>
      </c>
      <c r="Y53" s="336">
        <v>662</v>
      </c>
      <c r="Z53" s="336">
        <v>638</v>
      </c>
      <c r="AA53" s="336">
        <v>614</v>
      </c>
      <c r="AB53" s="336">
        <v>591</v>
      </c>
      <c r="AC53" s="336">
        <v>568</v>
      </c>
      <c r="AD53" s="336">
        <v>546</v>
      </c>
      <c r="AE53" s="336">
        <v>525</v>
      </c>
      <c r="AF53" s="336">
        <v>505</v>
      </c>
      <c r="AG53" s="336">
        <v>486</v>
      </c>
      <c r="AH53" s="336">
        <v>470</v>
      </c>
      <c r="AI53" s="336">
        <v>456</v>
      </c>
      <c r="AJ53" s="336">
        <v>446</v>
      </c>
      <c r="AK53" s="336">
        <v>438</v>
      </c>
      <c r="AL53" s="336">
        <v>433</v>
      </c>
    </row>
    <row r="54" spans="1:38" x14ac:dyDescent="0.2">
      <c r="A54" s="925"/>
      <c r="B54" s="634">
        <v>51</v>
      </c>
      <c r="C54" s="336">
        <v>1005</v>
      </c>
      <c r="D54" s="336">
        <v>1004</v>
      </c>
      <c r="E54" s="336">
        <v>1001</v>
      </c>
      <c r="F54" s="336">
        <v>997</v>
      </c>
      <c r="G54" s="336">
        <v>990</v>
      </c>
      <c r="H54" s="336">
        <v>983</v>
      </c>
      <c r="I54" s="336">
        <v>973</v>
      </c>
      <c r="J54" s="336">
        <v>962</v>
      </c>
      <c r="K54" s="336">
        <v>949</v>
      </c>
      <c r="L54" s="336">
        <v>934</v>
      </c>
      <c r="M54" s="336">
        <v>918</v>
      </c>
      <c r="N54" s="336">
        <v>901</v>
      </c>
      <c r="O54" s="336">
        <v>883</v>
      </c>
      <c r="P54" s="336">
        <v>863</v>
      </c>
      <c r="Q54" s="336">
        <v>843</v>
      </c>
      <c r="R54" s="336">
        <v>821</v>
      </c>
      <c r="S54" s="336">
        <v>799</v>
      </c>
      <c r="T54" s="336">
        <v>777</v>
      </c>
      <c r="U54" s="336">
        <v>753</v>
      </c>
      <c r="V54" s="336">
        <v>729</v>
      </c>
      <c r="W54" s="336">
        <v>705</v>
      </c>
      <c r="X54" s="336">
        <v>681</v>
      </c>
      <c r="Y54" s="336">
        <v>657</v>
      </c>
      <c r="Z54" s="336">
        <v>632</v>
      </c>
      <c r="AA54" s="336">
        <v>609</v>
      </c>
      <c r="AB54" s="336">
        <v>585</v>
      </c>
      <c r="AC54" s="336">
        <v>562</v>
      </c>
      <c r="AD54" s="336">
        <v>540</v>
      </c>
      <c r="AE54" s="336">
        <v>519</v>
      </c>
      <c r="AF54" s="336">
        <v>499</v>
      </c>
      <c r="AG54" s="336">
        <v>480</v>
      </c>
      <c r="AH54" s="336">
        <v>463</v>
      </c>
      <c r="AI54" s="336">
        <v>449</v>
      </c>
      <c r="AJ54" s="336">
        <v>439</v>
      </c>
      <c r="AK54" s="336">
        <v>431</v>
      </c>
      <c r="AL54" s="336">
        <v>426</v>
      </c>
    </row>
    <row r="55" spans="1:38" x14ac:dyDescent="0.2">
      <c r="A55" s="925"/>
      <c r="B55" s="634">
        <v>52</v>
      </c>
      <c r="C55" s="336">
        <v>1001</v>
      </c>
      <c r="D55" s="336">
        <v>1001</v>
      </c>
      <c r="E55" s="336">
        <v>998</v>
      </c>
      <c r="F55" s="336">
        <v>994</v>
      </c>
      <c r="G55" s="336">
        <v>987</v>
      </c>
      <c r="H55" s="336">
        <v>979</v>
      </c>
      <c r="I55" s="336">
        <v>970</v>
      </c>
      <c r="J55" s="336">
        <v>958</v>
      </c>
      <c r="K55" s="336">
        <v>945</v>
      </c>
      <c r="L55" s="336">
        <v>931</v>
      </c>
      <c r="M55" s="336">
        <v>915</v>
      </c>
      <c r="N55" s="336">
        <v>897</v>
      </c>
      <c r="O55" s="336">
        <v>879</v>
      </c>
      <c r="P55" s="336">
        <v>859</v>
      </c>
      <c r="Q55" s="336">
        <v>839</v>
      </c>
      <c r="R55" s="336">
        <v>817</v>
      </c>
      <c r="S55" s="336">
        <v>795</v>
      </c>
      <c r="T55" s="336">
        <v>772</v>
      </c>
      <c r="U55" s="336">
        <v>749</v>
      </c>
      <c r="V55" s="336">
        <v>725</v>
      </c>
      <c r="W55" s="336">
        <v>700</v>
      </c>
      <c r="X55" s="336">
        <v>676</v>
      </c>
      <c r="Y55" s="336">
        <v>652</v>
      </c>
      <c r="Z55" s="336">
        <v>627</v>
      </c>
      <c r="AA55" s="336">
        <v>603</v>
      </c>
      <c r="AB55" s="336">
        <v>580</v>
      </c>
      <c r="AC55" s="336">
        <v>557</v>
      </c>
      <c r="AD55" s="336">
        <v>535</v>
      </c>
      <c r="AE55" s="336">
        <v>513</v>
      </c>
      <c r="AF55" s="336">
        <v>493</v>
      </c>
      <c r="AG55" s="336">
        <v>474</v>
      </c>
      <c r="AH55" s="336">
        <v>457</v>
      </c>
      <c r="AI55" s="336">
        <v>443</v>
      </c>
      <c r="AJ55" s="336">
        <v>432</v>
      </c>
      <c r="AK55" s="336">
        <v>424</v>
      </c>
      <c r="AL55" s="336">
        <v>419</v>
      </c>
    </row>
    <row r="56" spans="1:38" x14ac:dyDescent="0.2">
      <c r="A56" s="925"/>
      <c r="B56" s="634">
        <v>53</v>
      </c>
      <c r="C56" s="336">
        <v>998</v>
      </c>
      <c r="D56" s="336">
        <v>997</v>
      </c>
      <c r="E56" s="336">
        <v>995</v>
      </c>
      <c r="F56" s="336">
        <v>990</v>
      </c>
      <c r="G56" s="336">
        <v>984</v>
      </c>
      <c r="H56" s="336">
        <v>976</v>
      </c>
      <c r="I56" s="336">
        <v>966</v>
      </c>
      <c r="J56" s="336">
        <v>955</v>
      </c>
      <c r="K56" s="336">
        <v>942</v>
      </c>
      <c r="L56" s="336">
        <v>927</v>
      </c>
      <c r="M56" s="336">
        <v>911</v>
      </c>
      <c r="N56" s="336">
        <v>894</v>
      </c>
      <c r="O56" s="336">
        <v>875</v>
      </c>
      <c r="P56" s="336">
        <v>855</v>
      </c>
      <c r="Q56" s="336">
        <v>835</v>
      </c>
      <c r="R56" s="336">
        <v>813</v>
      </c>
      <c r="S56" s="336">
        <v>791</v>
      </c>
      <c r="T56" s="336">
        <v>768</v>
      </c>
      <c r="U56" s="336">
        <v>744</v>
      </c>
      <c r="V56" s="336">
        <v>720</v>
      </c>
      <c r="W56" s="336">
        <v>696</v>
      </c>
      <c r="X56" s="336">
        <v>671</v>
      </c>
      <c r="Y56" s="336">
        <v>646</v>
      </c>
      <c r="Z56" s="336">
        <v>622</v>
      </c>
      <c r="AA56" s="336">
        <v>598</v>
      </c>
      <c r="AB56" s="336">
        <v>574</v>
      </c>
      <c r="AC56" s="336">
        <v>551</v>
      </c>
      <c r="AD56" s="336">
        <v>529</v>
      </c>
      <c r="AE56" s="336">
        <v>508</v>
      </c>
      <c r="AF56" s="336">
        <v>487</v>
      </c>
      <c r="AG56" s="336">
        <v>468</v>
      </c>
      <c r="AH56" s="336">
        <v>451</v>
      </c>
      <c r="AI56" s="336">
        <v>437</v>
      </c>
      <c r="AJ56" s="336">
        <v>425</v>
      </c>
      <c r="AK56" s="336">
        <v>417</v>
      </c>
      <c r="AL56" s="336">
        <v>412</v>
      </c>
    </row>
    <row r="57" spans="1:38" x14ac:dyDescent="0.2">
      <c r="A57" s="925"/>
      <c r="B57" s="634">
        <v>54</v>
      </c>
      <c r="C57" s="336">
        <v>995</v>
      </c>
      <c r="D57" s="336">
        <v>994</v>
      </c>
      <c r="E57" s="336">
        <v>991</v>
      </c>
      <c r="F57" s="336">
        <v>987</v>
      </c>
      <c r="G57" s="336">
        <v>980</v>
      </c>
      <c r="H57" s="336">
        <v>972</v>
      </c>
      <c r="I57" s="336">
        <v>963</v>
      </c>
      <c r="J57" s="336">
        <v>951</v>
      </c>
      <c r="K57" s="336">
        <v>938</v>
      </c>
      <c r="L57" s="336">
        <v>923</v>
      </c>
      <c r="M57" s="336">
        <v>907</v>
      </c>
      <c r="N57" s="336">
        <v>890</v>
      </c>
      <c r="O57" s="336">
        <v>871</v>
      </c>
      <c r="P57" s="336">
        <v>851</v>
      </c>
      <c r="Q57" s="336">
        <v>830</v>
      </c>
      <c r="R57" s="336">
        <v>809</v>
      </c>
      <c r="S57" s="336">
        <v>786</v>
      </c>
      <c r="T57" s="336">
        <v>763</v>
      </c>
      <c r="U57" s="336">
        <v>739</v>
      </c>
      <c r="V57" s="336">
        <v>715</v>
      </c>
      <c r="W57" s="336">
        <v>691</v>
      </c>
      <c r="X57" s="336">
        <v>666</v>
      </c>
      <c r="Y57" s="336">
        <v>641</v>
      </c>
      <c r="Z57" s="336">
        <v>617</v>
      </c>
      <c r="AA57" s="336">
        <v>592</v>
      </c>
      <c r="AB57" s="336">
        <v>569</v>
      </c>
      <c r="AC57" s="336">
        <v>546</v>
      </c>
      <c r="AD57" s="336">
        <v>523</v>
      </c>
      <c r="AE57" s="336">
        <v>502</v>
      </c>
      <c r="AF57" s="336">
        <v>482</v>
      </c>
      <c r="AG57" s="336">
        <v>462</v>
      </c>
      <c r="AH57" s="336">
        <v>445</v>
      </c>
      <c r="AI57" s="336">
        <v>430</v>
      </c>
      <c r="AJ57" s="336">
        <v>419</v>
      </c>
      <c r="AK57" s="336">
        <v>411</v>
      </c>
      <c r="AL57" s="336">
        <v>406</v>
      </c>
    </row>
    <row r="58" spans="1:38" x14ac:dyDescent="0.2">
      <c r="A58" s="925"/>
      <c r="B58" s="634">
        <v>55</v>
      </c>
      <c r="C58" s="336">
        <v>991</v>
      </c>
      <c r="D58" s="336">
        <v>990</v>
      </c>
      <c r="E58" s="336">
        <v>987</v>
      </c>
      <c r="F58" s="336">
        <v>983</v>
      </c>
      <c r="G58" s="336">
        <v>977</v>
      </c>
      <c r="H58" s="336">
        <v>969</v>
      </c>
      <c r="I58" s="336">
        <v>959</v>
      </c>
      <c r="J58" s="336">
        <v>947</v>
      </c>
      <c r="K58" s="336">
        <v>934</v>
      </c>
      <c r="L58" s="336">
        <v>919</v>
      </c>
      <c r="M58" s="336">
        <v>903</v>
      </c>
      <c r="N58" s="336">
        <v>885</v>
      </c>
      <c r="O58" s="336">
        <v>867</v>
      </c>
      <c r="P58" s="336">
        <v>847</v>
      </c>
      <c r="Q58" s="336">
        <v>826</v>
      </c>
      <c r="R58" s="336">
        <v>804</v>
      </c>
      <c r="S58" s="336">
        <v>781</v>
      </c>
      <c r="T58" s="336">
        <v>758</v>
      </c>
      <c r="U58" s="336">
        <v>734</v>
      </c>
      <c r="V58" s="336">
        <v>710</v>
      </c>
      <c r="W58" s="336">
        <v>685</v>
      </c>
      <c r="X58" s="336">
        <v>661</v>
      </c>
      <c r="Y58" s="336">
        <v>636</v>
      </c>
      <c r="Z58" s="336">
        <v>611</v>
      </c>
      <c r="AA58" s="336">
        <v>587</v>
      </c>
      <c r="AB58" s="336">
        <v>563</v>
      </c>
      <c r="AC58" s="336">
        <v>540</v>
      </c>
      <c r="AD58" s="336">
        <v>518</v>
      </c>
      <c r="AE58" s="336">
        <v>496</v>
      </c>
      <c r="AF58" s="336">
        <v>476</v>
      </c>
      <c r="AG58" s="336">
        <v>457</v>
      </c>
      <c r="AH58" s="336">
        <v>439</v>
      </c>
      <c r="AI58" s="336">
        <v>424</v>
      </c>
      <c r="AJ58" s="336">
        <v>412</v>
      </c>
      <c r="AK58" s="336">
        <v>404</v>
      </c>
      <c r="AL58" s="336">
        <v>399</v>
      </c>
    </row>
    <row r="59" spans="1:38" x14ac:dyDescent="0.2">
      <c r="A59" s="925"/>
      <c r="B59" s="634">
        <v>56</v>
      </c>
      <c r="C59" s="336">
        <v>987</v>
      </c>
      <c r="D59" s="336">
        <v>986</v>
      </c>
      <c r="E59" s="336">
        <v>983</v>
      </c>
      <c r="F59" s="336">
        <v>979</v>
      </c>
      <c r="G59" s="336">
        <v>972</v>
      </c>
      <c r="H59" s="336">
        <v>964</v>
      </c>
      <c r="I59" s="336">
        <v>955</v>
      </c>
      <c r="J59" s="336">
        <v>943</v>
      </c>
      <c r="K59" s="336">
        <v>930</v>
      </c>
      <c r="L59" s="336">
        <v>915</v>
      </c>
      <c r="M59" s="336">
        <v>899</v>
      </c>
      <c r="N59" s="336">
        <v>881</v>
      </c>
      <c r="O59" s="336">
        <v>862</v>
      </c>
      <c r="P59" s="336">
        <v>842</v>
      </c>
      <c r="Q59" s="336">
        <v>821</v>
      </c>
      <c r="R59" s="336">
        <v>799</v>
      </c>
      <c r="S59" s="336">
        <v>777</v>
      </c>
      <c r="T59" s="336">
        <v>753</v>
      </c>
      <c r="U59" s="336">
        <v>729</v>
      </c>
      <c r="V59" s="336">
        <v>705</v>
      </c>
      <c r="W59" s="336">
        <v>680</v>
      </c>
      <c r="X59" s="336">
        <v>655</v>
      </c>
      <c r="Y59" s="336">
        <v>631</v>
      </c>
      <c r="Z59" s="336">
        <v>606</v>
      </c>
      <c r="AA59" s="336">
        <v>581</v>
      </c>
      <c r="AB59" s="336">
        <v>558</v>
      </c>
      <c r="AC59" s="336">
        <v>534</v>
      </c>
      <c r="AD59" s="336">
        <v>512</v>
      </c>
      <c r="AE59" s="336">
        <v>490</v>
      </c>
      <c r="AF59" s="336">
        <v>470</v>
      </c>
      <c r="AG59" s="336">
        <v>451</v>
      </c>
      <c r="AH59" s="336">
        <v>433</v>
      </c>
      <c r="AI59" s="336">
        <v>418</v>
      </c>
      <c r="AJ59" s="336">
        <v>406</v>
      </c>
      <c r="AK59" s="336">
        <v>398</v>
      </c>
      <c r="AL59" s="336">
        <v>393</v>
      </c>
    </row>
    <row r="60" spans="1:38" x14ac:dyDescent="0.2">
      <c r="A60" s="925"/>
      <c r="B60" s="634">
        <v>57</v>
      </c>
      <c r="C60" s="336">
        <v>982</v>
      </c>
      <c r="D60" s="336">
        <v>982</v>
      </c>
      <c r="E60" s="336">
        <v>979</v>
      </c>
      <c r="F60" s="336">
        <v>974</v>
      </c>
      <c r="G60" s="336">
        <v>968</v>
      </c>
      <c r="H60" s="336">
        <v>960</v>
      </c>
      <c r="I60" s="336">
        <v>950</v>
      </c>
      <c r="J60" s="336">
        <v>939</v>
      </c>
      <c r="K60" s="336">
        <v>925</v>
      </c>
      <c r="L60" s="336">
        <v>910</v>
      </c>
      <c r="M60" s="336">
        <v>894</v>
      </c>
      <c r="N60" s="336">
        <v>876</v>
      </c>
      <c r="O60" s="336">
        <v>858</v>
      </c>
      <c r="P60" s="336">
        <v>838</v>
      </c>
      <c r="Q60" s="336">
        <v>816</v>
      </c>
      <c r="R60" s="336">
        <v>795</v>
      </c>
      <c r="S60" s="336">
        <v>772</v>
      </c>
      <c r="T60" s="336">
        <v>748</v>
      </c>
      <c r="U60" s="336">
        <v>724</v>
      </c>
      <c r="V60" s="336">
        <v>700</v>
      </c>
      <c r="W60" s="336">
        <v>675</v>
      </c>
      <c r="X60" s="336">
        <v>650</v>
      </c>
      <c r="Y60" s="336">
        <v>625</v>
      </c>
      <c r="Z60" s="336">
        <v>600</v>
      </c>
      <c r="AA60" s="336">
        <v>576</v>
      </c>
      <c r="AB60" s="336">
        <v>552</v>
      </c>
      <c r="AC60" s="336">
        <v>529</v>
      </c>
      <c r="AD60" s="336">
        <v>506</v>
      </c>
      <c r="AE60" s="336">
        <v>485</v>
      </c>
      <c r="AF60" s="336">
        <v>464</v>
      </c>
      <c r="AG60" s="336">
        <v>445</v>
      </c>
      <c r="AH60" s="336">
        <v>427</v>
      </c>
      <c r="AI60" s="336">
        <v>412</v>
      </c>
      <c r="AJ60" s="336">
        <v>400</v>
      </c>
      <c r="AK60" s="336">
        <v>391</v>
      </c>
      <c r="AL60" s="336">
        <v>386</v>
      </c>
    </row>
    <row r="61" spans="1:38" x14ac:dyDescent="0.2">
      <c r="A61" s="925"/>
      <c r="B61" s="634">
        <v>58</v>
      </c>
      <c r="C61" s="336">
        <v>978</v>
      </c>
      <c r="D61" s="336">
        <v>977</v>
      </c>
      <c r="E61" s="336">
        <v>974</v>
      </c>
      <c r="F61" s="336">
        <v>970</v>
      </c>
      <c r="G61" s="336">
        <v>964</v>
      </c>
      <c r="H61" s="336">
        <v>956</v>
      </c>
      <c r="I61" s="336">
        <v>946</v>
      </c>
      <c r="J61" s="336">
        <v>934</v>
      </c>
      <c r="K61" s="336">
        <v>921</v>
      </c>
      <c r="L61" s="336">
        <v>906</v>
      </c>
      <c r="M61" s="336">
        <v>889</v>
      </c>
      <c r="N61" s="336">
        <v>872</v>
      </c>
      <c r="O61" s="336">
        <v>853</v>
      </c>
      <c r="P61" s="336">
        <v>833</v>
      </c>
      <c r="Q61" s="336">
        <v>812</v>
      </c>
      <c r="R61" s="336">
        <v>790</v>
      </c>
      <c r="S61" s="336">
        <v>767</v>
      </c>
      <c r="T61" s="336">
        <v>743</v>
      </c>
      <c r="U61" s="336">
        <v>719</v>
      </c>
      <c r="V61" s="336">
        <v>695</v>
      </c>
      <c r="W61" s="336">
        <v>670</v>
      </c>
      <c r="X61" s="336">
        <v>645</v>
      </c>
      <c r="Y61" s="336">
        <v>620</v>
      </c>
      <c r="Z61" s="336">
        <v>595</v>
      </c>
      <c r="AA61" s="336">
        <v>570</v>
      </c>
      <c r="AB61" s="336">
        <v>546</v>
      </c>
      <c r="AC61" s="336">
        <v>523</v>
      </c>
      <c r="AD61" s="336">
        <v>501</v>
      </c>
      <c r="AE61" s="336">
        <v>479</v>
      </c>
      <c r="AF61" s="336">
        <v>458</v>
      </c>
      <c r="AG61" s="336">
        <v>439</v>
      </c>
      <c r="AH61" s="336">
        <v>422</v>
      </c>
      <c r="AI61" s="336">
        <v>406</v>
      </c>
      <c r="AJ61" s="336">
        <v>394</v>
      </c>
      <c r="AK61" s="336">
        <v>385</v>
      </c>
      <c r="AL61" s="336">
        <v>380</v>
      </c>
    </row>
    <row r="62" spans="1:38" x14ac:dyDescent="0.2">
      <c r="A62" s="925"/>
      <c r="B62" s="634">
        <v>59</v>
      </c>
      <c r="C62" s="336">
        <v>973</v>
      </c>
      <c r="D62" s="336">
        <v>972</v>
      </c>
      <c r="E62" s="336">
        <v>970</v>
      </c>
      <c r="F62" s="336">
        <v>965</v>
      </c>
      <c r="G62" s="336">
        <v>959</v>
      </c>
      <c r="H62" s="336">
        <v>951</v>
      </c>
      <c r="I62" s="336">
        <v>941</v>
      </c>
      <c r="J62" s="336">
        <v>929</v>
      </c>
      <c r="K62" s="336">
        <v>916</v>
      </c>
      <c r="L62" s="336">
        <v>901</v>
      </c>
      <c r="M62" s="336">
        <v>885</v>
      </c>
      <c r="N62" s="336">
        <v>867</v>
      </c>
      <c r="O62" s="336">
        <v>848</v>
      </c>
      <c r="P62" s="336">
        <v>828</v>
      </c>
      <c r="Q62" s="336">
        <v>806</v>
      </c>
      <c r="R62" s="336">
        <v>784</v>
      </c>
      <c r="S62" s="336">
        <v>762</v>
      </c>
      <c r="T62" s="336">
        <v>738</v>
      </c>
      <c r="U62" s="336">
        <v>714</v>
      </c>
      <c r="V62" s="336">
        <v>689</v>
      </c>
      <c r="W62" s="336">
        <v>664</v>
      </c>
      <c r="X62" s="336">
        <v>639</v>
      </c>
      <c r="Y62" s="336">
        <v>614</v>
      </c>
      <c r="Z62" s="336">
        <v>589</v>
      </c>
      <c r="AA62" s="336">
        <v>565</v>
      </c>
      <c r="AB62" s="336">
        <v>541</v>
      </c>
      <c r="AC62" s="336">
        <v>517</v>
      </c>
      <c r="AD62" s="336">
        <v>495</v>
      </c>
      <c r="AE62" s="336">
        <v>473</v>
      </c>
      <c r="AF62" s="336">
        <v>453</v>
      </c>
      <c r="AG62" s="336">
        <v>434</v>
      </c>
      <c r="AH62" s="336">
        <v>416</v>
      </c>
      <c r="AI62" s="336">
        <v>400</v>
      </c>
      <c r="AJ62" s="336">
        <v>388</v>
      </c>
      <c r="AK62" s="336">
        <v>379</v>
      </c>
      <c r="AL62" s="336">
        <v>374</v>
      </c>
    </row>
    <row r="63" spans="1:38" x14ac:dyDescent="0.2">
      <c r="A63" s="925"/>
      <c r="B63" s="634">
        <v>60</v>
      </c>
      <c r="C63" s="336">
        <v>968</v>
      </c>
      <c r="D63" s="336">
        <v>967</v>
      </c>
      <c r="E63" s="336">
        <v>965</v>
      </c>
      <c r="F63" s="336">
        <v>960</v>
      </c>
      <c r="G63" s="336">
        <v>954</v>
      </c>
      <c r="H63" s="336">
        <v>946</v>
      </c>
      <c r="I63" s="336">
        <v>936</v>
      </c>
      <c r="J63" s="336">
        <v>924</v>
      </c>
      <c r="K63" s="336">
        <v>911</v>
      </c>
      <c r="L63" s="336">
        <v>896</v>
      </c>
      <c r="M63" s="336">
        <v>880</v>
      </c>
      <c r="N63" s="336">
        <v>862</v>
      </c>
      <c r="O63" s="336">
        <v>843</v>
      </c>
      <c r="P63" s="336">
        <v>823</v>
      </c>
      <c r="Q63" s="336">
        <v>801</v>
      </c>
      <c r="R63" s="336">
        <v>779</v>
      </c>
      <c r="S63" s="336">
        <v>756</v>
      </c>
      <c r="T63" s="336">
        <v>733</v>
      </c>
      <c r="U63" s="336">
        <v>708</v>
      </c>
      <c r="V63" s="336">
        <v>684</v>
      </c>
      <c r="W63" s="336">
        <v>659</v>
      </c>
      <c r="X63" s="336">
        <v>634</v>
      </c>
      <c r="Y63" s="336">
        <v>609</v>
      </c>
      <c r="Z63" s="336">
        <v>584</v>
      </c>
      <c r="AA63" s="336">
        <v>559</v>
      </c>
      <c r="AB63" s="336">
        <v>535</v>
      </c>
      <c r="AC63" s="336">
        <v>512</v>
      </c>
      <c r="AD63" s="336">
        <v>489</v>
      </c>
      <c r="AE63" s="336">
        <v>468</v>
      </c>
      <c r="AF63" s="336">
        <v>447</v>
      </c>
      <c r="AG63" s="336">
        <v>428</v>
      </c>
      <c r="AH63" s="336">
        <v>410</v>
      </c>
      <c r="AI63" s="336">
        <v>395</v>
      </c>
      <c r="AJ63" s="336">
        <v>382</v>
      </c>
      <c r="AK63" s="336">
        <v>373</v>
      </c>
      <c r="AL63" s="336">
        <v>368</v>
      </c>
    </row>
    <row r="64" spans="1:38" x14ac:dyDescent="0.2">
      <c r="A64" s="925"/>
      <c r="B64" s="634">
        <v>61</v>
      </c>
      <c r="C64" s="336">
        <v>963</v>
      </c>
      <c r="D64" s="336">
        <v>962</v>
      </c>
      <c r="E64" s="336">
        <v>960</v>
      </c>
      <c r="F64" s="336">
        <v>955</v>
      </c>
      <c r="G64" s="336">
        <v>949</v>
      </c>
      <c r="H64" s="336">
        <v>941</v>
      </c>
      <c r="I64" s="336">
        <v>931</v>
      </c>
      <c r="J64" s="336">
        <v>919</v>
      </c>
      <c r="K64" s="336">
        <v>906</v>
      </c>
      <c r="L64" s="336">
        <v>891</v>
      </c>
      <c r="M64" s="336">
        <v>874</v>
      </c>
      <c r="N64" s="336">
        <v>856</v>
      </c>
      <c r="O64" s="336">
        <v>837</v>
      </c>
      <c r="P64" s="336">
        <v>817</v>
      </c>
      <c r="Q64" s="336">
        <v>796</v>
      </c>
      <c r="R64" s="336">
        <v>774</v>
      </c>
      <c r="S64" s="336">
        <v>751</v>
      </c>
      <c r="T64" s="336">
        <v>727</v>
      </c>
      <c r="U64" s="336">
        <v>703</v>
      </c>
      <c r="V64" s="336">
        <v>678</v>
      </c>
      <c r="W64" s="336">
        <v>653</v>
      </c>
      <c r="X64" s="336">
        <v>628</v>
      </c>
      <c r="Y64" s="336">
        <v>603</v>
      </c>
      <c r="Z64" s="336">
        <v>578</v>
      </c>
      <c r="AA64" s="336">
        <v>553</v>
      </c>
      <c r="AB64" s="336">
        <v>529</v>
      </c>
      <c r="AC64" s="336">
        <v>506</v>
      </c>
      <c r="AD64" s="336">
        <v>483</v>
      </c>
      <c r="AE64" s="336">
        <v>462</v>
      </c>
      <c r="AF64" s="336">
        <v>441</v>
      </c>
      <c r="AG64" s="336">
        <v>422</v>
      </c>
      <c r="AH64" s="336">
        <v>405</v>
      </c>
      <c r="AI64" s="336">
        <v>389</v>
      </c>
      <c r="AJ64" s="336">
        <v>377</v>
      </c>
      <c r="AK64" s="336">
        <v>367</v>
      </c>
      <c r="AL64" s="336">
        <v>362</v>
      </c>
    </row>
    <row r="65" spans="1:38" x14ac:dyDescent="0.2">
      <c r="A65" s="925"/>
      <c r="B65" s="634">
        <v>62</v>
      </c>
      <c r="C65" s="336">
        <v>958</v>
      </c>
      <c r="D65" s="336">
        <v>957</v>
      </c>
      <c r="E65" s="336">
        <v>954</v>
      </c>
      <c r="F65" s="336">
        <v>950</v>
      </c>
      <c r="G65" s="336">
        <v>943</v>
      </c>
      <c r="H65" s="336">
        <v>935</v>
      </c>
      <c r="I65" s="336">
        <v>925</v>
      </c>
      <c r="J65" s="336">
        <v>914</v>
      </c>
      <c r="K65" s="336">
        <v>900</v>
      </c>
      <c r="L65" s="336">
        <v>886</v>
      </c>
      <c r="M65" s="336">
        <v>869</v>
      </c>
      <c r="N65" s="336">
        <v>851</v>
      </c>
      <c r="O65" s="336">
        <v>832</v>
      </c>
      <c r="P65" s="336">
        <v>812</v>
      </c>
      <c r="Q65" s="336">
        <v>791</v>
      </c>
      <c r="R65" s="336">
        <v>768</v>
      </c>
      <c r="S65" s="336">
        <v>745</v>
      </c>
      <c r="T65" s="336">
        <v>722</v>
      </c>
      <c r="U65" s="336">
        <v>697</v>
      </c>
      <c r="V65" s="336">
        <v>673</v>
      </c>
      <c r="W65" s="336">
        <v>647</v>
      </c>
      <c r="X65" s="336">
        <v>622</v>
      </c>
      <c r="Y65" s="336">
        <v>597</v>
      </c>
      <c r="Z65" s="336">
        <v>572</v>
      </c>
      <c r="AA65" s="336">
        <v>548</v>
      </c>
      <c r="AB65" s="336">
        <v>524</v>
      </c>
      <c r="AC65" s="336">
        <v>500</v>
      </c>
      <c r="AD65" s="336">
        <v>478</v>
      </c>
      <c r="AE65" s="336">
        <v>456</v>
      </c>
      <c r="AF65" s="336">
        <v>436</v>
      </c>
      <c r="AG65" s="336">
        <v>417</v>
      </c>
      <c r="AH65" s="336">
        <v>399</v>
      </c>
      <c r="AI65" s="336">
        <v>384</v>
      </c>
      <c r="AJ65" s="336">
        <v>371</v>
      </c>
      <c r="AK65" s="336">
        <v>362</v>
      </c>
      <c r="AL65" s="336">
        <v>356</v>
      </c>
    </row>
    <row r="66" spans="1:38" x14ac:dyDescent="0.2">
      <c r="A66" s="925"/>
      <c r="B66" s="634">
        <v>63</v>
      </c>
      <c r="C66" s="336">
        <v>952</v>
      </c>
      <c r="D66" s="336">
        <v>951</v>
      </c>
      <c r="E66" s="336">
        <v>948</v>
      </c>
      <c r="F66" s="336">
        <v>944</v>
      </c>
      <c r="G66" s="336">
        <v>938</v>
      </c>
      <c r="H66" s="336">
        <v>930</v>
      </c>
      <c r="I66" s="336">
        <v>920</v>
      </c>
      <c r="J66" s="336">
        <v>908</v>
      </c>
      <c r="K66" s="336">
        <v>895</v>
      </c>
      <c r="L66" s="336">
        <v>880</v>
      </c>
      <c r="M66" s="336">
        <v>863</v>
      </c>
      <c r="N66" s="336">
        <v>845</v>
      </c>
      <c r="O66" s="336">
        <v>826</v>
      </c>
      <c r="P66" s="336">
        <v>806</v>
      </c>
      <c r="Q66" s="336">
        <v>785</v>
      </c>
      <c r="R66" s="336">
        <v>763</v>
      </c>
      <c r="S66" s="336">
        <v>740</v>
      </c>
      <c r="T66" s="336">
        <v>716</v>
      </c>
      <c r="U66" s="336">
        <v>692</v>
      </c>
      <c r="V66" s="336">
        <v>667</v>
      </c>
      <c r="W66" s="336">
        <v>642</v>
      </c>
      <c r="X66" s="336">
        <v>617</v>
      </c>
      <c r="Y66" s="336">
        <v>591</v>
      </c>
      <c r="Z66" s="336">
        <v>566</v>
      </c>
      <c r="AA66" s="336">
        <v>542</v>
      </c>
      <c r="AB66" s="336">
        <v>518</v>
      </c>
      <c r="AC66" s="336">
        <v>494</v>
      </c>
      <c r="AD66" s="336">
        <v>472</v>
      </c>
      <c r="AE66" s="336">
        <v>450</v>
      </c>
      <c r="AF66" s="336">
        <v>430</v>
      </c>
      <c r="AG66" s="336">
        <v>411</v>
      </c>
      <c r="AH66" s="336">
        <v>394</v>
      </c>
      <c r="AI66" s="336">
        <v>378</v>
      </c>
      <c r="AJ66" s="336">
        <v>365</v>
      </c>
      <c r="AK66" s="336">
        <v>356</v>
      </c>
      <c r="AL66" s="336">
        <v>351</v>
      </c>
    </row>
    <row r="67" spans="1:38" x14ac:dyDescent="0.2">
      <c r="A67" s="925"/>
      <c r="B67" s="634">
        <v>64</v>
      </c>
      <c r="C67" s="336">
        <v>946</v>
      </c>
      <c r="D67" s="336">
        <v>945</v>
      </c>
      <c r="E67" s="336">
        <v>942</v>
      </c>
      <c r="F67" s="336">
        <v>938</v>
      </c>
      <c r="G67" s="336">
        <v>932</v>
      </c>
      <c r="H67" s="336">
        <v>924</v>
      </c>
      <c r="I67" s="336">
        <v>914</v>
      </c>
      <c r="J67" s="336">
        <v>902</v>
      </c>
      <c r="K67" s="336">
        <v>889</v>
      </c>
      <c r="L67" s="336">
        <v>874</v>
      </c>
      <c r="M67" s="336">
        <v>857</v>
      </c>
      <c r="N67" s="336">
        <v>839</v>
      </c>
      <c r="O67" s="336">
        <v>821</v>
      </c>
      <c r="P67" s="336">
        <v>800</v>
      </c>
      <c r="Q67" s="336">
        <v>779</v>
      </c>
      <c r="R67" s="336">
        <v>757</v>
      </c>
      <c r="S67" s="336">
        <v>734</v>
      </c>
      <c r="T67" s="336">
        <v>710</v>
      </c>
      <c r="U67" s="336">
        <v>686</v>
      </c>
      <c r="V67" s="336">
        <v>661</v>
      </c>
      <c r="W67" s="336">
        <v>636</v>
      </c>
      <c r="X67" s="336">
        <v>611</v>
      </c>
      <c r="Y67" s="336">
        <v>585</v>
      </c>
      <c r="Z67" s="336">
        <v>560</v>
      </c>
      <c r="AA67" s="336">
        <v>536</v>
      </c>
      <c r="AB67" s="336">
        <v>512</v>
      </c>
      <c r="AC67" s="336">
        <v>489</v>
      </c>
      <c r="AD67" s="336">
        <v>466</v>
      </c>
      <c r="AE67" s="336">
        <v>445</v>
      </c>
      <c r="AF67" s="336">
        <v>424</v>
      </c>
      <c r="AG67" s="336">
        <v>405</v>
      </c>
      <c r="AH67" s="336">
        <v>388</v>
      </c>
      <c r="AI67" s="336">
        <v>373</v>
      </c>
      <c r="AJ67" s="336">
        <v>360</v>
      </c>
      <c r="AK67" s="336">
        <v>351</v>
      </c>
      <c r="AL67" s="336">
        <v>345</v>
      </c>
    </row>
    <row r="68" spans="1:38" x14ac:dyDescent="0.2">
      <c r="A68" s="925"/>
      <c r="B68" s="634">
        <v>65</v>
      </c>
      <c r="C68" s="336">
        <v>940</v>
      </c>
      <c r="D68" s="336">
        <v>939</v>
      </c>
      <c r="E68" s="336">
        <v>936</v>
      </c>
      <c r="F68" s="336">
        <v>932</v>
      </c>
      <c r="G68" s="336">
        <v>926</v>
      </c>
      <c r="H68" s="336">
        <v>918</v>
      </c>
      <c r="I68" s="336">
        <v>908</v>
      </c>
      <c r="J68" s="336">
        <v>896</v>
      </c>
      <c r="K68" s="336">
        <v>883</v>
      </c>
      <c r="L68" s="336">
        <v>868</v>
      </c>
      <c r="M68" s="336">
        <v>851</v>
      </c>
      <c r="N68" s="336">
        <v>834</v>
      </c>
      <c r="O68" s="336">
        <v>814</v>
      </c>
      <c r="P68" s="336">
        <v>794</v>
      </c>
      <c r="Q68" s="336">
        <v>773</v>
      </c>
      <c r="R68" s="336">
        <v>751</v>
      </c>
      <c r="S68" s="336">
        <v>728</v>
      </c>
      <c r="T68" s="336">
        <v>704</v>
      </c>
      <c r="U68" s="336">
        <v>680</v>
      </c>
      <c r="V68" s="336">
        <v>655</v>
      </c>
      <c r="W68" s="336">
        <v>630</v>
      </c>
      <c r="X68" s="336">
        <v>605</v>
      </c>
      <c r="Y68" s="336">
        <v>580</v>
      </c>
      <c r="Z68" s="336">
        <v>555</v>
      </c>
      <c r="AA68" s="336">
        <v>530</v>
      </c>
      <c r="AB68" s="336">
        <v>506</v>
      </c>
      <c r="AC68" s="336">
        <v>483</v>
      </c>
      <c r="AD68" s="336">
        <v>460</v>
      </c>
      <c r="AE68" s="336">
        <v>439</v>
      </c>
      <c r="AF68" s="336">
        <v>419</v>
      </c>
      <c r="AG68" s="336">
        <v>400</v>
      </c>
      <c r="AH68" s="336">
        <v>382</v>
      </c>
      <c r="AI68" s="336">
        <v>367</v>
      </c>
      <c r="AJ68" s="336">
        <v>355</v>
      </c>
      <c r="AK68" s="336">
        <v>346</v>
      </c>
      <c r="AL68" s="336">
        <v>340</v>
      </c>
    </row>
    <row r="69" spans="1:38" x14ac:dyDescent="0.2">
      <c r="A69" s="925"/>
      <c r="B69" s="634">
        <v>66</v>
      </c>
      <c r="C69" s="336">
        <v>934</v>
      </c>
      <c r="D69" s="336">
        <v>933</v>
      </c>
      <c r="E69" s="336">
        <v>930</v>
      </c>
      <c r="F69" s="336">
        <v>926</v>
      </c>
      <c r="G69" s="336">
        <v>920</v>
      </c>
      <c r="H69" s="336">
        <v>912</v>
      </c>
      <c r="I69" s="336">
        <v>902</v>
      </c>
      <c r="J69" s="336">
        <v>890</v>
      </c>
      <c r="K69" s="336">
        <v>877</v>
      </c>
      <c r="L69" s="336">
        <v>862</v>
      </c>
      <c r="M69" s="336">
        <v>845</v>
      </c>
      <c r="N69" s="336">
        <v>828</v>
      </c>
      <c r="O69" s="336">
        <v>808</v>
      </c>
      <c r="P69" s="336">
        <v>788</v>
      </c>
      <c r="Q69" s="336">
        <v>767</v>
      </c>
      <c r="R69" s="336">
        <v>745</v>
      </c>
      <c r="S69" s="336">
        <v>722</v>
      </c>
      <c r="T69" s="336">
        <v>698</v>
      </c>
      <c r="U69" s="336">
        <v>674</v>
      </c>
      <c r="V69" s="336">
        <v>649</v>
      </c>
      <c r="W69" s="336">
        <v>624</v>
      </c>
      <c r="X69" s="336">
        <v>599</v>
      </c>
      <c r="Y69" s="336">
        <v>574</v>
      </c>
      <c r="Z69" s="336">
        <v>549</v>
      </c>
      <c r="AA69" s="336">
        <v>524</v>
      </c>
      <c r="AB69" s="336">
        <v>500</v>
      </c>
      <c r="AC69" s="336">
        <v>477</v>
      </c>
      <c r="AD69" s="336">
        <v>455</v>
      </c>
      <c r="AE69" s="336">
        <v>433</v>
      </c>
      <c r="AF69" s="336">
        <v>413</v>
      </c>
      <c r="AG69" s="336">
        <v>394</v>
      </c>
      <c r="AH69" s="336">
        <v>377</v>
      </c>
      <c r="AI69" s="336">
        <v>362</v>
      </c>
      <c r="AJ69" s="336">
        <v>350</v>
      </c>
      <c r="AK69" s="336">
        <v>340</v>
      </c>
      <c r="AL69" s="336">
        <v>334</v>
      </c>
    </row>
    <row r="70" spans="1:38" x14ac:dyDescent="0.2">
      <c r="A70" s="925"/>
      <c r="B70" s="634">
        <v>67</v>
      </c>
      <c r="C70" s="336">
        <v>927</v>
      </c>
      <c r="D70" s="336">
        <v>926</v>
      </c>
      <c r="E70" s="336">
        <v>924</v>
      </c>
      <c r="F70" s="336">
        <v>919</v>
      </c>
      <c r="G70" s="336">
        <v>913</v>
      </c>
      <c r="H70" s="336">
        <v>905</v>
      </c>
      <c r="I70" s="336">
        <v>895</v>
      </c>
      <c r="J70" s="336">
        <v>884</v>
      </c>
      <c r="K70" s="336">
        <v>870</v>
      </c>
      <c r="L70" s="336">
        <v>855</v>
      </c>
      <c r="M70" s="336">
        <v>839</v>
      </c>
      <c r="N70" s="336">
        <v>821</v>
      </c>
      <c r="O70" s="336">
        <v>802</v>
      </c>
      <c r="P70" s="336">
        <v>782</v>
      </c>
      <c r="Q70" s="336">
        <v>761</v>
      </c>
      <c r="R70" s="336">
        <v>739</v>
      </c>
      <c r="S70" s="336">
        <v>716</v>
      </c>
      <c r="T70" s="336">
        <v>692</v>
      </c>
      <c r="U70" s="336">
        <v>668</v>
      </c>
      <c r="V70" s="336">
        <v>643</v>
      </c>
      <c r="W70" s="336">
        <v>618</v>
      </c>
      <c r="X70" s="336">
        <v>593</v>
      </c>
      <c r="Y70" s="336">
        <v>568</v>
      </c>
      <c r="Z70" s="336">
        <v>543</v>
      </c>
      <c r="AA70" s="336">
        <v>518</v>
      </c>
      <c r="AB70" s="336">
        <v>494</v>
      </c>
      <c r="AC70" s="336">
        <v>471</v>
      </c>
      <c r="AD70" s="336">
        <v>449</v>
      </c>
      <c r="AE70" s="336">
        <v>428</v>
      </c>
      <c r="AF70" s="336">
        <v>408</v>
      </c>
      <c r="AG70" s="336">
        <v>389</v>
      </c>
      <c r="AH70" s="336">
        <v>372</v>
      </c>
      <c r="AI70" s="336">
        <v>357</v>
      </c>
      <c r="AJ70" s="336">
        <v>344</v>
      </c>
      <c r="AK70" s="336">
        <v>335</v>
      </c>
      <c r="AL70" s="336">
        <v>329</v>
      </c>
    </row>
    <row r="71" spans="1:38" x14ac:dyDescent="0.2">
      <c r="A71" s="925"/>
      <c r="B71" s="634">
        <v>68</v>
      </c>
      <c r="C71" s="336">
        <v>920</v>
      </c>
      <c r="D71" s="336">
        <v>919</v>
      </c>
      <c r="E71" s="336">
        <v>917</v>
      </c>
      <c r="F71" s="336">
        <v>912</v>
      </c>
      <c r="G71" s="336">
        <v>906</v>
      </c>
      <c r="H71" s="336">
        <v>898</v>
      </c>
      <c r="I71" s="336">
        <v>889</v>
      </c>
      <c r="J71" s="336">
        <v>877</v>
      </c>
      <c r="K71" s="336">
        <v>864</v>
      </c>
      <c r="L71" s="336">
        <v>849</v>
      </c>
      <c r="M71" s="336">
        <v>833</v>
      </c>
      <c r="N71" s="336">
        <v>815</v>
      </c>
      <c r="O71" s="336">
        <v>796</v>
      </c>
      <c r="P71" s="336">
        <v>776</v>
      </c>
      <c r="Q71" s="336">
        <v>754</v>
      </c>
      <c r="R71" s="336">
        <v>732</v>
      </c>
      <c r="S71" s="336">
        <v>709</v>
      </c>
      <c r="T71" s="336">
        <v>686</v>
      </c>
      <c r="U71" s="336">
        <v>662</v>
      </c>
      <c r="V71" s="336">
        <v>637</v>
      </c>
      <c r="W71" s="336">
        <v>612</v>
      </c>
      <c r="X71" s="336">
        <v>587</v>
      </c>
      <c r="Y71" s="336">
        <v>562</v>
      </c>
      <c r="Z71" s="336">
        <v>537</v>
      </c>
      <c r="AA71" s="336">
        <v>512</v>
      </c>
      <c r="AB71" s="336">
        <v>489</v>
      </c>
      <c r="AC71" s="336">
        <v>465</v>
      </c>
      <c r="AD71" s="336">
        <v>443</v>
      </c>
      <c r="AE71" s="336">
        <v>422</v>
      </c>
      <c r="AF71" s="336">
        <v>402</v>
      </c>
      <c r="AG71" s="336">
        <v>383</v>
      </c>
      <c r="AH71" s="336">
        <v>366</v>
      </c>
      <c r="AI71" s="336">
        <v>351</v>
      </c>
      <c r="AJ71" s="336">
        <v>339</v>
      </c>
      <c r="AK71" s="336">
        <v>330</v>
      </c>
      <c r="AL71" s="336">
        <v>324</v>
      </c>
    </row>
    <row r="72" spans="1:38" x14ac:dyDescent="0.2">
      <c r="A72" s="925"/>
      <c r="B72" s="634">
        <v>69</v>
      </c>
      <c r="C72" s="336">
        <v>913</v>
      </c>
      <c r="D72" s="336">
        <v>912</v>
      </c>
      <c r="E72" s="336">
        <v>910</v>
      </c>
      <c r="F72" s="336">
        <v>905</v>
      </c>
      <c r="G72" s="336">
        <v>899</v>
      </c>
      <c r="H72" s="336">
        <v>892</v>
      </c>
      <c r="I72" s="336">
        <v>882</v>
      </c>
      <c r="J72" s="336">
        <v>870</v>
      </c>
      <c r="K72" s="336">
        <v>857</v>
      </c>
      <c r="L72" s="336">
        <v>842</v>
      </c>
      <c r="M72" s="336">
        <v>826</v>
      </c>
      <c r="N72" s="336">
        <v>808</v>
      </c>
      <c r="O72" s="336">
        <v>790</v>
      </c>
      <c r="P72" s="336">
        <v>769</v>
      </c>
      <c r="Q72" s="336">
        <v>748</v>
      </c>
      <c r="R72" s="336">
        <v>726</v>
      </c>
      <c r="S72" s="336">
        <v>703</v>
      </c>
      <c r="T72" s="336">
        <v>679</v>
      </c>
      <c r="U72" s="336">
        <v>655</v>
      </c>
      <c r="V72" s="336">
        <v>630</v>
      </c>
      <c r="W72" s="336">
        <v>606</v>
      </c>
      <c r="X72" s="336">
        <v>580</v>
      </c>
      <c r="Y72" s="336">
        <v>555</v>
      </c>
      <c r="Z72" s="336">
        <v>531</v>
      </c>
      <c r="AA72" s="336">
        <v>506</v>
      </c>
      <c r="AB72" s="336">
        <v>482</v>
      </c>
      <c r="AC72" s="336">
        <v>460</v>
      </c>
      <c r="AD72" s="336">
        <v>437</v>
      </c>
      <c r="AE72" s="336">
        <v>416</v>
      </c>
      <c r="AF72" s="336">
        <v>397</v>
      </c>
      <c r="AG72" s="336">
        <v>378</v>
      </c>
      <c r="AH72" s="336">
        <v>361</v>
      </c>
      <c r="AI72" s="336">
        <v>346</v>
      </c>
      <c r="AJ72" s="336">
        <v>334</v>
      </c>
      <c r="AK72" s="336">
        <v>325</v>
      </c>
      <c r="AL72" s="336">
        <v>319</v>
      </c>
    </row>
    <row r="73" spans="1:38" x14ac:dyDescent="0.2">
      <c r="A73" s="925"/>
      <c r="B73" s="634">
        <v>70</v>
      </c>
      <c r="C73" s="336">
        <v>906</v>
      </c>
      <c r="D73" s="336">
        <v>905</v>
      </c>
      <c r="E73" s="336">
        <v>902</v>
      </c>
      <c r="F73" s="336">
        <v>898</v>
      </c>
      <c r="G73" s="336">
        <v>892</v>
      </c>
      <c r="H73" s="336">
        <v>885</v>
      </c>
      <c r="I73" s="336">
        <v>875</v>
      </c>
      <c r="J73" s="336">
        <v>864</v>
      </c>
      <c r="K73" s="336">
        <v>850</v>
      </c>
      <c r="L73" s="336">
        <v>836</v>
      </c>
      <c r="M73" s="336">
        <v>819</v>
      </c>
      <c r="N73" s="336">
        <v>801</v>
      </c>
      <c r="O73" s="336">
        <v>782</v>
      </c>
      <c r="P73" s="336">
        <v>762</v>
      </c>
      <c r="Q73" s="336">
        <v>741</v>
      </c>
      <c r="R73" s="336">
        <v>719</v>
      </c>
      <c r="S73" s="336">
        <v>696</v>
      </c>
      <c r="T73" s="336">
        <v>673</v>
      </c>
      <c r="U73" s="336">
        <v>649</v>
      </c>
      <c r="V73" s="336">
        <v>624</v>
      </c>
      <c r="W73" s="336">
        <v>599</v>
      </c>
      <c r="X73" s="336">
        <v>574</v>
      </c>
      <c r="Y73" s="336">
        <v>549</v>
      </c>
      <c r="Z73" s="336">
        <v>525</v>
      </c>
      <c r="AA73" s="336">
        <v>500</v>
      </c>
      <c r="AB73" s="336">
        <v>477</v>
      </c>
      <c r="AC73" s="336">
        <v>453</v>
      </c>
      <c r="AD73" s="336">
        <v>432</v>
      </c>
      <c r="AE73" s="336">
        <v>411</v>
      </c>
      <c r="AF73" s="336">
        <v>391</v>
      </c>
      <c r="AG73" s="336">
        <v>373</v>
      </c>
      <c r="AH73" s="336">
        <v>356</v>
      </c>
      <c r="AI73" s="336">
        <v>341</v>
      </c>
      <c r="AJ73" s="336">
        <v>329</v>
      </c>
      <c r="AK73" s="336">
        <v>320</v>
      </c>
      <c r="AL73" s="336">
        <v>314</v>
      </c>
    </row>
    <row r="74" spans="1:38" x14ac:dyDescent="0.2">
      <c r="A74" s="925"/>
      <c r="B74" s="634">
        <v>71</v>
      </c>
      <c r="C74" s="336">
        <v>899</v>
      </c>
      <c r="D74" s="336">
        <v>898</v>
      </c>
      <c r="E74" s="336">
        <v>895</v>
      </c>
      <c r="F74" s="336">
        <v>891</v>
      </c>
      <c r="G74" s="336">
        <v>885</v>
      </c>
      <c r="H74" s="336">
        <v>877</v>
      </c>
      <c r="I74" s="336">
        <v>868</v>
      </c>
      <c r="J74" s="336">
        <v>856</v>
      </c>
      <c r="K74" s="336">
        <v>843</v>
      </c>
      <c r="L74" s="336">
        <v>828</v>
      </c>
      <c r="M74" s="336">
        <v>812</v>
      </c>
      <c r="N74" s="336">
        <v>795</v>
      </c>
      <c r="O74" s="336">
        <v>776</v>
      </c>
      <c r="P74" s="336">
        <v>755</v>
      </c>
      <c r="Q74" s="336">
        <v>735</v>
      </c>
      <c r="R74" s="336">
        <v>713</v>
      </c>
      <c r="S74" s="336">
        <v>690</v>
      </c>
      <c r="T74" s="336">
        <v>666</v>
      </c>
      <c r="U74" s="336">
        <v>642</v>
      </c>
      <c r="V74" s="336">
        <v>618</v>
      </c>
      <c r="W74" s="336">
        <v>593</v>
      </c>
      <c r="X74" s="336">
        <v>568</v>
      </c>
      <c r="Y74" s="336">
        <v>543</v>
      </c>
      <c r="Z74" s="336">
        <v>519</v>
      </c>
      <c r="AA74" s="336">
        <v>494</v>
      </c>
      <c r="AB74" s="336">
        <v>471</v>
      </c>
      <c r="AC74" s="336">
        <v>448</v>
      </c>
      <c r="AD74" s="336">
        <v>426</v>
      </c>
      <c r="AE74" s="336">
        <v>405</v>
      </c>
      <c r="AF74" s="336">
        <v>385</v>
      </c>
      <c r="AG74" s="336">
        <v>367</v>
      </c>
      <c r="AH74" s="336">
        <v>351</v>
      </c>
      <c r="AI74" s="336">
        <v>336</v>
      </c>
      <c r="AJ74" s="336">
        <v>324</v>
      </c>
      <c r="AK74" s="336">
        <v>315</v>
      </c>
      <c r="AL74" s="336">
        <v>310</v>
      </c>
    </row>
    <row r="75" spans="1:38" x14ac:dyDescent="0.2">
      <c r="A75" s="925"/>
      <c r="B75" s="634">
        <v>72</v>
      </c>
      <c r="C75" s="336">
        <v>891</v>
      </c>
      <c r="D75" s="336">
        <v>890</v>
      </c>
      <c r="E75" s="336">
        <v>887</v>
      </c>
      <c r="F75" s="336">
        <v>883</v>
      </c>
      <c r="G75" s="336">
        <v>877</v>
      </c>
      <c r="H75" s="336">
        <v>870</v>
      </c>
      <c r="I75" s="336">
        <v>860</v>
      </c>
      <c r="J75" s="336">
        <v>849</v>
      </c>
      <c r="K75" s="336">
        <v>836</v>
      </c>
      <c r="L75" s="336">
        <v>821</v>
      </c>
      <c r="M75" s="336">
        <v>805</v>
      </c>
      <c r="N75" s="336">
        <v>788</v>
      </c>
      <c r="O75" s="336">
        <v>769</v>
      </c>
      <c r="P75" s="336">
        <v>749</v>
      </c>
      <c r="Q75" s="336">
        <v>728</v>
      </c>
      <c r="R75" s="336">
        <v>706</v>
      </c>
      <c r="S75" s="336">
        <v>683</v>
      </c>
      <c r="T75" s="336">
        <v>660</v>
      </c>
      <c r="U75" s="336">
        <v>636</v>
      </c>
      <c r="V75" s="336">
        <v>611</v>
      </c>
      <c r="W75" s="336">
        <v>586</v>
      </c>
      <c r="X75" s="336">
        <v>562</v>
      </c>
      <c r="Y75" s="336">
        <v>537</v>
      </c>
      <c r="Z75" s="336">
        <v>512</v>
      </c>
      <c r="AA75" s="336">
        <v>488</v>
      </c>
      <c r="AB75" s="336">
        <v>464</v>
      </c>
      <c r="AC75" s="336">
        <v>442</v>
      </c>
      <c r="AD75" s="336">
        <v>420</v>
      </c>
      <c r="AE75" s="336">
        <v>399</v>
      </c>
      <c r="AF75" s="336">
        <v>380</v>
      </c>
      <c r="AG75" s="336">
        <v>362</v>
      </c>
      <c r="AH75" s="336">
        <v>345</v>
      </c>
      <c r="AI75" s="336">
        <v>331</v>
      </c>
      <c r="AJ75" s="336">
        <v>319</v>
      </c>
      <c r="AK75" s="336">
        <v>310</v>
      </c>
      <c r="AL75" s="336">
        <v>305</v>
      </c>
    </row>
    <row r="76" spans="1:38" x14ac:dyDescent="0.2">
      <c r="A76" s="925"/>
      <c r="B76" s="634">
        <v>73</v>
      </c>
      <c r="C76" s="336">
        <v>883</v>
      </c>
      <c r="D76" s="336">
        <v>882</v>
      </c>
      <c r="E76" s="336">
        <v>880</v>
      </c>
      <c r="F76" s="336">
        <v>876</v>
      </c>
      <c r="G76" s="336">
        <v>870</v>
      </c>
      <c r="H76" s="336">
        <v>862</v>
      </c>
      <c r="I76" s="336">
        <v>853</v>
      </c>
      <c r="J76" s="336">
        <v>841</v>
      </c>
      <c r="K76" s="336">
        <v>828</v>
      </c>
      <c r="L76" s="336">
        <v>814</v>
      </c>
      <c r="M76" s="336">
        <v>798</v>
      </c>
      <c r="N76" s="336">
        <v>780</v>
      </c>
      <c r="O76" s="336">
        <v>762</v>
      </c>
      <c r="P76" s="336">
        <v>742</v>
      </c>
      <c r="Q76" s="336">
        <v>721</v>
      </c>
      <c r="R76" s="336">
        <v>699</v>
      </c>
      <c r="S76" s="336">
        <v>676</v>
      </c>
      <c r="T76" s="336">
        <v>653</v>
      </c>
      <c r="U76" s="336">
        <v>629</v>
      </c>
      <c r="V76" s="336">
        <v>605</v>
      </c>
      <c r="W76" s="336">
        <v>580</v>
      </c>
      <c r="X76" s="336">
        <v>555</v>
      </c>
      <c r="Y76" s="336">
        <v>531</v>
      </c>
      <c r="Z76" s="336">
        <v>506</v>
      </c>
      <c r="AA76" s="336">
        <v>482</v>
      </c>
      <c r="AB76" s="336">
        <v>459</v>
      </c>
      <c r="AC76" s="336">
        <v>436</v>
      </c>
      <c r="AD76" s="336">
        <v>414</v>
      </c>
      <c r="AE76" s="336">
        <v>394</v>
      </c>
      <c r="AF76" s="336">
        <v>374</v>
      </c>
      <c r="AG76" s="336">
        <v>356</v>
      </c>
      <c r="AH76" s="336">
        <v>340</v>
      </c>
      <c r="AI76" s="336">
        <v>326</v>
      </c>
      <c r="AJ76" s="336">
        <v>314</v>
      </c>
      <c r="AK76" s="336">
        <v>306</v>
      </c>
      <c r="AL76" s="336">
        <v>300</v>
      </c>
    </row>
    <row r="77" spans="1:38" x14ac:dyDescent="0.2">
      <c r="A77" s="925"/>
      <c r="B77" s="634">
        <v>74</v>
      </c>
      <c r="C77" s="336">
        <v>875</v>
      </c>
      <c r="D77" s="336">
        <v>874</v>
      </c>
      <c r="E77" s="336">
        <v>872</v>
      </c>
      <c r="F77" s="336">
        <v>867</v>
      </c>
      <c r="G77" s="336">
        <v>862</v>
      </c>
      <c r="H77" s="336">
        <v>854</v>
      </c>
      <c r="I77" s="336">
        <v>845</v>
      </c>
      <c r="J77" s="336">
        <v>834</v>
      </c>
      <c r="K77" s="336">
        <v>821</v>
      </c>
      <c r="L77" s="336">
        <v>806</v>
      </c>
      <c r="M77" s="336">
        <v>790</v>
      </c>
      <c r="N77" s="336">
        <v>773</v>
      </c>
      <c r="O77" s="336">
        <v>754</v>
      </c>
      <c r="P77" s="336">
        <v>735</v>
      </c>
      <c r="Q77" s="336">
        <v>714</v>
      </c>
      <c r="R77" s="336">
        <v>692</v>
      </c>
      <c r="S77" s="336">
        <v>669</v>
      </c>
      <c r="T77" s="336">
        <v>646</v>
      </c>
      <c r="U77" s="336">
        <v>622</v>
      </c>
      <c r="V77" s="336">
        <v>598</v>
      </c>
      <c r="W77" s="336">
        <v>574</v>
      </c>
      <c r="X77" s="336">
        <v>549</v>
      </c>
      <c r="Y77" s="336">
        <v>524</v>
      </c>
      <c r="Z77" s="336">
        <v>500</v>
      </c>
      <c r="AA77" s="336">
        <v>476</v>
      </c>
      <c r="AB77" s="336">
        <v>453</v>
      </c>
      <c r="AC77" s="336">
        <v>430</v>
      </c>
      <c r="AD77" s="336">
        <v>409</v>
      </c>
      <c r="AE77" s="336">
        <v>388</v>
      </c>
      <c r="AF77" s="336">
        <v>369</v>
      </c>
      <c r="AG77" s="336">
        <v>351</v>
      </c>
      <c r="AH77" s="336">
        <v>335</v>
      </c>
      <c r="AI77" s="336">
        <v>321</v>
      </c>
      <c r="AJ77" s="336">
        <v>309</v>
      </c>
      <c r="AK77" s="336">
        <v>300</v>
      </c>
      <c r="AL77" s="336">
        <v>295</v>
      </c>
    </row>
    <row r="78" spans="1:38" x14ac:dyDescent="0.2">
      <c r="A78" s="925"/>
      <c r="B78" s="634">
        <v>75</v>
      </c>
      <c r="C78" s="336">
        <v>866</v>
      </c>
      <c r="D78" s="336">
        <v>866</v>
      </c>
      <c r="E78" s="336">
        <v>863</v>
      </c>
      <c r="F78" s="336">
        <v>859</v>
      </c>
      <c r="G78" s="336">
        <v>853</v>
      </c>
      <c r="H78" s="336">
        <v>846</v>
      </c>
      <c r="I78" s="336">
        <v>837</v>
      </c>
      <c r="J78" s="336">
        <v>826</v>
      </c>
      <c r="K78" s="336">
        <v>813</v>
      </c>
      <c r="L78" s="336">
        <v>799</v>
      </c>
      <c r="M78" s="336">
        <v>783</v>
      </c>
      <c r="N78" s="336">
        <v>765</v>
      </c>
      <c r="O78" s="336">
        <v>747</v>
      </c>
      <c r="P78" s="336">
        <v>727</v>
      </c>
      <c r="Q78" s="336">
        <v>707</v>
      </c>
      <c r="R78" s="336">
        <v>685</v>
      </c>
      <c r="S78" s="336">
        <v>662</v>
      </c>
      <c r="T78" s="336">
        <v>639</v>
      </c>
      <c r="U78" s="336">
        <v>615</v>
      </c>
      <c r="V78" s="336">
        <v>591</v>
      </c>
      <c r="W78" s="336">
        <v>567</v>
      </c>
      <c r="X78" s="336">
        <v>543</v>
      </c>
      <c r="Y78" s="336">
        <v>518</v>
      </c>
      <c r="Z78" s="336">
        <v>494</v>
      </c>
      <c r="AA78" s="336">
        <v>470</v>
      </c>
      <c r="AB78" s="336">
        <v>447</v>
      </c>
      <c r="AC78" s="336">
        <v>424</v>
      </c>
      <c r="AD78" s="336">
        <v>403</v>
      </c>
      <c r="AE78" s="336">
        <v>383</v>
      </c>
      <c r="AF78" s="336">
        <v>364</v>
      </c>
      <c r="AG78" s="336">
        <v>346</v>
      </c>
      <c r="AH78" s="336">
        <v>330</v>
      </c>
      <c r="AI78" s="336">
        <v>316</v>
      </c>
      <c r="AJ78" s="336">
        <v>304</v>
      </c>
      <c r="AK78" s="336">
        <v>296</v>
      </c>
      <c r="AL78" s="336">
        <v>290</v>
      </c>
    </row>
    <row r="79" spans="1:38" x14ac:dyDescent="0.2">
      <c r="A79" s="925"/>
      <c r="B79" s="634">
        <v>76</v>
      </c>
      <c r="C79" s="336">
        <v>858</v>
      </c>
      <c r="D79" s="336">
        <v>857</v>
      </c>
      <c r="E79" s="336">
        <v>855</v>
      </c>
      <c r="F79" s="336">
        <v>851</v>
      </c>
      <c r="G79" s="336">
        <v>845</v>
      </c>
      <c r="H79" s="336">
        <v>838</v>
      </c>
      <c r="I79" s="336">
        <v>829</v>
      </c>
      <c r="J79" s="336">
        <v>818</v>
      </c>
      <c r="K79" s="336">
        <v>805</v>
      </c>
      <c r="L79" s="336">
        <v>791</v>
      </c>
      <c r="M79" s="336">
        <v>775</v>
      </c>
      <c r="N79" s="336">
        <v>758</v>
      </c>
      <c r="O79" s="336">
        <v>739</v>
      </c>
      <c r="P79" s="336">
        <v>720</v>
      </c>
      <c r="Q79" s="336">
        <v>699</v>
      </c>
      <c r="R79" s="336">
        <v>678</v>
      </c>
      <c r="S79" s="336">
        <v>655</v>
      </c>
      <c r="T79" s="336">
        <v>632</v>
      </c>
      <c r="U79" s="336">
        <v>609</v>
      </c>
      <c r="V79" s="336">
        <v>585</v>
      </c>
      <c r="W79" s="336">
        <v>560</v>
      </c>
      <c r="X79" s="336">
        <v>536</v>
      </c>
      <c r="Y79" s="336">
        <v>512</v>
      </c>
      <c r="Z79" s="336">
        <v>487</v>
      </c>
      <c r="AA79" s="336">
        <v>464</v>
      </c>
      <c r="AB79" s="336">
        <v>441</v>
      </c>
      <c r="AC79" s="336">
        <v>418</v>
      </c>
      <c r="AD79" s="336">
        <v>397</v>
      </c>
      <c r="AE79" s="336">
        <v>377</v>
      </c>
      <c r="AF79" s="336">
        <v>358</v>
      </c>
      <c r="AG79" s="336">
        <v>341</v>
      </c>
      <c r="AH79" s="336">
        <v>325</v>
      </c>
      <c r="AI79" s="336">
        <v>311</v>
      </c>
      <c r="AJ79" s="336">
        <v>300</v>
      </c>
      <c r="AK79" s="336">
        <v>291</v>
      </c>
      <c r="AL79" s="336">
        <v>286</v>
      </c>
    </row>
    <row r="80" spans="1:38" x14ac:dyDescent="0.2">
      <c r="A80" s="925"/>
      <c r="B80" s="634">
        <v>77</v>
      </c>
      <c r="C80" s="336">
        <v>849</v>
      </c>
      <c r="D80" s="336">
        <v>848</v>
      </c>
      <c r="E80" s="336">
        <v>846</v>
      </c>
      <c r="F80" s="336">
        <v>842</v>
      </c>
      <c r="G80" s="336">
        <v>837</v>
      </c>
      <c r="H80" s="336">
        <v>829</v>
      </c>
      <c r="I80" s="336">
        <v>820</v>
      </c>
      <c r="J80" s="336">
        <v>809</v>
      </c>
      <c r="K80" s="336">
        <v>797</v>
      </c>
      <c r="L80" s="336">
        <v>782</v>
      </c>
      <c r="M80" s="336">
        <v>767</v>
      </c>
      <c r="N80" s="336">
        <v>750</v>
      </c>
      <c r="O80" s="336">
        <v>732</v>
      </c>
      <c r="P80" s="336">
        <v>712</v>
      </c>
      <c r="Q80" s="336">
        <v>691</v>
      </c>
      <c r="R80" s="336">
        <v>670</v>
      </c>
      <c r="S80" s="336">
        <v>648</v>
      </c>
      <c r="T80" s="336">
        <v>625</v>
      </c>
      <c r="U80" s="336">
        <v>601</v>
      </c>
      <c r="V80" s="336">
        <v>578</v>
      </c>
      <c r="W80" s="336">
        <v>553</v>
      </c>
      <c r="X80" s="336">
        <v>529</v>
      </c>
      <c r="Y80" s="336">
        <v>505</v>
      </c>
      <c r="Z80" s="336">
        <v>481</v>
      </c>
      <c r="AA80" s="336">
        <v>458</v>
      </c>
      <c r="AB80" s="336">
        <v>434</v>
      </c>
      <c r="AC80" s="336">
        <v>413</v>
      </c>
      <c r="AD80" s="336">
        <v>392</v>
      </c>
      <c r="AE80" s="336">
        <v>371</v>
      </c>
      <c r="AF80" s="336">
        <v>353</v>
      </c>
      <c r="AG80" s="336">
        <v>335</v>
      </c>
      <c r="AH80" s="336">
        <v>320</v>
      </c>
      <c r="AI80" s="336">
        <v>306</v>
      </c>
      <c r="AJ80" s="336">
        <v>295</v>
      </c>
      <c r="AK80" s="336">
        <v>287</v>
      </c>
      <c r="AL80" s="336">
        <v>281</v>
      </c>
    </row>
    <row r="81" spans="1:38" x14ac:dyDescent="0.2">
      <c r="A81" s="925"/>
      <c r="B81" s="634">
        <v>78</v>
      </c>
      <c r="C81" s="336">
        <v>840</v>
      </c>
      <c r="D81" s="336">
        <v>840</v>
      </c>
      <c r="E81" s="336">
        <v>837</v>
      </c>
      <c r="F81" s="336">
        <v>833</v>
      </c>
      <c r="G81" s="336">
        <v>828</v>
      </c>
      <c r="H81" s="336">
        <v>821</v>
      </c>
      <c r="I81" s="336">
        <v>812</v>
      </c>
      <c r="J81" s="336">
        <v>801</v>
      </c>
      <c r="K81" s="336">
        <v>789</v>
      </c>
      <c r="L81" s="336">
        <v>774</v>
      </c>
      <c r="M81" s="336">
        <v>759</v>
      </c>
      <c r="N81" s="336">
        <v>742</v>
      </c>
      <c r="O81" s="336">
        <v>724</v>
      </c>
      <c r="P81" s="336">
        <v>705</v>
      </c>
      <c r="Q81" s="336">
        <v>684</v>
      </c>
      <c r="R81" s="336">
        <v>663</v>
      </c>
      <c r="S81" s="336">
        <v>640</v>
      </c>
      <c r="T81" s="336">
        <v>618</v>
      </c>
      <c r="U81" s="336">
        <v>594</v>
      </c>
      <c r="V81" s="336">
        <v>571</v>
      </c>
      <c r="W81" s="336">
        <v>547</v>
      </c>
      <c r="X81" s="336">
        <v>523</v>
      </c>
      <c r="Y81" s="336">
        <v>498</v>
      </c>
      <c r="Z81" s="336">
        <v>475</v>
      </c>
      <c r="AA81" s="336">
        <v>451</v>
      </c>
      <c r="AB81" s="336">
        <v>429</v>
      </c>
      <c r="AC81" s="336">
        <v>407</v>
      </c>
      <c r="AD81" s="336">
        <v>386</v>
      </c>
      <c r="AE81" s="336">
        <v>366</v>
      </c>
      <c r="AF81" s="336">
        <v>347</v>
      </c>
      <c r="AG81" s="336">
        <v>330</v>
      </c>
      <c r="AH81" s="336">
        <v>315</v>
      </c>
      <c r="AI81" s="336">
        <v>301</v>
      </c>
      <c r="AJ81" s="336">
        <v>290</v>
      </c>
      <c r="AK81" s="336">
        <v>282</v>
      </c>
      <c r="AL81" s="336">
        <v>277</v>
      </c>
    </row>
    <row r="82" spans="1:38" x14ac:dyDescent="0.2">
      <c r="A82" s="925"/>
      <c r="B82" s="634">
        <v>79</v>
      </c>
      <c r="C82" s="336">
        <v>831</v>
      </c>
      <c r="D82" s="336">
        <v>830</v>
      </c>
      <c r="E82" s="336">
        <v>828</v>
      </c>
      <c r="F82" s="336">
        <v>824</v>
      </c>
      <c r="G82" s="336">
        <v>819</v>
      </c>
      <c r="H82" s="336">
        <v>812</v>
      </c>
      <c r="I82" s="336">
        <v>803</v>
      </c>
      <c r="J82" s="336">
        <v>792</v>
      </c>
      <c r="K82" s="336">
        <v>780</v>
      </c>
      <c r="L82" s="336">
        <v>766</v>
      </c>
      <c r="M82" s="336">
        <v>751</v>
      </c>
      <c r="N82" s="336">
        <v>734</v>
      </c>
      <c r="O82" s="336">
        <v>716</v>
      </c>
      <c r="P82" s="336">
        <v>696</v>
      </c>
      <c r="Q82" s="336">
        <v>677</v>
      </c>
      <c r="R82" s="336">
        <v>655</v>
      </c>
      <c r="S82" s="336">
        <v>633</v>
      </c>
      <c r="T82" s="336">
        <v>610</v>
      </c>
      <c r="U82" s="336">
        <v>588</v>
      </c>
      <c r="V82" s="336">
        <v>564</v>
      </c>
      <c r="W82" s="336">
        <v>540</v>
      </c>
      <c r="X82" s="336">
        <v>516</v>
      </c>
      <c r="Y82" s="336">
        <v>492</v>
      </c>
      <c r="Z82" s="336">
        <v>468</v>
      </c>
      <c r="AA82" s="336">
        <v>445</v>
      </c>
      <c r="AB82" s="336">
        <v>422</v>
      </c>
      <c r="AC82" s="336">
        <v>401</v>
      </c>
      <c r="AD82" s="336">
        <v>380</v>
      </c>
      <c r="AE82" s="336">
        <v>360</v>
      </c>
      <c r="AF82" s="336">
        <v>342</v>
      </c>
      <c r="AG82" s="336">
        <v>325</v>
      </c>
      <c r="AH82" s="336">
        <v>309</v>
      </c>
      <c r="AI82" s="336">
        <v>296</v>
      </c>
      <c r="AJ82" s="336">
        <v>285</v>
      </c>
      <c r="AK82" s="336">
        <v>277</v>
      </c>
      <c r="AL82" s="336">
        <v>272</v>
      </c>
    </row>
    <row r="83" spans="1:38" x14ac:dyDescent="0.2">
      <c r="A83" s="925"/>
      <c r="B83" s="634">
        <v>80</v>
      </c>
      <c r="C83" s="336">
        <v>822</v>
      </c>
      <c r="D83" s="336">
        <v>821</v>
      </c>
      <c r="E83" s="336">
        <v>819</v>
      </c>
      <c r="F83" s="336">
        <v>815</v>
      </c>
      <c r="G83" s="336">
        <v>810</v>
      </c>
      <c r="H83" s="336">
        <v>803</v>
      </c>
      <c r="I83" s="336">
        <v>794</v>
      </c>
      <c r="J83" s="336">
        <v>784</v>
      </c>
      <c r="K83" s="336">
        <v>771</v>
      </c>
      <c r="L83" s="336">
        <v>758</v>
      </c>
      <c r="M83" s="336">
        <v>742</v>
      </c>
      <c r="N83" s="336">
        <v>726</v>
      </c>
      <c r="O83" s="336">
        <v>708</v>
      </c>
      <c r="P83" s="336">
        <v>689</v>
      </c>
      <c r="Q83" s="336">
        <v>668</v>
      </c>
      <c r="R83" s="336">
        <v>648</v>
      </c>
      <c r="S83" s="336">
        <v>626</v>
      </c>
      <c r="T83" s="336">
        <v>603</v>
      </c>
      <c r="U83" s="336">
        <v>580</v>
      </c>
      <c r="V83" s="336">
        <v>557</v>
      </c>
      <c r="W83" s="336">
        <v>533</v>
      </c>
      <c r="X83" s="336">
        <v>509</v>
      </c>
      <c r="Y83" s="336">
        <v>485</v>
      </c>
      <c r="Z83" s="336">
        <v>462</v>
      </c>
      <c r="AA83" s="336">
        <v>439</v>
      </c>
      <c r="AB83" s="336">
        <v>416</v>
      </c>
      <c r="AC83" s="336">
        <v>395</v>
      </c>
      <c r="AD83" s="336">
        <v>374</v>
      </c>
      <c r="AE83" s="336">
        <v>355</v>
      </c>
      <c r="AF83" s="336">
        <v>337</v>
      </c>
      <c r="AG83" s="336">
        <v>320</v>
      </c>
      <c r="AH83" s="336">
        <v>305</v>
      </c>
      <c r="AI83" s="336">
        <v>291</v>
      </c>
      <c r="AJ83" s="336">
        <v>281</v>
      </c>
      <c r="AK83" s="336">
        <v>273</v>
      </c>
      <c r="AL83" s="336">
        <v>268</v>
      </c>
    </row>
    <row r="84" spans="1:38" x14ac:dyDescent="0.2">
      <c r="A84" s="925"/>
      <c r="B84" s="634">
        <v>81</v>
      </c>
      <c r="C84" s="336">
        <v>812</v>
      </c>
      <c r="D84" s="336">
        <v>812</v>
      </c>
      <c r="E84" s="336">
        <v>809</v>
      </c>
      <c r="F84" s="336">
        <v>806</v>
      </c>
      <c r="G84" s="336">
        <v>801</v>
      </c>
      <c r="H84" s="336">
        <v>794</v>
      </c>
      <c r="I84" s="336">
        <v>785</v>
      </c>
      <c r="J84" s="336">
        <v>775</v>
      </c>
      <c r="K84" s="336">
        <v>763</v>
      </c>
      <c r="L84" s="336">
        <v>749</v>
      </c>
      <c r="M84" s="336">
        <v>734</v>
      </c>
      <c r="N84" s="336">
        <v>717</v>
      </c>
      <c r="O84" s="336">
        <v>700</v>
      </c>
      <c r="P84" s="336">
        <v>681</v>
      </c>
      <c r="Q84" s="336">
        <v>661</v>
      </c>
      <c r="R84" s="336">
        <v>640</v>
      </c>
      <c r="S84" s="336">
        <v>619</v>
      </c>
      <c r="T84" s="336">
        <v>596</v>
      </c>
      <c r="U84" s="336">
        <v>573</v>
      </c>
      <c r="V84" s="336">
        <v>550</v>
      </c>
      <c r="W84" s="336">
        <v>526</v>
      </c>
      <c r="X84" s="336">
        <v>502</v>
      </c>
      <c r="Y84" s="336">
        <v>479</v>
      </c>
      <c r="Z84" s="336">
        <v>456</v>
      </c>
      <c r="AA84" s="336">
        <v>433</v>
      </c>
      <c r="AB84" s="336">
        <v>410</v>
      </c>
      <c r="AC84" s="336">
        <v>389</v>
      </c>
      <c r="AD84" s="336">
        <v>369</v>
      </c>
      <c r="AE84" s="336">
        <v>349</v>
      </c>
      <c r="AF84" s="336">
        <v>331</v>
      </c>
      <c r="AG84" s="336">
        <v>315</v>
      </c>
      <c r="AH84" s="336">
        <v>300</v>
      </c>
      <c r="AI84" s="336">
        <v>286</v>
      </c>
      <c r="AJ84" s="336">
        <v>276</v>
      </c>
      <c r="AK84" s="336">
        <v>268</v>
      </c>
      <c r="AL84" s="336">
        <v>263</v>
      </c>
    </row>
    <row r="85" spans="1:38" x14ac:dyDescent="0.2">
      <c r="A85" s="925"/>
      <c r="B85" s="634">
        <v>82</v>
      </c>
      <c r="C85" s="336">
        <v>803</v>
      </c>
      <c r="D85" s="336">
        <v>802</v>
      </c>
      <c r="E85" s="336">
        <v>800</v>
      </c>
      <c r="F85" s="336">
        <v>796</v>
      </c>
      <c r="G85" s="336">
        <v>791</v>
      </c>
      <c r="H85" s="336">
        <v>784</v>
      </c>
      <c r="I85" s="336">
        <v>776</v>
      </c>
      <c r="J85" s="336">
        <v>765</v>
      </c>
      <c r="K85" s="336">
        <v>753</v>
      </c>
      <c r="L85" s="336">
        <v>740</v>
      </c>
      <c r="M85" s="336">
        <v>725</v>
      </c>
      <c r="N85" s="336">
        <v>709</v>
      </c>
      <c r="O85" s="336">
        <v>691</v>
      </c>
      <c r="P85" s="336">
        <v>673</v>
      </c>
      <c r="Q85" s="336">
        <v>653</v>
      </c>
      <c r="R85" s="336">
        <v>632</v>
      </c>
      <c r="S85" s="336">
        <v>610</v>
      </c>
      <c r="T85" s="336">
        <v>589</v>
      </c>
      <c r="U85" s="336">
        <v>566</v>
      </c>
      <c r="V85" s="336">
        <v>542</v>
      </c>
      <c r="W85" s="336">
        <v>519</v>
      </c>
      <c r="X85" s="336">
        <v>496</v>
      </c>
      <c r="Y85" s="336">
        <v>472</v>
      </c>
      <c r="Z85" s="336">
        <v>449</v>
      </c>
      <c r="AA85" s="336">
        <v>426</v>
      </c>
      <c r="AB85" s="336">
        <v>404</v>
      </c>
      <c r="AC85" s="336">
        <v>383</v>
      </c>
      <c r="AD85" s="336">
        <v>363</v>
      </c>
      <c r="AE85" s="336">
        <v>344</v>
      </c>
      <c r="AF85" s="336">
        <v>326</v>
      </c>
      <c r="AG85" s="336">
        <v>309</v>
      </c>
      <c r="AH85" s="336">
        <v>295</v>
      </c>
      <c r="AI85" s="336">
        <v>282</v>
      </c>
      <c r="AJ85" s="336">
        <v>271</v>
      </c>
      <c r="AK85" s="336">
        <v>264</v>
      </c>
      <c r="AL85" s="336">
        <v>259</v>
      </c>
    </row>
    <row r="86" spans="1:38" x14ac:dyDescent="0.2">
      <c r="A86" s="925"/>
      <c r="B86" s="634">
        <v>83</v>
      </c>
      <c r="C86" s="336">
        <v>793</v>
      </c>
      <c r="D86" s="336">
        <v>792</v>
      </c>
      <c r="E86" s="336">
        <v>790</v>
      </c>
      <c r="F86" s="336">
        <v>786</v>
      </c>
      <c r="G86" s="336">
        <v>781</v>
      </c>
      <c r="H86" s="336">
        <v>775</v>
      </c>
      <c r="I86" s="336">
        <v>766</v>
      </c>
      <c r="J86" s="336">
        <v>756</v>
      </c>
      <c r="K86" s="336">
        <v>745</v>
      </c>
      <c r="L86" s="336">
        <v>731</v>
      </c>
      <c r="M86" s="336">
        <v>716</v>
      </c>
      <c r="N86" s="336">
        <v>700</v>
      </c>
      <c r="O86" s="336">
        <v>683</v>
      </c>
      <c r="P86" s="336">
        <v>664</v>
      </c>
      <c r="Q86" s="336">
        <v>645</v>
      </c>
      <c r="R86" s="336">
        <v>624</v>
      </c>
      <c r="S86" s="336">
        <v>602</v>
      </c>
      <c r="T86" s="336">
        <v>580</v>
      </c>
      <c r="U86" s="336">
        <v>559</v>
      </c>
      <c r="V86" s="336">
        <v>535</v>
      </c>
      <c r="W86" s="336">
        <v>512</v>
      </c>
      <c r="X86" s="336">
        <v>489</v>
      </c>
      <c r="Y86" s="336">
        <v>466</v>
      </c>
      <c r="Z86" s="336">
        <v>443</v>
      </c>
      <c r="AA86" s="336">
        <v>420</v>
      </c>
      <c r="AB86" s="336">
        <v>398</v>
      </c>
      <c r="AC86" s="336">
        <v>377</v>
      </c>
      <c r="AD86" s="336">
        <v>357</v>
      </c>
      <c r="AE86" s="336">
        <v>338</v>
      </c>
      <c r="AF86" s="336">
        <v>321</v>
      </c>
      <c r="AG86" s="336">
        <v>305</v>
      </c>
      <c r="AH86" s="336">
        <v>290</v>
      </c>
      <c r="AI86" s="336">
        <v>277</v>
      </c>
      <c r="AJ86" s="336">
        <v>267</v>
      </c>
      <c r="AK86" s="336">
        <v>259</v>
      </c>
      <c r="AL86" s="336">
        <v>254</v>
      </c>
    </row>
    <row r="87" spans="1:38" x14ac:dyDescent="0.2">
      <c r="A87" s="925"/>
      <c r="B87" s="634">
        <v>84</v>
      </c>
      <c r="C87" s="336">
        <v>783</v>
      </c>
      <c r="D87" s="336">
        <v>782</v>
      </c>
      <c r="E87" s="336">
        <v>780</v>
      </c>
      <c r="F87" s="336">
        <v>777</v>
      </c>
      <c r="G87" s="336">
        <v>772</v>
      </c>
      <c r="H87" s="336">
        <v>765</v>
      </c>
      <c r="I87" s="336">
        <v>757</v>
      </c>
      <c r="J87" s="336">
        <v>747</v>
      </c>
      <c r="K87" s="336">
        <v>735</v>
      </c>
      <c r="L87" s="336">
        <v>722</v>
      </c>
      <c r="M87" s="336">
        <v>707</v>
      </c>
      <c r="N87" s="336">
        <v>691</v>
      </c>
      <c r="O87" s="336">
        <v>674</v>
      </c>
      <c r="P87" s="336">
        <v>656</v>
      </c>
      <c r="Q87" s="336">
        <v>636</v>
      </c>
      <c r="R87" s="336">
        <v>616</v>
      </c>
      <c r="S87" s="336">
        <v>595</v>
      </c>
      <c r="T87" s="336">
        <v>573</v>
      </c>
      <c r="U87" s="336">
        <v>551</v>
      </c>
      <c r="V87" s="336">
        <v>528</v>
      </c>
      <c r="W87" s="336">
        <v>505</v>
      </c>
      <c r="X87" s="336">
        <v>482</v>
      </c>
      <c r="Y87" s="336">
        <v>459</v>
      </c>
      <c r="Z87" s="336">
        <v>436</v>
      </c>
      <c r="AA87" s="336">
        <v>414</v>
      </c>
      <c r="AB87" s="336">
        <v>392</v>
      </c>
      <c r="AC87" s="336">
        <v>372</v>
      </c>
      <c r="AD87" s="336">
        <v>352</v>
      </c>
      <c r="AE87" s="336">
        <v>333</v>
      </c>
      <c r="AF87" s="336">
        <v>316</v>
      </c>
      <c r="AG87" s="336">
        <v>300</v>
      </c>
      <c r="AH87" s="336">
        <v>285</v>
      </c>
      <c r="AI87" s="336">
        <v>273</v>
      </c>
      <c r="AJ87" s="336">
        <v>262</v>
      </c>
      <c r="AK87" s="336">
        <v>255</v>
      </c>
      <c r="AL87" s="336">
        <v>250</v>
      </c>
    </row>
    <row r="88" spans="1:38" x14ac:dyDescent="0.2">
      <c r="A88" s="925"/>
      <c r="B88" s="634">
        <v>85</v>
      </c>
      <c r="C88" s="336">
        <v>772</v>
      </c>
      <c r="D88" s="336">
        <v>772</v>
      </c>
      <c r="E88" s="336">
        <v>770</v>
      </c>
      <c r="F88" s="336">
        <v>766</v>
      </c>
      <c r="G88" s="336">
        <v>762</v>
      </c>
      <c r="H88" s="336">
        <v>755</v>
      </c>
      <c r="I88" s="336">
        <v>747</v>
      </c>
      <c r="J88" s="336">
        <v>737</v>
      </c>
      <c r="K88" s="336">
        <v>726</v>
      </c>
      <c r="L88" s="336">
        <v>713</v>
      </c>
      <c r="M88" s="336">
        <v>698</v>
      </c>
      <c r="N88" s="336">
        <v>683</v>
      </c>
      <c r="O88" s="336">
        <v>666</v>
      </c>
      <c r="P88" s="336">
        <v>647</v>
      </c>
      <c r="Q88" s="336">
        <v>628</v>
      </c>
      <c r="R88" s="336">
        <v>608</v>
      </c>
      <c r="S88" s="336">
        <v>588</v>
      </c>
      <c r="T88" s="336">
        <v>566</v>
      </c>
      <c r="U88" s="336">
        <v>543</v>
      </c>
      <c r="V88" s="336">
        <v>521</v>
      </c>
      <c r="W88" s="336">
        <v>498</v>
      </c>
      <c r="X88" s="336">
        <v>475</v>
      </c>
      <c r="Y88" s="336">
        <v>452</v>
      </c>
      <c r="Z88" s="336">
        <v>430</v>
      </c>
      <c r="AA88" s="336">
        <v>408</v>
      </c>
      <c r="AB88" s="336">
        <v>386</v>
      </c>
      <c r="AC88" s="336">
        <v>365</v>
      </c>
      <c r="AD88" s="336">
        <v>346</v>
      </c>
      <c r="AE88" s="336">
        <v>328</v>
      </c>
      <c r="AF88" s="336">
        <v>310</v>
      </c>
      <c r="AG88" s="336">
        <v>294</v>
      </c>
      <c r="AH88" s="336">
        <v>280</v>
      </c>
      <c r="AI88" s="336">
        <v>268</v>
      </c>
      <c r="AJ88" s="336">
        <v>258</v>
      </c>
      <c r="AK88" s="336">
        <v>250</v>
      </c>
      <c r="AL88" s="336">
        <v>246</v>
      </c>
    </row>
    <row r="89" spans="1:38" x14ac:dyDescent="0.2">
      <c r="A89" s="925"/>
      <c r="B89" s="634">
        <v>86</v>
      </c>
      <c r="C89" s="336">
        <v>762</v>
      </c>
      <c r="D89" s="336">
        <v>761</v>
      </c>
      <c r="E89" s="336">
        <v>759</v>
      </c>
      <c r="F89" s="336">
        <v>756</v>
      </c>
      <c r="G89" s="336">
        <v>751</v>
      </c>
      <c r="H89" s="336">
        <v>745</v>
      </c>
      <c r="I89" s="336">
        <v>737</v>
      </c>
      <c r="J89" s="336">
        <v>728</v>
      </c>
      <c r="K89" s="336">
        <v>716</v>
      </c>
      <c r="L89" s="336">
        <v>703</v>
      </c>
      <c r="M89" s="336">
        <v>689</v>
      </c>
      <c r="N89" s="336">
        <v>673</v>
      </c>
      <c r="O89" s="336">
        <v>657</v>
      </c>
      <c r="P89" s="336">
        <v>639</v>
      </c>
      <c r="Q89" s="336">
        <v>620</v>
      </c>
      <c r="R89" s="336">
        <v>600</v>
      </c>
      <c r="S89" s="336">
        <v>579</v>
      </c>
      <c r="T89" s="336">
        <v>558</v>
      </c>
      <c r="U89" s="336">
        <v>536</v>
      </c>
      <c r="V89" s="336">
        <v>513</v>
      </c>
      <c r="W89" s="336">
        <v>491</v>
      </c>
      <c r="X89" s="336">
        <v>468</v>
      </c>
      <c r="Y89" s="336">
        <v>446</v>
      </c>
      <c r="Z89" s="336">
        <v>423</v>
      </c>
      <c r="AA89" s="336">
        <v>402</v>
      </c>
      <c r="AB89" s="336">
        <v>380</v>
      </c>
      <c r="AC89" s="336">
        <v>360</v>
      </c>
      <c r="AD89" s="336">
        <v>341</v>
      </c>
      <c r="AE89" s="336">
        <v>322</v>
      </c>
      <c r="AF89" s="336">
        <v>305</v>
      </c>
      <c r="AG89" s="336">
        <v>289</v>
      </c>
      <c r="AH89" s="336">
        <v>276</v>
      </c>
      <c r="AI89" s="336">
        <v>263</v>
      </c>
      <c r="AJ89" s="336">
        <v>254</v>
      </c>
      <c r="AK89" s="336">
        <v>246</v>
      </c>
      <c r="AL89" s="336">
        <v>241</v>
      </c>
    </row>
    <row r="90" spans="1:38" x14ac:dyDescent="0.2">
      <c r="A90" s="925"/>
      <c r="B90" s="634">
        <v>87</v>
      </c>
      <c r="C90" s="336">
        <v>751</v>
      </c>
      <c r="D90" s="336">
        <v>751</v>
      </c>
      <c r="E90" s="336">
        <v>749</v>
      </c>
      <c r="F90" s="336">
        <v>746</v>
      </c>
      <c r="G90" s="336">
        <v>741</v>
      </c>
      <c r="H90" s="336">
        <v>735</v>
      </c>
      <c r="I90" s="336">
        <v>727</v>
      </c>
      <c r="J90" s="336">
        <v>718</v>
      </c>
      <c r="K90" s="336">
        <v>707</v>
      </c>
      <c r="L90" s="336">
        <v>694</v>
      </c>
      <c r="M90" s="336">
        <v>680</v>
      </c>
      <c r="N90" s="336">
        <v>664</v>
      </c>
      <c r="O90" s="336">
        <v>648</v>
      </c>
      <c r="P90" s="336">
        <v>630</v>
      </c>
      <c r="Q90" s="336">
        <v>612</v>
      </c>
      <c r="R90" s="336">
        <v>592</v>
      </c>
      <c r="S90" s="336">
        <v>571</v>
      </c>
      <c r="T90" s="336">
        <v>550</v>
      </c>
      <c r="U90" s="336">
        <v>529</v>
      </c>
      <c r="V90" s="336">
        <v>506</v>
      </c>
      <c r="W90" s="336">
        <v>484</v>
      </c>
      <c r="X90" s="336">
        <v>461</v>
      </c>
      <c r="Y90" s="336">
        <v>439</v>
      </c>
      <c r="Z90" s="336">
        <v>416</v>
      </c>
      <c r="AA90" s="336">
        <v>395</v>
      </c>
      <c r="AB90" s="336">
        <v>374</v>
      </c>
      <c r="AC90" s="336">
        <v>354</v>
      </c>
      <c r="AD90" s="336">
        <v>335</v>
      </c>
      <c r="AE90" s="336">
        <v>317</v>
      </c>
      <c r="AF90" s="336">
        <v>300</v>
      </c>
      <c r="AG90" s="336">
        <v>285</v>
      </c>
      <c r="AH90" s="336">
        <v>271</v>
      </c>
      <c r="AI90" s="336">
        <v>259</v>
      </c>
      <c r="AJ90" s="336">
        <v>249</v>
      </c>
      <c r="AK90" s="336">
        <v>242</v>
      </c>
      <c r="AL90" s="336">
        <v>237</v>
      </c>
    </row>
    <row r="91" spans="1:38" x14ac:dyDescent="0.2">
      <c r="A91" s="925"/>
      <c r="B91" s="634">
        <v>88</v>
      </c>
      <c r="C91" s="336">
        <v>740</v>
      </c>
      <c r="D91" s="336">
        <v>740</v>
      </c>
      <c r="E91" s="336">
        <v>738</v>
      </c>
      <c r="F91" s="336">
        <v>735</v>
      </c>
      <c r="G91" s="336">
        <v>731</v>
      </c>
      <c r="H91" s="336">
        <v>725</v>
      </c>
      <c r="I91" s="336">
        <v>717</v>
      </c>
      <c r="J91" s="336">
        <v>708</v>
      </c>
      <c r="K91" s="336">
        <v>697</v>
      </c>
      <c r="L91" s="336">
        <v>685</v>
      </c>
      <c r="M91" s="336">
        <v>671</v>
      </c>
      <c r="N91" s="336">
        <v>656</v>
      </c>
      <c r="O91" s="336">
        <v>639</v>
      </c>
      <c r="P91" s="336">
        <v>621</v>
      </c>
      <c r="Q91" s="336">
        <v>603</v>
      </c>
      <c r="R91" s="336">
        <v>584</v>
      </c>
      <c r="S91" s="336">
        <v>563</v>
      </c>
      <c r="T91" s="336">
        <v>542</v>
      </c>
      <c r="U91" s="336">
        <v>520</v>
      </c>
      <c r="V91" s="336">
        <v>499</v>
      </c>
      <c r="W91" s="336">
        <v>477</v>
      </c>
      <c r="X91" s="336">
        <v>454</v>
      </c>
      <c r="Y91" s="336">
        <v>432</v>
      </c>
      <c r="Z91" s="336">
        <v>410</v>
      </c>
      <c r="AA91" s="336">
        <v>389</v>
      </c>
      <c r="AB91" s="336">
        <v>368</v>
      </c>
      <c r="AC91" s="336">
        <v>348</v>
      </c>
      <c r="AD91" s="336">
        <v>329</v>
      </c>
      <c r="AE91" s="336">
        <v>311</v>
      </c>
      <c r="AF91" s="336">
        <v>295</v>
      </c>
      <c r="AG91" s="336">
        <v>280</v>
      </c>
      <c r="AH91" s="336">
        <v>266</v>
      </c>
      <c r="AI91" s="336">
        <v>254</v>
      </c>
      <c r="AJ91" s="336">
        <v>245</v>
      </c>
      <c r="AK91" s="336">
        <v>238</v>
      </c>
      <c r="AL91" s="336">
        <v>233</v>
      </c>
    </row>
    <row r="92" spans="1:38" x14ac:dyDescent="0.2">
      <c r="A92" s="925"/>
      <c r="B92" s="634">
        <v>89</v>
      </c>
      <c r="C92" s="336">
        <v>729</v>
      </c>
      <c r="D92" s="336">
        <v>729</v>
      </c>
      <c r="E92" s="336">
        <v>727</v>
      </c>
      <c r="F92" s="336">
        <v>724</v>
      </c>
      <c r="G92" s="336">
        <v>720</v>
      </c>
      <c r="H92" s="336">
        <v>714</v>
      </c>
      <c r="I92" s="336">
        <v>707</v>
      </c>
      <c r="J92" s="336">
        <v>697</v>
      </c>
      <c r="K92" s="336">
        <v>687</v>
      </c>
      <c r="L92" s="336">
        <v>675</v>
      </c>
      <c r="M92" s="336">
        <v>661</v>
      </c>
      <c r="N92" s="336">
        <v>646</v>
      </c>
      <c r="O92" s="336">
        <v>630</v>
      </c>
      <c r="P92" s="336">
        <v>613</v>
      </c>
      <c r="Q92" s="336">
        <v>594</v>
      </c>
      <c r="R92" s="336">
        <v>575</v>
      </c>
      <c r="S92" s="336">
        <v>555</v>
      </c>
      <c r="T92" s="336">
        <v>534</v>
      </c>
      <c r="U92" s="336">
        <v>513</v>
      </c>
      <c r="V92" s="336">
        <v>491</v>
      </c>
      <c r="W92" s="336">
        <v>470</v>
      </c>
      <c r="X92" s="336">
        <v>447</v>
      </c>
      <c r="Y92" s="336">
        <v>425</v>
      </c>
      <c r="Z92" s="336">
        <v>404</v>
      </c>
      <c r="AA92" s="336">
        <v>383</v>
      </c>
      <c r="AB92" s="336">
        <v>362</v>
      </c>
      <c r="AC92" s="336">
        <v>342</v>
      </c>
      <c r="AD92" s="336">
        <v>323</v>
      </c>
      <c r="AE92" s="336">
        <v>306</v>
      </c>
      <c r="AF92" s="336">
        <v>290</v>
      </c>
      <c r="AG92" s="336">
        <v>275</v>
      </c>
      <c r="AH92" s="336">
        <v>261</v>
      </c>
      <c r="AI92" s="336">
        <v>250</v>
      </c>
      <c r="AJ92" s="336">
        <v>240</v>
      </c>
      <c r="AK92" s="336">
        <v>233</v>
      </c>
      <c r="AL92" s="336">
        <v>229</v>
      </c>
    </row>
    <row r="93" spans="1:38" x14ac:dyDescent="0.2">
      <c r="A93" s="925"/>
      <c r="B93" s="634">
        <v>90</v>
      </c>
      <c r="C93" s="336">
        <v>718</v>
      </c>
      <c r="D93" s="336">
        <v>718</v>
      </c>
      <c r="E93" s="336">
        <v>716</v>
      </c>
      <c r="F93" s="336">
        <v>713</v>
      </c>
      <c r="G93" s="336">
        <v>709</v>
      </c>
      <c r="H93" s="336">
        <v>704</v>
      </c>
      <c r="I93" s="336">
        <v>697</v>
      </c>
      <c r="J93" s="336">
        <v>688</v>
      </c>
      <c r="K93" s="336">
        <v>677</v>
      </c>
      <c r="L93" s="336">
        <v>665</v>
      </c>
      <c r="M93" s="336">
        <v>652</v>
      </c>
      <c r="N93" s="336">
        <v>637</v>
      </c>
      <c r="O93" s="336">
        <v>621</v>
      </c>
      <c r="P93" s="336">
        <v>604</v>
      </c>
      <c r="Q93" s="336">
        <v>586</v>
      </c>
      <c r="R93" s="336">
        <v>567</v>
      </c>
      <c r="S93" s="336">
        <v>547</v>
      </c>
      <c r="T93" s="336">
        <v>527</v>
      </c>
      <c r="U93" s="336">
        <v>505</v>
      </c>
      <c r="V93" s="336">
        <v>484</v>
      </c>
      <c r="W93" s="336">
        <v>462</v>
      </c>
      <c r="X93" s="336">
        <v>440</v>
      </c>
      <c r="Y93" s="336">
        <v>419</v>
      </c>
      <c r="Z93" s="336">
        <v>397</v>
      </c>
      <c r="AA93" s="336">
        <v>376</v>
      </c>
      <c r="AB93" s="336">
        <v>356</v>
      </c>
      <c r="AC93" s="336">
        <v>336</v>
      </c>
      <c r="AD93" s="336">
        <v>318</v>
      </c>
      <c r="AE93" s="336">
        <v>301</v>
      </c>
      <c r="AF93" s="336">
        <v>285</v>
      </c>
      <c r="AG93" s="336">
        <v>270</v>
      </c>
      <c r="AH93" s="336">
        <v>257</v>
      </c>
      <c r="AI93" s="336">
        <v>245</v>
      </c>
      <c r="AJ93" s="336">
        <v>236</v>
      </c>
      <c r="AK93" s="336">
        <v>229</v>
      </c>
      <c r="AL93" s="336">
        <v>225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0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35"/>
  </cols>
  <sheetData>
    <row r="1" spans="1:38" x14ac:dyDescent="0.2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2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2">
      <c r="A3" s="925"/>
      <c r="B3" s="634">
        <v>0</v>
      </c>
      <c r="C3" s="336">
        <v>907</v>
      </c>
      <c r="D3" s="336">
        <v>907</v>
      </c>
      <c r="E3" s="336">
        <v>907</v>
      </c>
      <c r="F3" s="336">
        <v>907</v>
      </c>
      <c r="G3" s="336">
        <v>907</v>
      </c>
      <c r="H3" s="336">
        <v>907</v>
      </c>
      <c r="I3" s="336">
        <v>907</v>
      </c>
      <c r="J3" s="336">
        <v>907</v>
      </c>
      <c r="K3" s="336">
        <v>907</v>
      </c>
      <c r="L3" s="336">
        <v>907</v>
      </c>
      <c r="M3" s="336">
        <v>907</v>
      </c>
      <c r="N3" s="336">
        <v>907</v>
      </c>
      <c r="O3" s="336">
        <v>907</v>
      </c>
      <c r="P3" s="336">
        <v>907</v>
      </c>
      <c r="Q3" s="336">
        <v>907</v>
      </c>
      <c r="R3" s="336">
        <v>907</v>
      </c>
      <c r="S3" s="336">
        <v>907</v>
      </c>
      <c r="T3" s="336">
        <v>907</v>
      </c>
      <c r="U3" s="336">
        <v>907</v>
      </c>
      <c r="V3" s="336">
        <v>907</v>
      </c>
      <c r="W3" s="336">
        <v>907</v>
      </c>
      <c r="X3" s="336">
        <v>907</v>
      </c>
      <c r="Y3" s="336">
        <v>907</v>
      </c>
      <c r="Z3" s="336">
        <v>907</v>
      </c>
      <c r="AA3" s="336">
        <v>907</v>
      </c>
      <c r="AB3" s="336">
        <v>907</v>
      </c>
      <c r="AC3" s="336">
        <v>907</v>
      </c>
      <c r="AD3" s="336">
        <v>907</v>
      </c>
      <c r="AE3" s="336">
        <v>907</v>
      </c>
      <c r="AF3" s="336">
        <v>907</v>
      </c>
      <c r="AG3" s="336">
        <v>907</v>
      </c>
      <c r="AH3" s="336">
        <v>907</v>
      </c>
      <c r="AI3" s="336">
        <v>907</v>
      </c>
      <c r="AJ3" s="336">
        <v>907</v>
      </c>
      <c r="AK3" s="336">
        <v>907</v>
      </c>
      <c r="AL3" s="336">
        <v>907</v>
      </c>
    </row>
    <row r="4" spans="1:38" x14ac:dyDescent="0.2">
      <c r="A4" s="925"/>
      <c r="B4" s="634">
        <v>1</v>
      </c>
      <c r="C4" s="336">
        <v>916</v>
      </c>
      <c r="D4" s="336">
        <v>916</v>
      </c>
      <c r="E4" s="336">
        <v>916</v>
      </c>
      <c r="F4" s="336">
        <v>915</v>
      </c>
      <c r="G4" s="336">
        <v>915</v>
      </c>
      <c r="H4" s="336">
        <v>915</v>
      </c>
      <c r="I4" s="336">
        <v>914</v>
      </c>
      <c r="J4" s="336">
        <v>914</v>
      </c>
      <c r="K4" s="336">
        <v>914</v>
      </c>
      <c r="L4" s="336">
        <v>913</v>
      </c>
      <c r="M4" s="336">
        <v>912</v>
      </c>
      <c r="N4" s="336">
        <v>912</v>
      </c>
      <c r="O4" s="336">
        <v>911</v>
      </c>
      <c r="P4" s="336">
        <v>910</v>
      </c>
      <c r="Q4" s="336">
        <v>910</v>
      </c>
      <c r="R4" s="336">
        <v>909</v>
      </c>
      <c r="S4" s="336">
        <v>908</v>
      </c>
      <c r="T4" s="336">
        <v>907</v>
      </c>
      <c r="U4" s="336">
        <v>907</v>
      </c>
      <c r="V4" s="336">
        <v>906</v>
      </c>
      <c r="W4" s="336">
        <v>905</v>
      </c>
      <c r="X4" s="336">
        <v>904</v>
      </c>
      <c r="Y4" s="336">
        <v>904</v>
      </c>
      <c r="Z4" s="336">
        <v>903</v>
      </c>
      <c r="AA4" s="336">
        <v>902</v>
      </c>
      <c r="AB4" s="336">
        <v>902</v>
      </c>
      <c r="AC4" s="336">
        <v>901</v>
      </c>
      <c r="AD4" s="336">
        <v>900</v>
      </c>
      <c r="AE4" s="336">
        <v>900</v>
      </c>
      <c r="AF4" s="336">
        <v>899</v>
      </c>
      <c r="AG4" s="336">
        <v>899</v>
      </c>
      <c r="AH4" s="336">
        <v>899</v>
      </c>
      <c r="AI4" s="336">
        <v>898</v>
      </c>
      <c r="AJ4" s="336">
        <v>898</v>
      </c>
      <c r="AK4" s="336">
        <v>898</v>
      </c>
      <c r="AL4" s="336">
        <v>898</v>
      </c>
    </row>
    <row r="5" spans="1:38" x14ac:dyDescent="0.2">
      <c r="A5" s="925"/>
      <c r="B5" s="634">
        <v>2</v>
      </c>
      <c r="C5" s="336">
        <v>924</v>
      </c>
      <c r="D5" s="336">
        <v>924</v>
      </c>
      <c r="E5" s="336">
        <v>924</v>
      </c>
      <c r="F5" s="336">
        <v>924</v>
      </c>
      <c r="G5" s="336">
        <v>923</v>
      </c>
      <c r="H5" s="336">
        <v>923</v>
      </c>
      <c r="I5" s="336">
        <v>922</v>
      </c>
      <c r="J5" s="336">
        <v>921</v>
      </c>
      <c r="K5" s="336">
        <v>920</v>
      </c>
      <c r="L5" s="336">
        <v>919</v>
      </c>
      <c r="M5" s="336">
        <v>918</v>
      </c>
      <c r="N5" s="336">
        <v>917</v>
      </c>
      <c r="O5" s="336">
        <v>915</v>
      </c>
      <c r="P5" s="336">
        <v>914</v>
      </c>
      <c r="Q5" s="336">
        <v>913</v>
      </c>
      <c r="R5" s="336">
        <v>911</v>
      </c>
      <c r="S5" s="336">
        <v>910</v>
      </c>
      <c r="T5" s="336">
        <v>908</v>
      </c>
      <c r="U5" s="336">
        <v>907</v>
      </c>
      <c r="V5" s="336">
        <v>905</v>
      </c>
      <c r="W5" s="336">
        <v>903</v>
      </c>
      <c r="X5" s="336">
        <v>902</v>
      </c>
      <c r="Y5" s="336">
        <v>900</v>
      </c>
      <c r="Z5" s="336">
        <v>899</v>
      </c>
      <c r="AA5" s="336">
        <v>897</v>
      </c>
      <c r="AB5" s="336">
        <v>896</v>
      </c>
      <c r="AC5" s="336">
        <v>895</v>
      </c>
      <c r="AD5" s="336">
        <v>894</v>
      </c>
      <c r="AE5" s="336">
        <v>893</v>
      </c>
      <c r="AF5" s="336">
        <v>892</v>
      </c>
      <c r="AG5" s="336">
        <v>891</v>
      </c>
      <c r="AH5" s="336">
        <v>890</v>
      </c>
      <c r="AI5" s="336">
        <v>890</v>
      </c>
      <c r="AJ5" s="336">
        <v>889</v>
      </c>
      <c r="AK5" s="336">
        <v>889</v>
      </c>
      <c r="AL5" s="336">
        <v>888</v>
      </c>
    </row>
    <row r="6" spans="1:38" x14ac:dyDescent="0.2">
      <c r="A6" s="925"/>
      <c r="B6" s="634">
        <v>3</v>
      </c>
      <c r="C6" s="336">
        <v>933</v>
      </c>
      <c r="D6" s="336">
        <v>933</v>
      </c>
      <c r="E6" s="336">
        <v>933</v>
      </c>
      <c r="F6" s="336">
        <v>932</v>
      </c>
      <c r="G6" s="336">
        <v>931</v>
      </c>
      <c r="H6" s="336">
        <v>930</v>
      </c>
      <c r="I6" s="336">
        <v>929</v>
      </c>
      <c r="J6" s="336">
        <v>928</v>
      </c>
      <c r="K6" s="336">
        <v>927</v>
      </c>
      <c r="L6" s="336">
        <v>925</v>
      </c>
      <c r="M6" s="336">
        <v>923</v>
      </c>
      <c r="N6" s="336">
        <v>922</v>
      </c>
      <c r="O6" s="336">
        <v>920</v>
      </c>
      <c r="P6" s="336">
        <v>918</v>
      </c>
      <c r="Q6" s="336">
        <v>915</v>
      </c>
      <c r="R6" s="336">
        <v>913</v>
      </c>
      <c r="S6" s="336">
        <v>911</v>
      </c>
      <c r="T6" s="336">
        <v>909</v>
      </c>
      <c r="U6" s="336">
        <v>906</v>
      </c>
      <c r="V6" s="336">
        <v>904</v>
      </c>
      <c r="W6" s="336">
        <v>902</v>
      </c>
      <c r="X6" s="336">
        <v>899</v>
      </c>
      <c r="Y6" s="336">
        <v>897</v>
      </c>
      <c r="Z6" s="336">
        <v>895</v>
      </c>
      <c r="AA6" s="336">
        <v>893</v>
      </c>
      <c r="AB6" s="336">
        <v>891</v>
      </c>
      <c r="AC6" s="336">
        <v>889</v>
      </c>
      <c r="AD6" s="336">
        <v>887</v>
      </c>
      <c r="AE6" s="336">
        <v>885</v>
      </c>
      <c r="AF6" s="336">
        <v>884</v>
      </c>
      <c r="AG6" s="336">
        <v>883</v>
      </c>
      <c r="AH6" s="336">
        <v>882</v>
      </c>
      <c r="AI6" s="336">
        <v>881</v>
      </c>
      <c r="AJ6" s="336">
        <v>880</v>
      </c>
      <c r="AK6" s="336">
        <v>879</v>
      </c>
      <c r="AL6" s="336">
        <v>879</v>
      </c>
    </row>
    <row r="7" spans="1:38" x14ac:dyDescent="0.2">
      <c r="A7" s="925"/>
      <c r="B7" s="634">
        <v>4</v>
      </c>
      <c r="C7" s="336">
        <v>941</v>
      </c>
      <c r="D7" s="336">
        <v>941</v>
      </c>
      <c r="E7" s="336">
        <v>941</v>
      </c>
      <c r="F7" s="336">
        <v>940</v>
      </c>
      <c r="G7" s="336">
        <v>939</v>
      </c>
      <c r="H7" s="336">
        <v>938</v>
      </c>
      <c r="I7" s="336">
        <v>937</v>
      </c>
      <c r="J7" s="336">
        <v>935</v>
      </c>
      <c r="K7" s="336">
        <v>933</v>
      </c>
      <c r="L7" s="336">
        <v>931</v>
      </c>
      <c r="M7" s="336">
        <v>929</v>
      </c>
      <c r="N7" s="336">
        <v>926</v>
      </c>
      <c r="O7" s="336">
        <v>924</v>
      </c>
      <c r="P7" s="336">
        <v>921</v>
      </c>
      <c r="Q7" s="336">
        <v>918</v>
      </c>
      <c r="R7" s="336">
        <v>915</v>
      </c>
      <c r="S7" s="336">
        <v>912</v>
      </c>
      <c r="T7" s="336">
        <v>909</v>
      </c>
      <c r="U7" s="336">
        <v>906</v>
      </c>
      <c r="V7" s="336">
        <v>903</v>
      </c>
      <c r="W7" s="336">
        <v>900</v>
      </c>
      <c r="X7" s="336">
        <v>897</v>
      </c>
      <c r="Y7" s="336">
        <v>894</v>
      </c>
      <c r="Z7" s="336">
        <v>891</v>
      </c>
      <c r="AA7" s="336">
        <v>888</v>
      </c>
      <c r="AB7" s="336">
        <v>885</v>
      </c>
      <c r="AC7" s="336">
        <v>883</v>
      </c>
      <c r="AD7" s="336">
        <v>880</v>
      </c>
      <c r="AE7" s="336">
        <v>878</v>
      </c>
      <c r="AF7" s="336">
        <v>876</v>
      </c>
      <c r="AG7" s="336">
        <v>874</v>
      </c>
      <c r="AH7" s="336">
        <v>873</v>
      </c>
      <c r="AI7" s="336">
        <v>872</v>
      </c>
      <c r="AJ7" s="336">
        <v>871</v>
      </c>
      <c r="AK7" s="336">
        <v>870</v>
      </c>
      <c r="AL7" s="336">
        <v>870</v>
      </c>
    </row>
    <row r="8" spans="1:38" x14ac:dyDescent="0.2">
      <c r="A8" s="925"/>
      <c r="B8" s="634">
        <v>5</v>
      </c>
      <c r="C8" s="336">
        <v>949</v>
      </c>
      <c r="D8" s="336">
        <v>949</v>
      </c>
      <c r="E8" s="336">
        <v>949</v>
      </c>
      <c r="F8" s="336">
        <v>948</v>
      </c>
      <c r="G8" s="336">
        <v>947</v>
      </c>
      <c r="H8" s="336">
        <v>945</v>
      </c>
      <c r="I8" s="336">
        <v>944</v>
      </c>
      <c r="J8" s="336">
        <v>942</v>
      </c>
      <c r="K8" s="336">
        <v>939</v>
      </c>
      <c r="L8" s="336">
        <v>937</v>
      </c>
      <c r="M8" s="336">
        <v>934</v>
      </c>
      <c r="N8" s="336">
        <v>931</v>
      </c>
      <c r="O8" s="336">
        <v>928</v>
      </c>
      <c r="P8" s="336">
        <v>924</v>
      </c>
      <c r="Q8" s="336">
        <v>921</v>
      </c>
      <c r="R8" s="336">
        <v>917</v>
      </c>
      <c r="S8" s="336">
        <v>913</v>
      </c>
      <c r="T8" s="336">
        <v>909</v>
      </c>
      <c r="U8" s="336">
        <v>906</v>
      </c>
      <c r="V8" s="336">
        <v>902</v>
      </c>
      <c r="W8" s="336">
        <v>898</v>
      </c>
      <c r="X8" s="336">
        <v>894</v>
      </c>
      <c r="Y8" s="336">
        <v>890</v>
      </c>
      <c r="Z8" s="336">
        <v>886</v>
      </c>
      <c r="AA8" s="336">
        <v>883</v>
      </c>
      <c r="AB8" s="336">
        <v>879</v>
      </c>
      <c r="AC8" s="336">
        <v>876</v>
      </c>
      <c r="AD8" s="336">
        <v>873</v>
      </c>
      <c r="AE8" s="336">
        <v>871</v>
      </c>
      <c r="AF8" s="336">
        <v>868</v>
      </c>
      <c r="AG8" s="336">
        <v>866</v>
      </c>
      <c r="AH8" s="336">
        <v>864</v>
      </c>
      <c r="AI8" s="336">
        <v>863</v>
      </c>
      <c r="AJ8" s="336">
        <v>861</v>
      </c>
      <c r="AK8" s="336">
        <v>860</v>
      </c>
      <c r="AL8" s="336">
        <v>860</v>
      </c>
    </row>
    <row r="9" spans="1:38" x14ac:dyDescent="0.2">
      <c r="A9" s="925"/>
      <c r="B9" s="634">
        <v>6</v>
      </c>
      <c r="C9" s="336">
        <v>957</v>
      </c>
      <c r="D9" s="336">
        <v>957</v>
      </c>
      <c r="E9" s="336">
        <v>957</v>
      </c>
      <c r="F9" s="336">
        <v>956</v>
      </c>
      <c r="G9" s="336">
        <v>954</v>
      </c>
      <c r="H9" s="336">
        <v>953</v>
      </c>
      <c r="I9" s="336">
        <v>950</v>
      </c>
      <c r="J9" s="336">
        <v>948</v>
      </c>
      <c r="K9" s="336">
        <v>945</v>
      </c>
      <c r="L9" s="336">
        <v>942</v>
      </c>
      <c r="M9" s="336">
        <v>939</v>
      </c>
      <c r="N9" s="336">
        <v>935</v>
      </c>
      <c r="O9" s="336">
        <v>931</v>
      </c>
      <c r="P9" s="336">
        <v>927</v>
      </c>
      <c r="Q9" s="336">
        <v>923</v>
      </c>
      <c r="R9" s="336">
        <v>919</v>
      </c>
      <c r="S9" s="336">
        <v>914</v>
      </c>
      <c r="T9" s="336">
        <v>910</v>
      </c>
      <c r="U9" s="336">
        <v>905</v>
      </c>
      <c r="V9" s="336">
        <v>900</v>
      </c>
      <c r="W9" s="336">
        <v>896</v>
      </c>
      <c r="X9" s="336">
        <v>891</v>
      </c>
      <c r="Y9" s="336">
        <v>887</v>
      </c>
      <c r="Z9" s="336">
        <v>882</v>
      </c>
      <c r="AA9" s="336">
        <v>878</v>
      </c>
      <c r="AB9" s="336">
        <v>874</v>
      </c>
      <c r="AC9" s="336">
        <v>870</v>
      </c>
      <c r="AD9" s="336">
        <v>866</v>
      </c>
      <c r="AE9" s="336">
        <v>863</v>
      </c>
      <c r="AF9" s="336">
        <v>860</v>
      </c>
      <c r="AG9" s="336">
        <v>857</v>
      </c>
      <c r="AH9" s="336">
        <v>855</v>
      </c>
      <c r="AI9" s="336">
        <v>853</v>
      </c>
      <c r="AJ9" s="336">
        <v>852</v>
      </c>
      <c r="AK9" s="336">
        <v>851</v>
      </c>
      <c r="AL9" s="336">
        <v>850</v>
      </c>
    </row>
    <row r="10" spans="1:38" x14ac:dyDescent="0.2">
      <c r="A10" s="925"/>
      <c r="B10" s="634">
        <v>7</v>
      </c>
      <c r="C10" s="336">
        <v>965</v>
      </c>
      <c r="D10" s="336">
        <v>965</v>
      </c>
      <c r="E10" s="336">
        <v>964</v>
      </c>
      <c r="F10" s="336">
        <v>963</v>
      </c>
      <c r="G10" s="336">
        <v>962</v>
      </c>
      <c r="H10" s="336">
        <v>960</v>
      </c>
      <c r="I10" s="336">
        <v>957</v>
      </c>
      <c r="J10" s="336">
        <v>954</v>
      </c>
      <c r="K10" s="336">
        <v>951</v>
      </c>
      <c r="L10" s="336">
        <v>948</v>
      </c>
      <c r="M10" s="336">
        <v>944</v>
      </c>
      <c r="N10" s="336">
        <v>940</v>
      </c>
      <c r="O10" s="336">
        <v>935</v>
      </c>
      <c r="P10" s="336">
        <v>930</v>
      </c>
      <c r="Q10" s="336">
        <v>926</v>
      </c>
      <c r="R10" s="336">
        <v>920</v>
      </c>
      <c r="S10" s="336">
        <v>915</v>
      </c>
      <c r="T10" s="336">
        <v>910</v>
      </c>
      <c r="U10" s="336">
        <v>904</v>
      </c>
      <c r="V10" s="336">
        <v>899</v>
      </c>
      <c r="W10" s="336">
        <v>893</v>
      </c>
      <c r="X10" s="336">
        <v>888</v>
      </c>
      <c r="Y10" s="336">
        <v>883</v>
      </c>
      <c r="Z10" s="336">
        <v>878</v>
      </c>
      <c r="AA10" s="336">
        <v>873</v>
      </c>
      <c r="AB10" s="336">
        <v>868</v>
      </c>
      <c r="AC10" s="336">
        <v>863</v>
      </c>
      <c r="AD10" s="336">
        <v>859</v>
      </c>
      <c r="AE10" s="336">
        <v>855</v>
      </c>
      <c r="AF10" s="336">
        <v>852</v>
      </c>
      <c r="AG10" s="336">
        <v>849</v>
      </c>
      <c r="AH10" s="336">
        <v>846</v>
      </c>
      <c r="AI10" s="336">
        <v>844</v>
      </c>
      <c r="AJ10" s="336">
        <v>842</v>
      </c>
      <c r="AK10" s="336">
        <v>841</v>
      </c>
      <c r="AL10" s="336">
        <v>840</v>
      </c>
    </row>
    <row r="11" spans="1:38" x14ac:dyDescent="0.2">
      <c r="A11" s="925"/>
      <c r="B11" s="634">
        <v>8</v>
      </c>
      <c r="C11" s="336">
        <v>973</v>
      </c>
      <c r="D11" s="336">
        <v>972</v>
      </c>
      <c r="E11" s="336">
        <v>972</v>
      </c>
      <c r="F11" s="336">
        <v>970</v>
      </c>
      <c r="G11" s="336">
        <v>969</v>
      </c>
      <c r="H11" s="336">
        <v>966</v>
      </c>
      <c r="I11" s="336">
        <v>964</v>
      </c>
      <c r="J11" s="336">
        <v>961</v>
      </c>
      <c r="K11" s="336">
        <v>957</v>
      </c>
      <c r="L11" s="336">
        <v>953</v>
      </c>
      <c r="M11" s="336">
        <v>949</v>
      </c>
      <c r="N11" s="336">
        <v>944</v>
      </c>
      <c r="O11" s="336">
        <v>939</v>
      </c>
      <c r="P11" s="336">
        <v>933</v>
      </c>
      <c r="Q11" s="336">
        <v>928</v>
      </c>
      <c r="R11" s="336">
        <v>922</v>
      </c>
      <c r="S11" s="336">
        <v>916</v>
      </c>
      <c r="T11" s="336">
        <v>910</v>
      </c>
      <c r="U11" s="336">
        <v>904</v>
      </c>
      <c r="V11" s="336">
        <v>897</v>
      </c>
      <c r="W11" s="336">
        <v>891</v>
      </c>
      <c r="X11" s="336">
        <v>885</v>
      </c>
      <c r="Y11" s="336">
        <v>879</v>
      </c>
      <c r="Z11" s="336">
        <v>873</v>
      </c>
      <c r="AA11" s="336">
        <v>867</v>
      </c>
      <c r="AB11" s="336">
        <v>862</v>
      </c>
      <c r="AC11" s="336">
        <v>857</v>
      </c>
      <c r="AD11" s="336">
        <v>852</v>
      </c>
      <c r="AE11" s="336">
        <v>848</v>
      </c>
      <c r="AF11" s="336">
        <v>844</v>
      </c>
      <c r="AG11" s="336">
        <v>840</v>
      </c>
      <c r="AH11" s="336">
        <v>837</v>
      </c>
      <c r="AI11" s="336">
        <v>835</v>
      </c>
      <c r="AJ11" s="336">
        <v>833</v>
      </c>
      <c r="AK11" s="336">
        <v>831</v>
      </c>
      <c r="AL11" s="336">
        <v>830</v>
      </c>
    </row>
    <row r="12" spans="1:38" x14ac:dyDescent="0.2">
      <c r="A12" s="925"/>
      <c r="B12" s="634">
        <v>9</v>
      </c>
      <c r="C12" s="336">
        <v>980</v>
      </c>
      <c r="D12" s="336">
        <v>980</v>
      </c>
      <c r="E12" s="336">
        <v>979</v>
      </c>
      <c r="F12" s="336">
        <v>977</v>
      </c>
      <c r="G12" s="336">
        <v>976</v>
      </c>
      <c r="H12" s="336">
        <v>973</v>
      </c>
      <c r="I12" s="336">
        <v>970</v>
      </c>
      <c r="J12" s="336">
        <v>966</v>
      </c>
      <c r="K12" s="336">
        <v>962</v>
      </c>
      <c r="L12" s="336">
        <v>958</v>
      </c>
      <c r="M12" s="336">
        <v>953</v>
      </c>
      <c r="N12" s="336">
        <v>948</v>
      </c>
      <c r="O12" s="336">
        <v>942</v>
      </c>
      <c r="P12" s="336">
        <v>936</v>
      </c>
      <c r="Q12" s="336">
        <v>930</v>
      </c>
      <c r="R12" s="336">
        <v>923</v>
      </c>
      <c r="S12" s="336">
        <v>917</v>
      </c>
      <c r="T12" s="336">
        <v>910</v>
      </c>
      <c r="U12" s="336">
        <v>903</v>
      </c>
      <c r="V12" s="336">
        <v>896</v>
      </c>
      <c r="W12" s="336">
        <v>889</v>
      </c>
      <c r="X12" s="336">
        <v>882</v>
      </c>
      <c r="Y12" s="336">
        <v>875</v>
      </c>
      <c r="Z12" s="336">
        <v>869</v>
      </c>
      <c r="AA12" s="336">
        <v>862</v>
      </c>
      <c r="AB12" s="336">
        <v>856</v>
      </c>
      <c r="AC12" s="336">
        <v>850</v>
      </c>
      <c r="AD12" s="336">
        <v>845</v>
      </c>
      <c r="AE12" s="336">
        <v>840</v>
      </c>
      <c r="AF12" s="336">
        <v>835</v>
      </c>
      <c r="AG12" s="336">
        <v>831</v>
      </c>
      <c r="AH12" s="336">
        <v>828</v>
      </c>
      <c r="AI12" s="336">
        <v>825</v>
      </c>
      <c r="AJ12" s="336">
        <v>823</v>
      </c>
      <c r="AK12" s="336">
        <v>821</v>
      </c>
      <c r="AL12" s="336">
        <v>820</v>
      </c>
    </row>
    <row r="13" spans="1:38" x14ac:dyDescent="0.2">
      <c r="A13" s="925"/>
      <c r="B13" s="634">
        <v>10</v>
      </c>
      <c r="C13" s="336">
        <v>987</v>
      </c>
      <c r="D13" s="336">
        <v>987</v>
      </c>
      <c r="E13" s="336">
        <v>986</v>
      </c>
      <c r="F13" s="336">
        <v>984</v>
      </c>
      <c r="G13" s="336">
        <v>982</v>
      </c>
      <c r="H13" s="336">
        <v>979</v>
      </c>
      <c r="I13" s="336">
        <v>976</v>
      </c>
      <c r="J13" s="336">
        <v>972</v>
      </c>
      <c r="K13" s="336">
        <v>968</v>
      </c>
      <c r="L13" s="336">
        <v>963</v>
      </c>
      <c r="M13" s="336">
        <v>957</v>
      </c>
      <c r="N13" s="336">
        <v>952</v>
      </c>
      <c r="O13" s="336">
        <v>946</v>
      </c>
      <c r="P13" s="336">
        <v>939</v>
      </c>
      <c r="Q13" s="336">
        <v>932</v>
      </c>
      <c r="R13" s="336">
        <v>925</v>
      </c>
      <c r="S13" s="336">
        <v>917</v>
      </c>
      <c r="T13" s="336">
        <v>910</v>
      </c>
      <c r="U13" s="336">
        <v>902</v>
      </c>
      <c r="V13" s="336">
        <v>894</v>
      </c>
      <c r="W13" s="336">
        <v>887</v>
      </c>
      <c r="X13" s="336">
        <v>879</v>
      </c>
      <c r="Y13" s="336">
        <v>871</v>
      </c>
      <c r="Z13" s="336">
        <v>864</v>
      </c>
      <c r="AA13" s="336">
        <v>857</v>
      </c>
      <c r="AB13" s="336">
        <v>850</v>
      </c>
      <c r="AC13" s="336">
        <v>844</v>
      </c>
      <c r="AD13" s="336">
        <v>838</v>
      </c>
      <c r="AE13" s="336">
        <v>832</v>
      </c>
      <c r="AF13" s="336">
        <v>827</v>
      </c>
      <c r="AG13" s="336">
        <v>822</v>
      </c>
      <c r="AH13" s="336">
        <v>819</v>
      </c>
      <c r="AI13" s="336">
        <v>816</v>
      </c>
      <c r="AJ13" s="336">
        <v>813</v>
      </c>
      <c r="AK13" s="336">
        <v>811</v>
      </c>
      <c r="AL13" s="336">
        <v>810</v>
      </c>
    </row>
    <row r="14" spans="1:38" x14ac:dyDescent="0.2">
      <c r="A14" s="925"/>
      <c r="B14" s="634">
        <v>11</v>
      </c>
      <c r="C14" s="336">
        <v>994</v>
      </c>
      <c r="D14" s="336">
        <v>994</v>
      </c>
      <c r="E14" s="336">
        <v>993</v>
      </c>
      <c r="F14" s="336">
        <v>991</v>
      </c>
      <c r="G14" s="336">
        <v>989</v>
      </c>
      <c r="H14" s="336">
        <v>986</v>
      </c>
      <c r="I14" s="336">
        <v>982</v>
      </c>
      <c r="J14" s="336">
        <v>978</v>
      </c>
      <c r="K14" s="336">
        <v>973</v>
      </c>
      <c r="L14" s="336">
        <v>968</v>
      </c>
      <c r="M14" s="336">
        <v>962</v>
      </c>
      <c r="N14" s="336">
        <v>956</v>
      </c>
      <c r="O14" s="336">
        <v>949</v>
      </c>
      <c r="P14" s="336">
        <v>941</v>
      </c>
      <c r="Q14" s="336">
        <v>934</v>
      </c>
      <c r="R14" s="336">
        <v>926</v>
      </c>
      <c r="S14" s="336">
        <v>918</v>
      </c>
      <c r="T14" s="336">
        <v>910</v>
      </c>
      <c r="U14" s="336">
        <v>901</v>
      </c>
      <c r="V14" s="336">
        <v>893</v>
      </c>
      <c r="W14" s="336">
        <v>884</v>
      </c>
      <c r="X14" s="336">
        <v>876</v>
      </c>
      <c r="Y14" s="336">
        <v>868</v>
      </c>
      <c r="Z14" s="336">
        <v>859</v>
      </c>
      <c r="AA14" s="336">
        <v>852</v>
      </c>
      <c r="AB14" s="336">
        <v>844</v>
      </c>
      <c r="AC14" s="336">
        <v>837</v>
      </c>
      <c r="AD14" s="336">
        <v>830</v>
      </c>
      <c r="AE14" s="336">
        <v>824</v>
      </c>
      <c r="AF14" s="336">
        <v>819</v>
      </c>
      <c r="AG14" s="336">
        <v>814</v>
      </c>
      <c r="AH14" s="336">
        <v>809</v>
      </c>
      <c r="AI14" s="336">
        <v>806</v>
      </c>
      <c r="AJ14" s="336">
        <v>803</v>
      </c>
      <c r="AK14" s="336">
        <v>801</v>
      </c>
      <c r="AL14" s="336">
        <v>800</v>
      </c>
    </row>
    <row r="15" spans="1:38" x14ac:dyDescent="0.2">
      <c r="A15" s="925"/>
      <c r="B15" s="634">
        <v>12</v>
      </c>
      <c r="C15" s="336">
        <v>1001</v>
      </c>
      <c r="D15" s="336">
        <v>1000</v>
      </c>
      <c r="E15" s="336">
        <v>999</v>
      </c>
      <c r="F15" s="336">
        <v>998</v>
      </c>
      <c r="G15" s="336">
        <v>995</v>
      </c>
      <c r="H15" s="336">
        <v>992</v>
      </c>
      <c r="I15" s="336">
        <v>988</v>
      </c>
      <c r="J15" s="336">
        <v>983</v>
      </c>
      <c r="K15" s="336">
        <v>978</v>
      </c>
      <c r="L15" s="336">
        <v>972</v>
      </c>
      <c r="M15" s="336">
        <v>966</v>
      </c>
      <c r="N15" s="336">
        <v>959</v>
      </c>
      <c r="O15" s="336">
        <v>952</v>
      </c>
      <c r="P15" s="336">
        <v>944</v>
      </c>
      <c r="Q15" s="336">
        <v>936</v>
      </c>
      <c r="R15" s="336">
        <v>927</v>
      </c>
      <c r="S15" s="336">
        <v>918</v>
      </c>
      <c r="T15" s="336">
        <v>910</v>
      </c>
      <c r="U15" s="336">
        <v>900</v>
      </c>
      <c r="V15" s="336">
        <v>891</v>
      </c>
      <c r="W15" s="336">
        <v>882</v>
      </c>
      <c r="X15" s="336">
        <v>873</v>
      </c>
      <c r="Y15" s="336">
        <v>864</v>
      </c>
      <c r="Z15" s="336">
        <v>855</v>
      </c>
      <c r="AA15" s="336">
        <v>846</v>
      </c>
      <c r="AB15" s="336">
        <v>838</v>
      </c>
      <c r="AC15" s="336">
        <v>830</v>
      </c>
      <c r="AD15" s="336">
        <v>823</v>
      </c>
      <c r="AE15" s="336">
        <v>816</v>
      </c>
      <c r="AF15" s="336">
        <v>810</v>
      </c>
      <c r="AG15" s="336">
        <v>805</v>
      </c>
      <c r="AH15" s="336">
        <v>800</v>
      </c>
      <c r="AI15" s="336">
        <v>796</v>
      </c>
      <c r="AJ15" s="336">
        <v>793</v>
      </c>
      <c r="AK15" s="336">
        <v>791</v>
      </c>
      <c r="AL15" s="336">
        <v>790</v>
      </c>
    </row>
    <row r="16" spans="1:38" x14ac:dyDescent="0.2">
      <c r="A16" s="925"/>
      <c r="B16" s="634">
        <v>13</v>
      </c>
      <c r="C16" s="336">
        <v>1007</v>
      </c>
      <c r="D16" s="336">
        <v>1007</v>
      </c>
      <c r="E16" s="336">
        <v>1006</v>
      </c>
      <c r="F16" s="336">
        <v>1004</v>
      </c>
      <c r="G16" s="336">
        <v>1001</v>
      </c>
      <c r="H16" s="336">
        <v>998</v>
      </c>
      <c r="I16" s="336">
        <v>993</v>
      </c>
      <c r="J16" s="336">
        <v>988</v>
      </c>
      <c r="K16" s="336">
        <v>983</v>
      </c>
      <c r="L16" s="336">
        <v>977</v>
      </c>
      <c r="M16" s="336">
        <v>970</v>
      </c>
      <c r="N16" s="336">
        <v>962</v>
      </c>
      <c r="O16" s="336">
        <v>955</v>
      </c>
      <c r="P16" s="336">
        <v>946</v>
      </c>
      <c r="Q16" s="336">
        <v>938</v>
      </c>
      <c r="R16" s="336">
        <v>928</v>
      </c>
      <c r="S16" s="336">
        <v>919</v>
      </c>
      <c r="T16" s="336">
        <v>909</v>
      </c>
      <c r="U16" s="336">
        <v>899</v>
      </c>
      <c r="V16" s="336">
        <v>889</v>
      </c>
      <c r="W16" s="336">
        <v>880</v>
      </c>
      <c r="X16" s="336">
        <v>870</v>
      </c>
      <c r="Y16" s="336">
        <v>860</v>
      </c>
      <c r="Z16" s="336">
        <v>850</v>
      </c>
      <c r="AA16" s="336">
        <v>841</v>
      </c>
      <c r="AB16" s="336">
        <v>832</v>
      </c>
      <c r="AC16" s="336">
        <v>824</v>
      </c>
      <c r="AD16" s="336">
        <v>816</v>
      </c>
      <c r="AE16" s="336">
        <v>808</v>
      </c>
      <c r="AF16" s="336">
        <v>802</v>
      </c>
      <c r="AG16" s="336">
        <v>796</v>
      </c>
      <c r="AH16" s="336">
        <v>791</v>
      </c>
      <c r="AI16" s="336">
        <v>787</v>
      </c>
      <c r="AJ16" s="336">
        <v>784</v>
      </c>
      <c r="AK16" s="336">
        <v>781</v>
      </c>
      <c r="AL16" s="336">
        <v>780</v>
      </c>
    </row>
    <row r="17" spans="1:38" x14ac:dyDescent="0.2">
      <c r="A17" s="925"/>
      <c r="B17" s="634">
        <v>14</v>
      </c>
      <c r="C17" s="336">
        <v>1014</v>
      </c>
      <c r="D17" s="336">
        <v>1013</v>
      </c>
      <c r="E17" s="336">
        <v>1012</v>
      </c>
      <c r="F17" s="336">
        <v>1010</v>
      </c>
      <c r="G17" s="336">
        <v>1007</v>
      </c>
      <c r="H17" s="336">
        <v>1003</v>
      </c>
      <c r="I17" s="336">
        <v>999</v>
      </c>
      <c r="J17" s="336">
        <v>994</v>
      </c>
      <c r="K17" s="336">
        <v>988</v>
      </c>
      <c r="L17" s="336">
        <v>981</v>
      </c>
      <c r="M17" s="336">
        <v>974</v>
      </c>
      <c r="N17" s="336">
        <v>966</v>
      </c>
      <c r="O17" s="336">
        <v>957</v>
      </c>
      <c r="P17" s="336">
        <v>948</v>
      </c>
      <c r="Q17" s="336">
        <v>939</v>
      </c>
      <c r="R17" s="336">
        <v>929</v>
      </c>
      <c r="S17" s="336">
        <v>919</v>
      </c>
      <c r="T17" s="336">
        <v>909</v>
      </c>
      <c r="U17" s="336">
        <v>898</v>
      </c>
      <c r="V17" s="336">
        <v>888</v>
      </c>
      <c r="W17" s="336">
        <v>877</v>
      </c>
      <c r="X17" s="336">
        <v>866</v>
      </c>
      <c r="Y17" s="336">
        <v>856</v>
      </c>
      <c r="Z17" s="336">
        <v>845</v>
      </c>
      <c r="AA17" s="336">
        <v>836</v>
      </c>
      <c r="AB17" s="336">
        <v>826</v>
      </c>
      <c r="AC17" s="336">
        <v>817</v>
      </c>
      <c r="AD17" s="336">
        <v>808</v>
      </c>
      <c r="AE17" s="336">
        <v>800</v>
      </c>
      <c r="AF17" s="336">
        <v>793</v>
      </c>
      <c r="AG17" s="336">
        <v>787</v>
      </c>
      <c r="AH17" s="336">
        <v>782</v>
      </c>
      <c r="AI17" s="336">
        <v>777</v>
      </c>
      <c r="AJ17" s="336">
        <v>774</v>
      </c>
      <c r="AK17" s="336">
        <v>771</v>
      </c>
      <c r="AL17" s="336">
        <v>770</v>
      </c>
    </row>
    <row r="18" spans="1:38" x14ac:dyDescent="0.2">
      <c r="A18" s="925"/>
      <c r="B18" s="634">
        <v>15</v>
      </c>
      <c r="C18" s="336">
        <v>1020</v>
      </c>
      <c r="D18" s="336">
        <v>1019</v>
      </c>
      <c r="E18" s="336">
        <v>1018</v>
      </c>
      <c r="F18" s="336">
        <v>1016</v>
      </c>
      <c r="G18" s="336">
        <v>1013</v>
      </c>
      <c r="H18" s="336">
        <v>1009</v>
      </c>
      <c r="I18" s="336">
        <v>1004</v>
      </c>
      <c r="J18" s="336">
        <v>998</v>
      </c>
      <c r="K18" s="336">
        <v>992</v>
      </c>
      <c r="L18" s="336">
        <v>985</v>
      </c>
      <c r="M18" s="336">
        <v>977</v>
      </c>
      <c r="N18" s="336">
        <v>969</v>
      </c>
      <c r="O18" s="336">
        <v>960</v>
      </c>
      <c r="P18" s="336">
        <v>951</v>
      </c>
      <c r="Q18" s="336">
        <v>941</v>
      </c>
      <c r="R18" s="336">
        <v>930</v>
      </c>
      <c r="S18" s="336">
        <v>920</v>
      </c>
      <c r="T18" s="336">
        <v>908</v>
      </c>
      <c r="U18" s="336">
        <v>897</v>
      </c>
      <c r="V18" s="336">
        <v>886</v>
      </c>
      <c r="W18" s="336">
        <v>875</v>
      </c>
      <c r="X18" s="336">
        <v>863</v>
      </c>
      <c r="Y18" s="336">
        <v>852</v>
      </c>
      <c r="Z18" s="336">
        <v>841</v>
      </c>
      <c r="AA18" s="336">
        <v>830</v>
      </c>
      <c r="AB18" s="336">
        <v>820</v>
      </c>
      <c r="AC18" s="336">
        <v>810</v>
      </c>
      <c r="AD18" s="336">
        <v>801</v>
      </c>
      <c r="AE18" s="336">
        <v>792</v>
      </c>
      <c r="AF18" s="336">
        <v>785</v>
      </c>
      <c r="AG18" s="336">
        <v>778</v>
      </c>
      <c r="AH18" s="336">
        <v>772</v>
      </c>
      <c r="AI18" s="336">
        <v>768</v>
      </c>
      <c r="AJ18" s="336">
        <v>764</v>
      </c>
      <c r="AK18" s="336">
        <v>761</v>
      </c>
      <c r="AL18" s="336">
        <v>760</v>
      </c>
    </row>
    <row r="19" spans="1:38" x14ac:dyDescent="0.2">
      <c r="A19" s="925"/>
      <c r="B19" s="634">
        <v>16</v>
      </c>
      <c r="C19" s="336">
        <v>1025</v>
      </c>
      <c r="D19" s="336">
        <v>1025</v>
      </c>
      <c r="E19" s="336">
        <v>1024</v>
      </c>
      <c r="F19" s="336">
        <v>1021</v>
      </c>
      <c r="G19" s="336">
        <v>1018</v>
      </c>
      <c r="H19" s="336">
        <v>1014</v>
      </c>
      <c r="I19" s="336">
        <v>1009</v>
      </c>
      <c r="J19" s="336">
        <v>1003</v>
      </c>
      <c r="K19" s="336">
        <v>996</v>
      </c>
      <c r="L19" s="336">
        <v>989</v>
      </c>
      <c r="M19" s="336">
        <v>981</v>
      </c>
      <c r="N19" s="336">
        <v>972</v>
      </c>
      <c r="O19" s="336">
        <v>963</v>
      </c>
      <c r="P19" s="336">
        <v>953</v>
      </c>
      <c r="Q19" s="336">
        <v>942</v>
      </c>
      <c r="R19" s="336">
        <v>931</v>
      </c>
      <c r="S19" s="336">
        <v>920</v>
      </c>
      <c r="T19" s="336">
        <v>908</v>
      </c>
      <c r="U19" s="336">
        <v>896</v>
      </c>
      <c r="V19" s="336">
        <v>884</v>
      </c>
      <c r="W19" s="336">
        <v>872</v>
      </c>
      <c r="X19" s="336">
        <v>860</v>
      </c>
      <c r="Y19" s="336">
        <v>848</v>
      </c>
      <c r="Z19" s="336">
        <v>836</v>
      </c>
      <c r="AA19" s="336">
        <v>825</v>
      </c>
      <c r="AB19" s="336">
        <v>814</v>
      </c>
      <c r="AC19" s="336">
        <v>803</v>
      </c>
      <c r="AD19" s="336">
        <v>793</v>
      </c>
      <c r="AE19" s="336">
        <v>785</v>
      </c>
      <c r="AF19" s="336">
        <v>776</v>
      </c>
      <c r="AG19" s="336">
        <v>769</v>
      </c>
      <c r="AH19" s="336">
        <v>763</v>
      </c>
      <c r="AI19" s="336">
        <v>758</v>
      </c>
      <c r="AJ19" s="336">
        <v>754</v>
      </c>
      <c r="AK19" s="336">
        <v>752</v>
      </c>
      <c r="AL19" s="336">
        <v>750</v>
      </c>
    </row>
    <row r="20" spans="1:38" x14ac:dyDescent="0.2">
      <c r="A20" s="925"/>
      <c r="B20" s="634">
        <v>17</v>
      </c>
      <c r="C20" s="336">
        <v>1031</v>
      </c>
      <c r="D20" s="336">
        <v>1031</v>
      </c>
      <c r="E20" s="336">
        <v>1029</v>
      </c>
      <c r="F20" s="336">
        <v>1027</v>
      </c>
      <c r="G20" s="336">
        <v>1023</v>
      </c>
      <c r="H20" s="336">
        <v>1019</v>
      </c>
      <c r="I20" s="336">
        <v>1014</v>
      </c>
      <c r="J20" s="336">
        <v>1007</v>
      </c>
      <c r="K20" s="336">
        <v>1001</v>
      </c>
      <c r="L20" s="336">
        <v>993</v>
      </c>
      <c r="M20" s="336">
        <v>984</v>
      </c>
      <c r="N20" s="336">
        <v>975</v>
      </c>
      <c r="O20" s="336">
        <v>965</v>
      </c>
      <c r="P20" s="336">
        <v>955</v>
      </c>
      <c r="Q20" s="336">
        <v>943</v>
      </c>
      <c r="R20" s="336">
        <v>932</v>
      </c>
      <c r="S20" s="336">
        <v>920</v>
      </c>
      <c r="T20" s="336">
        <v>908</v>
      </c>
      <c r="U20" s="336">
        <v>895</v>
      </c>
      <c r="V20" s="336">
        <v>882</v>
      </c>
      <c r="W20" s="336">
        <v>870</v>
      </c>
      <c r="X20" s="336">
        <v>857</v>
      </c>
      <c r="Y20" s="336">
        <v>844</v>
      </c>
      <c r="Z20" s="336">
        <v>832</v>
      </c>
      <c r="AA20" s="336">
        <v>819</v>
      </c>
      <c r="AB20" s="336">
        <v>808</v>
      </c>
      <c r="AC20" s="336">
        <v>797</v>
      </c>
      <c r="AD20" s="336">
        <v>786</v>
      </c>
      <c r="AE20" s="336">
        <v>777</v>
      </c>
      <c r="AF20" s="336">
        <v>768</v>
      </c>
      <c r="AG20" s="336">
        <v>761</v>
      </c>
      <c r="AH20" s="336">
        <v>754</v>
      </c>
      <c r="AI20" s="336">
        <v>749</v>
      </c>
      <c r="AJ20" s="336">
        <v>745</v>
      </c>
      <c r="AK20" s="336">
        <v>742</v>
      </c>
      <c r="AL20" s="336">
        <v>741</v>
      </c>
    </row>
    <row r="21" spans="1:38" x14ac:dyDescent="0.2">
      <c r="A21" s="925"/>
      <c r="B21" s="634">
        <v>18</v>
      </c>
      <c r="C21" s="336">
        <v>1036</v>
      </c>
      <c r="D21" s="336">
        <v>1036</v>
      </c>
      <c r="E21" s="336">
        <v>1034</v>
      </c>
      <c r="F21" s="336">
        <v>1032</v>
      </c>
      <c r="G21" s="336">
        <v>1028</v>
      </c>
      <c r="H21" s="336">
        <v>1024</v>
      </c>
      <c r="I21" s="336">
        <v>1018</v>
      </c>
      <c r="J21" s="336">
        <v>1012</v>
      </c>
      <c r="K21" s="336">
        <v>1004</v>
      </c>
      <c r="L21" s="336">
        <v>996</v>
      </c>
      <c r="M21" s="336">
        <v>988</v>
      </c>
      <c r="N21" s="336">
        <v>978</v>
      </c>
      <c r="O21" s="336">
        <v>967</v>
      </c>
      <c r="P21" s="336">
        <v>956</v>
      </c>
      <c r="Q21" s="336">
        <v>945</v>
      </c>
      <c r="R21" s="336">
        <v>933</v>
      </c>
      <c r="S21" s="336">
        <v>920</v>
      </c>
      <c r="T21" s="336">
        <v>907</v>
      </c>
      <c r="U21" s="336">
        <v>894</v>
      </c>
      <c r="V21" s="336">
        <v>880</v>
      </c>
      <c r="W21" s="336">
        <v>867</v>
      </c>
      <c r="X21" s="336">
        <v>853</v>
      </c>
      <c r="Y21" s="336">
        <v>840</v>
      </c>
      <c r="Z21" s="336">
        <v>827</v>
      </c>
      <c r="AA21" s="336">
        <v>814</v>
      </c>
      <c r="AB21" s="336">
        <v>801</v>
      </c>
      <c r="AC21" s="336">
        <v>790</v>
      </c>
      <c r="AD21" s="336">
        <v>779</v>
      </c>
      <c r="AE21" s="336">
        <v>769</v>
      </c>
      <c r="AF21" s="336">
        <v>760</v>
      </c>
      <c r="AG21" s="336">
        <v>752</v>
      </c>
      <c r="AH21" s="336">
        <v>745</v>
      </c>
      <c r="AI21" s="336">
        <v>740</v>
      </c>
      <c r="AJ21" s="336">
        <v>736</v>
      </c>
      <c r="AK21" s="336">
        <v>733</v>
      </c>
      <c r="AL21" s="336">
        <v>731</v>
      </c>
    </row>
    <row r="22" spans="1:38" x14ac:dyDescent="0.2">
      <c r="A22" s="925"/>
      <c r="B22" s="634">
        <v>19</v>
      </c>
      <c r="C22" s="336">
        <v>1041</v>
      </c>
      <c r="D22" s="336">
        <v>1041</v>
      </c>
      <c r="E22" s="336">
        <v>1039</v>
      </c>
      <c r="F22" s="336">
        <v>1037</v>
      </c>
      <c r="G22" s="336">
        <v>1033</v>
      </c>
      <c r="H22" s="336">
        <v>1028</v>
      </c>
      <c r="I22" s="336">
        <v>1023</v>
      </c>
      <c r="J22" s="336">
        <v>1016</v>
      </c>
      <c r="K22" s="336">
        <v>1008</v>
      </c>
      <c r="L22" s="336">
        <v>1000</v>
      </c>
      <c r="M22" s="336">
        <v>990</v>
      </c>
      <c r="N22" s="336">
        <v>980</v>
      </c>
      <c r="O22" s="336">
        <v>969</v>
      </c>
      <c r="P22" s="336">
        <v>958</v>
      </c>
      <c r="Q22" s="336">
        <v>946</v>
      </c>
      <c r="R22" s="336">
        <v>933</v>
      </c>
      <c r="S22" s="336">
        <v>920</v>
      </c>
      <c r="T22" s="336">
        <v>907</v>
      </c>
      <c r="U22" s="336">
        <v>893</v>
      </c>
      <c r="V22" s="336">
        <v>879</v>
      </c>
      <c r="W22" s="336">
        <v>864</v>
      </c>
      <c r="X22" s="336">
        <v>850</v>
      </c>
      <c r="Y22" s="336">
        <v>836</v>
      </c>
      <c r="Z22" s="336">
        <v>822</v>
      </c>
      <c r="AA22" s="336">
        <v>809</v>
      </c>
      <c r="AB22" s="336">
        <v>796</v>
      </c>
      <c r="AC22" s="336">
        <v>783</v>
      </c>
      <c r="AD22" s="336">
        <v>772</v>
      </c>
      <c r="AE22" s="336">
        <v>761</v>
      </c>
      <c r="AF22" s="336">
        <v>751</v>
      </c>
      <c r="AG22" s="336">
        <v>743</v>
      </c>
      <c r="AH22" s="336">
        <v>736</v>
      </c>
      <c r="AI22" s="336">
        <v>731</v>
      </c>
      <c r="AJ22" s="336">
        <v>727</v>
      </c>
      <c r="AK22" s="336">
        <v>723</v>
      </c>
      <c r="AL22" s="336">
        <v>722</v>
      </c>
    </row>
    <row r="23" spans="1:38" x14ac:dyDescent="0.2">
      <c r="A23" s="925"/>
      <c r="B23" s="634">
        <v>20</v>
      </c>
      <c r="C23" s="336">
        <v>1046</v>
      </c>
      <c r="D23" s="336">
        <v>1046</v>
      </c>
      <c r="E23" s="336">
        <v>1044</v>
      </c>
      <c r="F23" s="336">
        <v>1041</v>
      </c>
      <c r="G23" s="336">
        <v>1038</v>
      </c>
      <c r="H23" s="336">
        <v>1033</v>
      </c>
      <c r="I23" s="336">
        <v>1027</v>
      </c>
      <c r="J23" s="336">
        <v>1020</v>
      </c>
      <c r="K23" s="336">
        <v>1012</v>
      </c>
      <c r="L23" s="336">
        <v>1003</v>
      </c>
      <c r="M23" s="336">
        <v>993</v>
      </c>
      <c r="N23" s="336">
        <v>983</v>
      </c>
      <c r="O23" s="336">
        <v>971</v>
      </c>
      <c r="P23" s="336">
        <v>959</v>
      </c>
      <c r="Q23" s="336">
        <v>947</v>
      </c>
      <c r="R23" s="336">
        <v>933</v>
      </c>
      <c r="S23" s="336">
        <v>920</v>
      </c>
      <c r="T23" s="336">
        <v>906</v>
      </c>
      <c r="U23" s="336">
        <v>891</v>
      </c>
      <c r="V23" s="336">
        <v>876</v>
      </c>
      <c r="W23" s="336">
        <v>862</v>
      </c>
      <c r="X23" s="336">
        <v>847</v>
      </c>
      <c r="Y23" s="336">
        <v>832</v>
      </c>
      <c r="Z23" s="336">
        <v>818</v>
      </c>
      <c r="AA23" s="336">
        <v>803</v>
      </c>
      <c r="AB23" s="336">
        <v>789</v>
      </c>
      <c r="AC23" s="336">
        <v>777</v>
      </c>
      <c r="AD23" s="336">
        <v>764</v>
      </c>
      <c r="AE23" s="336">
        <v>753</v>
      </c>
      <c r="AF23" s="336">
        <v>743</v>
      </c>
      <c r="AG23" s="336">
        <v>735</v>
      </c>
      <c r="AH23" s="336">
        <v>728</v>
      </c>
      <c r="AI23" s="336">
        <v>722</v>
      </c>
      <c r="AJ23" s="336">
        <v>717</v>
      </c>
      <c r="AK23" s="336">
        <v>714</v>
      </c>
      <c r="AL23" s="336">
        <v>712</v>
      </c>
    </row>
    <row r="24" spans="1:38" x14ac:dyDescent="0.2">
      <c r="A24" s="925"/>
      <c r="B24" s="634">
        <v>21</v>
      </c>
      <c r="C24" s="336">
        <v>1051</v>
      </c>
      <c r="D24" s="336">
        <v>1050</v>
      </c>
      <c r="E24" s="336">
        <v>1049</v>
      </c>
      <c r="F24" s="336">
        <v>1046</v>
      </c>
      <c r="G24" s="336">
        <v>1042</v>
      </c>
      <c r="H24" s="336">
        <v>1037</v>
      </c>
      <c r="I24" s="336">
        <v>1031</v>
      </c>
      <c r="J24" s="336">
        <v>1023</v>
      </c>
      <c r="K24" s="336">
        <v>1015</v>
      </c>
      <c r="L24" s="336">
        <v>1006</v>
      </c>
      <c r="M24" s="336">
        <v>996</v>
      </c>
      <c r="N24" s="336">
        <v>985</v>
      </c>
      <c r="O24" s="336">
        <v>973</v>
      </c>
      <c r="P24" s="336">
        <v>961</v>
      </c>
      <c r="Q24" s="336">
        <v>948</v>
      </c>
      <c r="R24" s="336">
        <v>934</v>
      </c>
      <c r="S24" s="336">
        <v>919</v>
      </c>
      <c r="T24" s="336">
        <v>905</v>
      </c>
      <c r="U24" s="336">
        <v>890</v>
      </c>
      <c r="V24" s="336">
        <v>875</v>
      </c>
      <c r="W24" s="336">
        <v>859</v>
      </c>
      <c r="X24" s="336">
        <v>843</v>
      </c>
      <c r="Y24" s="336">
        <v>828</v>
      </c>
      <c r="Z24" s="336">
        <v>813</v>
      </c>
      <c r="AA24" s="336">
        <v>798</v>
      </c>
      <c r="AB24" s="336">
        <v>784</v>
      </c>
      <c r="AC24" s="336">
        <v>770</v>
      </c>
      <c r="AD24" s="336">
        <v>757</v>
      </c>
      <c r="AE24" s="336">
        <v>745</v>
      </c>
      <c r="AF24" s="336">
        <v>735</v>
      </c>
      <c r="AG24" s="336">
        <v>726</v>
      </c>
      <c r="AH24" s="336">
        <v>719</v>
      </c>
      <c r="AI24" s="336">
        <v>713</v>
      </c>
      <c r="AJ24" s="336">
        <v>708</v>
      </c>
      <c r="AK24" s="336">
        <v>705</v>
      </c>
      <c r="AL24" s="336">
        <v>703</v>
      </c>
    </row>
    <row r="25" spans="1:38" x14ac:dyDescent="0.2">
      <c r="A25" s="925"/>
      <c r="B25" s="634">
        <v>22</v>
      </c>
      <c r="C25" s="336">
        <v>1055</v>
      </c>
      <c r="D25" s="336">
        <v>1055</v>
      </c>
      <c r="E25" s="336">
        <v>1053</v>
      </c>
      <c r="F25" s="336">
        <v>1050</v>
      </c>
      <c r="G25" s="336">
        <v>1046</v>
      </c>
      <c r="H25" s="336">
        <v>1041</v>
      </c>
      <c r="I25" s="336">
        <v>1034</v>
      </c>
      <c r="J25" s="336">
        <v>1027</v>
      </c>
      <c r="K25" s="336">
        <v>1018</v>
      </c>
      <c r="L25" s="336">
        <v>1009</v>
      </c>
      <c r="M25" s="336">
        <v>998</v>
      </c>
      <c r="N25" s="336">
        <v>987</v>
      </c>
      <c r="O25" s="336">
        <v>975</v>
      </c>
      <c r="P25" s="336">
        <v>962</v>
      </c>
      <c r="Q25" s="336">
        <v>948</v>
      </c>
      <c r="R25" s="336">
        <v>934</v>
      </c>
      <c r="S25" s="336">
        <v>919</v>
      </c>
      <c r="T25" s="336">
        <v>904</v>
      </c>
      <c r="U25" s="336">
        <v>888</v>
      </c>
      <c r="V25" s="336">
        <v>872</v>
      </c>
      <c r="W25" s="336">
        <v>856</v>
      </c>
      <c r="X25" s="336">
        <v>840</v>
      </c>
      <c r="Y25" s="336">
        <v>824</v>
      </c>
      <c r="Z25" s="336">
        <v>808</v>
      </c>
      <c r="AA25" s="336">
        <v>793</v>
      </c>
      <c r="AB25" s="336">
        <v>778</v>
      </c>
      <c r="AC25" s="336">
        <v>764</v>
      </c>
      <c r="AD25" s="336">
        <v>750</v>
      </c>
      <c r="AE25" s="336">
        <v>738</v>
      </c>
      <c r="AF25" s="336">
        <v>727</v>
      </c>
      <c r="AG25" s="336">
        <v>718</v>
      </c>
      <c r="AH25" s="336">
        <v>710</v>
      </c>
      <c r="AI25" s="336">
        <v>704</v>
      </c>
      <c r="AJ25" s="336">
        <v>699</v>
      </c>
      <c r="AK25" s="336">
        <v>696</v>
      </c>
      <c r="AL25" s="336">
        <v>693</v>
      </c>
    </row>
    <row r="26" spans="1:38" x14ac:dyDescent="0.2">
      <c r="A26" s="925"/>
      <c r="B26" s="634">
        <v>23</v>
      </c>
      <c r="C26" s="336">
        <v>1060</v>
      </c>
      <c r="D26" s="336">
        <v>1059</v>
      </c>
      <c r="E26" s="336">
        <v>1057</v>
      </c>
      <c r="F26" s="336">
        <v>1054</v>
      </c>
      <c r="G26" s="336">
        <v>1050</v>
      </c>
      <c r="H26" s="336">
        <v>1044</v>
      </c>
      <c r="I26" s="336">
        <v>1038</v>
      </c>
      <c r="J26" s="336">
        <v>1030</v>
      </c>
      <c r="K26" s="336">
        <v>1021</v>
      </c>
      <c r="L26" s="336">
        <v>1012</v>
      </c>
      <c r="M26" s="336">
        <v>1001</v>
      </c>
      <c r="N26" s="336">
        <v>989</v>
      </c>
      <c r="O26" s="336">
        <v>976</v>
      </c>
      <c r="P26" s="336">
        <v>963</v>
      </c>
      <c r="Q26" s="336">
        <v>949</v>
      </c>
      <c r="R26" s="336">
        <v>934</v>
      </c>
      <c r="S26" s="336">
        <v>919</v>
      </c>
      <c r="T26" s="336">
        <v>903</v>
      </c>
      <c r="U26" s="336">
        <v>887</v>
      </c>
      <c r="V26" s="336">
        <v>870</v>
      </c>
      <c r="W26" s="336">
        <v>854</v>
      </c>
      <c r="X26" s="336">
        <v>837</v>
      </c>
      <c r="Y26" s="336">
        <v>820</v>
      </c>
      <c r="Z26" s="336">
        <v>804</v>
      </c>
      <c r="AA26" s="336">
        <v>787</v>
      </c>
      <c r="AB26" s="336">
        <v>772</v>
      </c>
      <c r="AC26" s="336">
        <v>757</v>
      </c>
      <c r="AD26" s="336">
        <v>743</v>
      </c>
      <c r="AE26" s="336">
        <v>730</v>
      </c>
      <c r="AF26" s="336">
        <v>719</v>
      </c>
      <c r="AG26" s="336">
        <v>709</v>
      </c>
      <c r="AH26" s="336">
        <v>701</v>
      </c>
      <c r="AI26" s="336">
        <v>694</v>
      </c>
      <c r="AJ26" s="336">
        <v>690</v>
      </c>
      <c r="AK26" s="336">
        <v>686</v>
      </c>
      <c r="AL26" s="336">
        <v>683</v>
      </c>
    </row>
    <row r="27" spans="1:38" x14ac:dyDescent="0.2">
      <c r="A27" s="925"/>
      <c r="B27" s="634">
        <v>24</v>
      </c>
      <c r="C27" s="336">
        <v>1064</v>
      </c>
      <c r="D27" s="336">
        <v>1063</v>
      </c>
      <c r="E27" s="336">
        <v>1061</v>
      </c>
      <c r="F27" s="336">
        <v>1058</v>
      </c>
      <c r="G27" s="336">
        <v>1054</v>
      </c>
      <c r="H27" s="336">
        <v>1048</v>
      </c>
      <c r="I27" s="336">
        <v>1041</v>
      </c>
      <c r="J27" s="336">
        <v>1033</v>
      </c>
      <c r="K27" s="336">
        <v>1024</v>
      </c>
      <c r="L27" s="336">
        <v>1014</v>
      </c>
      <c r="M27" s="336">
        <v>1003</v>
      </c>
      <c r="N27" s="336">
        <v>991</v>
      </c>
      <c r="O27" s="336">
        <v>978</v>
      </c>
      <c r="P27" s="336">
        <v>964</v>
      </c>
      <c r="Q27" s="336">
        <v>949</v>
      </c>
      <c r="R27" s="336">
        <v>934</v>
      </c>
      <c r="S27" s="336">
        <v>918</v>
      </c>
      <c r="T27" s="336">
        <v>902</v>
      </c>
      <c r="U27" s="336">
        <v>885</v>
      </c>
      <c r="V27" s="336">
        <v>868</v>
      </c>
      <c r="W27" s="336">
        <v>851</v>
      </c>
      <c r="X27" s="336">
        <v>834</v>
      </c>
      <c r="Y27" s="336">
        <v>816</v>
      </c>
      <c r="Z27" s="336">
        <v>799</v>
      </c>
      <c r="AA27" s="336">
        <v>782</v>
      </c>
      <c r="AB27" s="336">
        <v>766</v>
      </c>
      <c r="AC27" s="336">
        <v>750</v>
      </c>
      <c r="AD27" s="336">
        <v>736</v>
      </c>
      <c r="AE27" s="336">
        <v>723</v>
      </c>
      <c r="AF27" s="336">
        <v>711</v>
      </c>
      <c r="AG27" s="336">
        <v>701</v>
      </c>
      <c r="AH27" s="336">
        <v>692</v>
      </c>
      <c r="AI27" s="336">
        <v>685</v>
      </c>
      <c r="AJ27" s="336">
        <v>680</v>
      </c>
      <c r="AK27" s="336">
        <v>676</v>
      </c>
      <c r="AL27" s="336">
        <v>673</v>
      </c>
    </row>
    <row r="28" spans="1:38" x14ac:dyDescent="0.2">
      <c r="A28" s="925"/>
      <c r="B28" s="634">
        <v>25</v>
      </c>
      <c r="C28" s="336">
        <v>1067</v>
      </c>
      <c r="D28" s="336">
        <v>1067</v>
      </c>
      <c r="E28" s="336">
        <v>1065</v>
      </c>
      <c r="F28" s="336">
        <v>1062</v>
      </c>
      <c r="G28" s="336">
        <v>1057</v>
      </c>
      <c r="H28" s="336">
        <v>1051</v>
      </c>
      <c r="I28" s="336">
        <v>1044</v>
      </c>
      <c r="J28" s="336">
        <v>1036</v>
      </c>
      <c r="K28" s="336">
        <v>1027</v>
      </c>
      <c r="L28" s="336">
        <v>1016</v>
      </c>
      <c r="M28" s="336">
        <v>1005</v>
      </c>
      <c r="N28" s="336">
        <v>992</v>
      </c>
      <c r="O28" s="336">
        <v>979</v>
      </c>
      <c r="P28" s="336">
        <v>965</v>
      </c>
      <c r="Q28" s="336">
        <v>949</v>
      </c>
      <c r="R28" s="336">
        <v>934</v>
      </c>
      <c r="S28" s="336">
        <v>918</v>
      </c>
      <c r="T28" s="336">
        <v>901</v>
      </c>
      <c r="U28" s="336">
        <v>883</v>
      </c>
      <c r="V28" s="336">
        <v>866</v>
      </c>
      <c r="W28" s="336">
        <v>848</v>
      </c>
      <c r="X28" s="336">
        <v>830</v>
      </c>
      <c r="Y28" s="336">
        <v>812</v>
      </c>
      <c r="Z28" s="336">
        <v>794</v>
      </c>
      <c r="AA28" s="336">
        <v>777</v>
      </c>
      <c r="AB28" s="336">
        <v>760</v>
      </c>
      <c r="AC28" s="336">
        <v>744</v>
      </c>
      <c r="AD28" s="336">
        <v>729</v>
      </c>
      <c r="AE28" s="336">
        <v>715</v>
      </c>
      <c r="AF28" s="336">
        <v>703</v>
      </c>
      <c r="AG28" s="336">
        <v>692</v>
      </c>
      <c r="AH28" s="336">
        <v>683</v>
      </c>
      <c r="AI28" s="336">
        <v>676</v>
      </c>
      <c r="AJ28" s="336">
        <v>670</v>
      </c>
      <c r="AK28" s="336">
        <v>666</v>
      </c>
      <c r="AL28" s="336">
        <v>664</v>
      </c>
    </row>
    <row r="29" spans="1:38" x14ac:dyDescent="0.2">
      <c r="A29" s="925"/>
      <c r="B29" s="634">
        <v>26</v>
      </c>
      <c r="C29" s="336">
        <v>1071</v>
      </c>
      <c r="D29" s="336">
        <v>1070</v>
      </c>
      <c r="E29" s="336">
        <v>1068</v>
      </c>
      <c r="F29" s="336">
        <v>1065</v>
      </c>
      <c r="G29" s="336">
        <v>1060</v>
      </c>
      <c r="H29" s="336">
        <v>1054</v>
      </c>
      <c r="I29" s="336">
        <v>1047</v>
      </c>
      <c r="J29" s="336">
        <v>1039</v>
      </c>
      <c r="K29" s="336">
        <v>1029</v>
      </c>
      <c r="L29" s="336">
        <v>1018</v>
      </c>
      <c r="M29" s="336">
        <v>1007</v>
      </c>
      <c r="N29" s="336">
        <v>994</v>
      </c>
      <c r="O29" s="336">
        <v>980</v>
      </c>
      <c r="P29" s="336">
        <v>965</v>
      </c>
      <c r="Q29" s="336">
        <v>950</v>
      </c>
      <c r="R29" s="336">
        <v>934</v>
      </c>
      <c r="S29" s="336">
        <v>917</v>
      </c>
      <c r="T29" s="336">
        <v>900</v>
      </c>
      <c r="U29" s="336">
        <v>882</v>
      </c>
      <c r="V29" s="336">
        <v>864</v>
      </c>
      <c r="W29" s="336">
        <v>845</v>
      </c>
      <c r="X29" s="336">
        <v>827</v>
      </c>
      <c r="Y29" s="336">
        <v>808</v>
      </c>
      <c r="Z29" s="336">
        <v>790</v>
      </c>
      <c r="AA29" s="336">
        <v>772</v>
      </c>
      <c r="AB29" s="336">
        <v>754</v>
      </c>
      <c r="AC29" s="336">
        <v>738</v>
      </c>
      <c r="AD29" s="336">
        <v>722</v>
      </c>
      <c r="AE29" s="336">
        <v>707</v>
      </c>
      <c r="AF29" s="336">
        <v>695</v>
      </c>
      <c r="AG29" s="336">
        <v>684</v>
      </c>
      <c r="AH29" s="336">
        <v>675</v>
      </c>
      <c r="AI29" s="336">
        <v>667</v>
      </c>
      <c r="AJ29" s="336">
        <v>661</v>
      </c>
      <c r="AK29" s="336">
        <v>657</v>
      </c>
      <c r="AL29" s="336">
        <v>654</v>
      </c>
    </row>
    <row r="30" spans="1:38" x14ac:dyDescent="0.2">
      <c r="A30" s="925"/>
      <c r="B30" s="634">
        <v>27</v>
      </c>
      <c r="C30" s="336">
        <v>1074</v>
      </c>
      <c r="D30" s="336">
        <v>1073</v>
      </c>
      <c r="E30" s="336">
        <v>1071</v>
      </c>
      <c r="F30" s="336">
        <v>1068</v>
      </c>
      <c r="G30" s="336">
        <v>1063</v>
      </c>
      <c r="H30" s="336">
        <v>1057</v>
      </c>
      <c r="I30" s="336">
        <v>1050</v>
      </c>
      <c r="J30" s="336">
        <v>1041</v>
      </c>
      <c r="K30" s="336">
        <v>1031</v>
      </c>
      <c r="L30" s="336">
        <v>1020</v>
      </c>
      <c r="M30" s="336">
        <v>1008</v>
      </c>
      <c r="N30" s="336">
        <v>995</v>
      </c>
      <c r="O30" s="336">
        <v>981</v>
      </c>
      <c r="P30" s="336">
        <v>965</v>
      </c>
      <c r="Q30" s="336">
        <v>950</v>
      </c>
      <c r="R30" s="336">
        <v>933</v>
      </c>
      <c r="S30" s="336">
        <v>916</v>
      </c>
      <c r="T30" s="336">
        <v>898</v>
      </c>
      <c r="U30" s="336">
        <v>880</v>
      </c>
      <c r="V30" s="336">
        <v>861</v>
      </c>
      <c r="W30" s="336">
        <v>842</v>
      </c>
      <c r="X30" s="336">
        <v>823</v>
      </c>
      <c r="Y30" s="336">
        <v>804</v>
      </c>
      <c r="Z30" s="336">
        <v>785</v>
      </c>
      <c r="AA30" s="336">
        <v>767</v>
      </c>
      <c r="AB30" s="336">
        <v>749</v>
      </c>
      <c r="AC30" s="336">
        <v>731</v>
      </c>
      <c r="AD30" s="336">
        <v>715</v>
      </c>
      <c r="AE30" s="336">
        <v>700</v>
      </c>
      <c r="AF30" s="336">
        <v>687</v>
      </c>
      <c r="AG30" s="336">
        <v>676</v>
      </c>
      <c r="AH30" s="336">
        <v>666</v>
      </c>
      <c r="AI30" s="336">
        <v>658</v>
      </c>
      <c r="AJ30" s="336">
        <v>652</v>
      </c>
      <c r="AK30" s="336">
        <v>647</v>
      </c>
      <c r="AL30" s="336">
        <v>645</v>
      </c>
    </row>
    <row r="31" spans="1:38" x14ac:dyDescent="0.2">
      <c r="A31" s="925"/>
      <c r="B31" s="634">
        <v>28</v>
      </c>
      <c r="C31" s="336">
        <v>1077</v>
      </c>
      <c r="D31" s="336">
        <v>1076</v>
      </c>
      <c r="E31" s="336">
        <v>1074</v>
      </c>
      <c r="F31" s="336">
        <v>1071</v>
      </c>
      <c r="G31" s="336">
        <v>1066</v>
      </c>
      <c r="H31" s="336">
        <v>1060</v>
      </c>
      <c r="I31" s="336">
        <v>1052</v>
      </c>
      <c r="J31" s="336">
        <v>1043</v>
      </c>
      <c r="K31" s="336">
        <v>1033</v>
      </c>
      <c r="L31" s="336">
        <v>1022</v>
      </c>
      <c r="M31" s="336">
        <v>1009</v>
      </c>
      <c r="N31" s="336">
        <v>996</v>
      </c>
      <c r="O31" s="336">
        <v>981</v>
      </c>
      <c r="P31" s="336">
        <v>966</v>
      </c>
      <c r="Q31" s="336">
        <v>950</v>
      </c>
      <c r="R31" s="336">
        <v>933</v>
      </c>
      <c r="S31" s="336">
        <v>915</v>
      </c>
      <c r="T31" s="336">
        <v>897</v>
      </c>
      <c r="U31" s="336">
        <v>878</v>
      </c>
      <c r="V31" s="336">
        <v>859</v>
      </c>
      <c r="W31" s="336">
        <v>840</v>
      </c>
      <c r="X31" s="336">
        <v>820</v>
      </c>
      <c r="Y31" s="336">
        <v>800</v>
      </c>
      <c r="Z31" s="336">
        <v>781</v>
      </c>
      <c r="AA31" s="336">
        <v>762</v>
      </c>
      <c r="AB31" s="336">
        <v>743</v>
      </c>
      <c r="AC31" s="336">
        <v>725</v>
      </c>
      <c r="AD31" s="336">
        <v>708</v>
      </c>
      <c r="AE31" s="336">
        <v>693</v>
      </c>
      <c r="AF31" s="336">
        <v>679</v>
      </c>
      <c r="AG31" s="336">
        <v>667</v>
      </c>
      <c r="AH31" s="336">
        <v>657</v>
      </c>
      <c r="AI31" s="336">
        <v>649</v>
      </c>
      <c r="AJ31" s="336">
        <v>642</v>
      </c>
      <c r="AK31" s="336">
        <v>638</v>
      </c>
      <c r="AL31" s="336">
        <v>635</v>
      </c>
    </row>
    <row r="32" spans="1:38" x14ac:dyDescent="0.2">
      <c r="A32" s="925"/>
      <c r="B32" s="634">
        <v>29</v>
      </c>
      <c r="C32" s="336">
        <v>1080</v>
      </c>
      <c r="D32" s="336">
        <v>1079</v>
      </c>
      <c r="E32" s="336">
        <v>1077</v>
      </c>
      <c r="F32" s="336">
        <v>1073</v>
      </c>
      <c r="G32" s="336">
        <v>1068</v>
      </c>
      <c r="H32" s="336">
        <v>1062</v>
      </c>
      <c r="I32" s="336">
        <v>1054</v>
      </c>
      <c r="J32" s="336">
        <v>1045</v>
      </c>
      <c r="K32" s="336">
        <v>1035</v>
      </c>
      <c r="L32" s="336">
        <v>1023</v>
      </c>
      <c r="M32" s="336">
        <v>1011</v>
      </c>
      <c r="N32" s="336">
        <v>997</v>
      </c>
      <c r="O32" s="336">
        <v>982</v>
      </c>
      <c r="P32" s="336">
        <v>966</v>
      </c>
      <c r="Q32" s="336">
        <v>949</v>
      </c>
      <c r="R32" s="336">
        <v>932</v>
      </c>
      <c r="S32" s="336">
        <v>914</v>
      </c>
      <c r="T32" s="336">
        <v>895</v>
      </c>
      <c r="U32" s="336">
        <v>876</v>
      </c>
      <c r="V32" s="336">
        <v>856</v>
      </c>
      <c r="W32" s="336">
        <v>836</v>
      </c>
      <c r="X32" s="336">
        <v>816</v>
      </c>
      <c r="Y32" s="336">
        <v>796</v>
      </c>
      <c r="Z32" s="336">
        <v>776</v>
      </c>
      <c r="AA32" s="336">
        <v>757</v>
      </c>
      <c r="AB32" s="336">
        <v>737</v>
      </c>
      <c r="AC32" s="336">
        <v>719</v>
      </c>
      <c r="AD32" s="336">
        <v>701</v>
      </c>
      <c r="AE32" s="336">
        <v>685</v>
      </c>
      <c r="AF32" s="336">
        <v>671</v>
      </c>
      <c r="AG32" s="336">
        <v>659</v>
      </c>
      <c r="AH32" s="336">
        <v>648</v>
      </c>
      <c r="AI32" s="336">
        <v>640</v>
      </c>
      <c r="AJ32" s="336">
        <v>633</v>
      </c>
      <c r="AK32" s="336">
        <v>628</v>
      </c>
      <c r="AL32" s="336">
        <v>625</v>
      </c>
    </row>
    <row r="33" spans="1:38" x14ac:dyDescent="0.2">
      <c r="A33" s="925"/>
      <c r="B33" s="634">
        <v>30</v>
      </c>
      <c r="C33" s="336">
        <v>1082</v>
      </c>
      <c r="D33" s="336">
        <v>1081</v>
      </c>
      <c r="E33" s="336">
        <v>1079</v>
      </c>
      <c r="F33" s="336">
        <v>1076</v>
      </c>
      <c r="G33" s="336">
        <v>1071</v>
      </c>
      <c r="H33" s="336">
        <v>1064</v>
      </c>
      <c r="I33" s="336">
        <v>1056</v>
      </c>
      <c r="J33" s="336">
        <v>1047</v>
      </c>
      <c r="K33" s="336">
        <v>1036</v>
      </c>
      <c r="L33" s="336">
        <v>1025</v>
      </c>
      <c r="M33" s="336">
        <v>1011</v>
      </c>
      <c r="N33" s="336">
        <v>997</v>
      </c>
      <c r="O33" s="336">
        <v>982</v>
      </c>
      <c r="P33" s="336">
        <v>966</v>
      </c>
      <c r="Q33" s="336">
        <v>949</v>
      </c>
      <c r="R33" s="336">
        <v>931</v>
      </c>
      <c r="S33" s="336">
        <v>913</v>
      </c>
      <c r="T33" s="336">
        <v>894</v>
      </c>
      <c r="U33" s="336">
        <v>874</v>
      </c>
      <c r="V33" s="336">
        <v>854</v>
      </c>
      <c r="W33" s="336">
        <v>833</v>
      </c>
      <c r="X33" s="336">
        <v>813</v>
      </c>
      <c r="Y33" s="336">
        <v>792</v>
      </c>
      <c r="Z33" s="336">
        <v>772</v>
      </c>
      <c r="AA33" s="336">
        <v>751</v>
      </c>
      <c r="AB33" s="336">
        <v>731</v>
      </c>
      <c r="AC33" s="336">
        <v>713</v>
      </c>
      <c r="AD33" s="336">
        <v>694</v>
      </c>
      <c r="AE33" s="336">
        <v>678</v>
      </c>
      <c r="AF33" s="336">
        <v>663</v>
      </c>
      <c r="AG33" s="336">
        <v>650</v>
      </c>
      <c r="AH33" s="336">
        <v>640</v>
      </c>
      <c r="AI33" s="336">
        <v>631</v>
      </c>
      <c r="AJ33" s="336">
        <v>624</v>
      </c>
      <c r="AK33" s="336">
        <v>619</v>
      </c>
      <c r="AL33" s="336">
        <v>616</v>
      </c>
    </row>
    <row r="34" spans="1:38" x14ac:dyDescent="0.2">
      <c r="A34" s="925"/>
      <c r="B34" s="634">
        <v>31</v>
      </c>
      <c r="C34" s="336">
        <v>1084</v>
      </c>
      <c r="D34" s="336">
        <v>1084</v>
      </c>
      <c r="E34" s="336">
        <v>1081</v>
      </c>
      <c r="F34" s="336">
        <v>1078</v>
      </c>
      <c r="G34" s="336">
        <v>1073</v>
      </c>
      <c r="H34" s="336">
        <v>1066</v>
      </c>
      <c r="I34" s="336">
        <v>1058</v>
      </c>
      <c r="J34" s="336">
        <v>1048</v>
      </c>
      <c r="K34" s="336">
        <v>1038</v>
      </c>
      <c r="L34" s="336">
        <v>1026</v>
      </c>
      <c r="M34" s="336">
        <v>1012</v>
      </c>
      <c r="N34" s="336">
        <v>998</v>
      </c>
      <c r="O34" s="336">
        <v>982</v>
      </c>
      <c r="P34" s="336">
        <v>966</v>
      </c>
      <c r="Q34" s="336">
        <v>949</v>
      </c>
      <c r="R34" s="336">
        <v>930</v>
      </c>
      <c r="S34" s="336">
        <v>912</v>
      </c>
      <c r="T34" s="336">
        <v>892</v>
      </c>
      <c r="U34" s="336">
        <v>872</v>
      </c>
      <c r="V34" s="336">
        <v>851</v>
      </c>
      <c r="W34" s="336">
        <v>831</v>
      </c>
      <c r="X34" s="336">
        <v>809</v>
      </c>
      <c r="Y34" s="336">
        <v>788</v>
      </c>
      <c r="Z34" s="336">
        <v>767</v>
      </c>
      <c r="AA34" s="336">
        <v>746</v>
      </c>
      <c r="AB34" s="336">
        <v>726</v>
      </c>
      <c r="AC34" s="336">
        <v>706</v>
      </c>
      <c r="AD34" s="336">
        <v>688</v>
      </c>
      <c r="AE34" s="336">
        <v>671</v>
      </c>
      <c r="AF34" s="336">
        <v>655</v>
      </c>
      <c r="AG34" s="336">
        <v>642</v>
      </c>
      <c r="AH34" s="336">
        <v>631</v>
      </c>
      <c r="AI34" s="336">
        <v>622</v>
      </c>
      <c r="AJ34" s="336">
        <v>615</v>
      </c>
      <c r="AK34" s="336">
        <v>609</v>
      </c>
      <c r="AL34" s="336">
        <v>606</v>
      </c>
    </row>
    <row r="35" spans="1:38" x14ac:dyDescent="0.2">
      <c r="A35" s="925"/>
      <c r="B35" s="634">
        <v>32</v>
      </c>
      <c r="C35" s="336">
        <v>1086</v>
      </c>
      <c r="D35" s="336">
        <v>1086</v>
      </c>
      <c r="E35" s="336">
        <v>1083</v>
      </c>
      <c r="F35" s="336">
        <v>1080</v>
      </c>
      <c r="G35" s="336">
        <v>1074</v>
      </c>
      <c r="H35" s="336">
        <v>1068</v>
      </c>
      <c r="I35" s="336">
        <v>1059</v>
      </c>
      <c r="J35" s="336">
        <v>1050</v>
      </c>
      <c r="K35" s="336">
        <v>1039</v>
      </c>
      <c r="L35" s="336">
        <v>1027</v>
      </c>
      <c r="M35" s="336">
        <v>1013</v>
      </c>
      <c r="N35" s="336">
        <v>998</v>
      </c>
      <c r="O35" s="336">
        <v>982</v>
      </c>
      <c r="P35" s="336">
        <v>966</v>
      </c>
      <c r="Q35" s="336">
        <v>948</v>
      </c>
      <c r="R35" s="336">
        <v>929</v>
      </c>
      <c r="S35" s="336">
        <v>910</v>
      </c>
      <c r="T35" s="336">
        <v>890</v>
      </c>
      <c r="U35" s="336">
        <v>870</v>
      </c>
      <c r="V35" s="336">
        <v>849</v>
      </c>
      <c r="W35" s="336">
        <v>827</v>
      </c>
      <c r="X35" s="336">
        <v>805</v>
      </c>
      <c r="Y35" s="336">
        <v>784</v>
      </c>
      <c r="Z35" s="336">
        <v>763</v>
      </c>
      <c r="AA35" s="336">
        <v>741</v>
      </c>
      <c r="AB35" s="336">
        <v>720</v>
      </c>
      <c r="AC35" s="336">
        <v>700</v>
      </c>
      <c r="AD35" s="336">
        <v>681</v>
      </c>
      <c r="AE35" s="336">
        <v>663</v>
      </c>
      <c r="AF35" s="336">
        <v>648</v>
      </c>
      <c r="AG35" s="336">
        <v>634</v>
      </c>
      <c r="AH35" s="336">
        <v>622</v>
      </c>
      <c r="AI35" s="336">
        <v>613</v>
      </c>
      <c r="AJ35" s="336">
        <v>605</v>
      </c>
      <c r="AK35" s="336">
        <v>600</v>
      </c>
      <c r="AL35" s="336">
        <v>597</v>
      </c>
    </row>
    <row r="36" spans="1:38" x14ac:dyDescent="0.2">
      <c r="A36" s="925"/>
      <c r="B36" s="634">
        <v>33</v>
      </c>
      <c r="C36" s="336">
        <v>1088</v>
      </c>
      <c r="D36" s="336">
        <v>1087</v>
      </c>
      <c r="E36" s="336">
        <v>1085</v>
      </c>
      <c r="F36" s="336">
        <v>1081</v>
      </c>
      <c r="G36" s="336">
        <v>1076</v>
      </c>
      <c r="H36" s="336">
        <v>1069</v>
      </c>
      <c r="I36" s="336">
        <v>1061</v>
      </c>
      <c r="J36" s="336">
        <v>1051</v>
      </c>
      <c r="K36" s="336">
        <v>1040</v>
      </c>
      <c r="L36" s="336">
        <v>1027</v>
      </c>
      <c r="M36" s="336">
        <v>1013</v>
      </c>
      <c r="N36" s="336">
        <v>998</v>
      </c>
      <c r="O36" s="336">
        <v>982</v>
      </c>
      <c r="P36" s="336">
        <v>965</v>
      </c>
      <c r="Q36" s="336">
        <v>947</v>
      </c>
      <c r="R36" s="336">
        <v>928</v>
      </c>
      <c r="S36" s="336">
        <v>908</v>
      </c>
      <c r="T36" s="336">
        <v>888</v>
      </c>
      <c r="U36" s="336">
        <v>867</v>
      </c>
      <c r="V36" s="336">
        <v>846</v>
      </c>
      <c r="W36" s="336">
        <v>824</v>
      </c>
      <c r="X36" s="336">
        <v>802</v>
      </c>
      <c r="Y36" s="336">
        <v>780</v>
      </c>
      <c r="Z36" s="336">
        <v>758</v>
      </c>
      <c r="AA36" s="336">
        <v>736</v>
      </c>
      <c r="AB36" s="336">
        <v>715</v>
      </c>
      <c r="AC36" s="336">
        <v>694</v>
      </c>
      <c r="AD36" s="336">
        <v>674</v>
      </c>
      <c r="AE36" s="336">
        <v>656</v>
      </c>
      <c r="AF36" s="336">
        <v>640</v>
      </c>
      <c r="AG36" s="336">
        <v>626</v>
      </c>
      <c r="AH36" s="336">
        <v>614</v>
      </c>
      <c r="AI36" s="336">
        <v>604</v>
      </c>
      <c r="AJ36" s="336">
        <v>596</v>
      </c>
      <c r="AK36" s="336">
        <v>591</v>
      </c>
      <c r="AL36" s="336">
        <v>587</v>
      </c>
    </row>
    <row r="37" spans="1:38" x14ac:dyDescent="0.2">
      <c r="A37" s="925"/>
      <c r="B37" s="634">
        <v>34</v>
      </c>
      <c r="C37" s="336">
        <v>1089</v>
      </c>
      <c r="D37" s="336">
        <v>1089</v>
      </c>
      <c r="E37" s="336">
        <v>1086</v>
      </c>
      <c r="F37" s="336">
        <v>1082</v>
      </c>
      <c r="G37" s="336">
        <v>1077</v>
      </c>
      <c r="H37" s="336">
        <v>1070</v>
      </c>
      <c r="I37" s="336">
        <v>1062</v>
      </c>
      <c r="J37" s="336">
        <v>1052</v>
      </c>
      <c r="K37" s="336">
        <v>1040</v>
      </c>
      <c r="L37" s="336">
        <v>1027</v>
      </c>
      <c r="M37" s="336">
        <v>1013</v>
      </c>
      <c r="N37" s="336">
        <v>998</v>
      </c>
      <c r="O37" s="336">
        <v>982</v>
      </c>
      <c r="P37" s="336">
        <v>964</v>
      </c>
      <c r="Q37" s="336">
        <v>946</v>
      </c>
      <c r="R37" s="336">
        <v>927</v>
      </c>
      <c r="S37" s="336">
        <v>907</v>
      </c>
      <c r="T37" s="336">
        <v>886</v>
      </c>
      <c r="U37" s="336">
        <v>864</v>
      </c>
      <c r="V37" s="336">
        <v>843</v>
      </c>
      <c r="W37" s="336">
        <v>821</v>
      </c>
      <c r="X37" s="336">
        <v>798</v>
      </c>
      <c r="Y37" s="336">
        <v>776</v>
      </c>
      <c r="Z37" s="336">
        <v>753</v>
      </c>
      <c r="AA37" s="336">
        <v>731</v>
      </c>
      <c r="AB37" s="336">
        <v>709</v>
      </c>
      <c r="AC37" s="336">
        <v>688</v>
      </c>
      <c r="AD37" s="336">
        <v>668</v>
      </c>
      <c r="AE37" s="336">
        <v>649</v>
      </c>
      <c r="AF37" s="336">
        <v>632</v>
      </c>
      <c r="AG37" s="336">
        <v>618</v>
      </c>
      <c r="AH37" s="336">
        <v>605</v>
      </c>
      <c r="AI37" s="336">
        <v>595</v>
      </c>
      <c r="AJ37" s="336">
        <v>587</v>
      </c>
      <c r="AK37" s="336">
        <v>581</v>
      </c>
      <c r="AL37" s="336">
        <v>578</v>
      </c>
    </row>
    <row r="38" spans="1:38" x14ac:dyDescent="0.2">
      <c r="A38" s="925"/>
      <c r="B38" s="634">
        <v>35</v>
      </c>
      <c r="C38" s="336">
        <v>1091</v>
      </c>
      <c r="D38" s="336">
        <v>1090</v>
      </c>
      <c r="E38" s="336">
        <v>1088</v>
      </c>
      <c r="F38" s="336">
        <v>1084</v>
      </c>
      <c r="G38" s="336">
        <v>1078</v>
      </c>
      <c r="H38" s="336">
        <v>1071</v>
      </c>
      <c r="I38" s="336">
        <v>1062</v>
      </c>
      <c r="J38" s="336">
        <v>1052</v>
      </c>
      <c r="K38" s="336">
        <v>1041</v>
      </c>
      <c r="L38" s="336">
        <v>1028</v>
      </c>
      <c r="M38" s="336">
        <v>1013</v>
      </c>
      <c r="N38" s="336">
        <v>998</v>
      </c>
      <c r="O38" s="336">
        <v>981</v>
      </c>
      <c r="P38" s="336">
        <v>963</v>
      </c>
      <c r="Q38" s="336">
        <v>945</v>
      </c>
      <c r="R38" s="336">
        <v>925</v>
      </c>
      <c r="S38" s="336">
        <v>905</v>
      </c>
      <c r="T38" s="336">
        <v>884</v>
      </c>
      <c r="U38" s="336">
        <v>862</v>
      </c>
      <c r="V38" s="336">
        <v>840</v>
      </c>
      <c r="W38" s="336">
        <v>817</v>
      </c>
      <c r="X38" s="336">
        <v>795</v>
      </c>
      <c r="Y38" s="336">
        <v>772</v>
      </c>
      <c r="Z38" s="336">
        <v>749</v>
      </c>
      <c r="AA38" s="336">
        <v>726</v>
      </c>
      <c r="AB38" s="336">
        <v>704</v>
      </c>
      <c r="AC38" s="336">
        <v>682</v>
      </c>
      <c r="AD38" s="336">
        <v>662</v>
      </c>
      <c r="AE38" s="336">
        <v>642</v>
      </c>
      <c r="AF38" s="336">
        <v>625</v>
      </c>
      <c r="AG38" s="336">
        <v>610</v>
      </c>
      <c r="AH38" s="336">
        <v>597</v>
      </c>
      <c r="AI38" s="336">
        <v>586</v>
      </c>
      <c r="AJ38" s="336">
        <v>578</v>
      </c>
      <c r="AK38" s="336">
        <v>572</v>
      </c>
      <c r="AL38" s="336">
        <v>568</v>
      </c>
    </row>
    <row r="39" spans="1:38" x14ac:dyDescent="0.2">
      <c r="A39" s="925"/>
      <c r="B39" s="634">
        <v>36</v>
      </c>
      <c r="C39" s="336">
        <v>1092</v>
      </c>
      <c r="D39" s="336">
        <v>1091</v>
      </c>
      <c r="E39" s="336">
        <v>1088</v>
      </c>
      <c r="F39" s="336">
        <v>1084</v>
      </c>
      <c r="G39" s="336">
        <v>1079</v>
      </c>
      <c r="H39" s="336">
        <v>1072</v>
      </c>
      <c r="I39" s="336">
        <v>1063</v>
      </c>
      <c r="J39" s="336">
        <v>1053</v>
      </c>
      <c r="K39" s="336">
        <v>1041</v>
      </c>
      <c r="L39" s="336">
        <v>1028</v>
      </c>
      <c r="M39" s="336">
        <v>1013</v>
      </c>
      <c r="N39" s="336">
        <v>997</v>
      </c>
      <c r="O39" s="336">
        <v>980</v>
      </c>
      <c r="P39" s="336">
        <v>962</v>
      </c>
      <c r="Q39" s="336">
        <v>943</v>
      </c>
      <c r="R39" s="336">
        <v>923</v>
      </c>
      <c r="S39" s="336">
        <v>903</v>
      </c>
      <c r="T39" s="336">
        <v>881</v>
      </c>
      <c r="U39" s="336">
        <v>859</v>
      </c>
      <c r="V39" s="336">
        <v>837</v>
      </c>
      <c r="W39" s="336">
        <v>814</v>
      </c>
      <c r="X39" s="336">
        <v>791</v>
      </c>
      <c r="Y39" s="336">
        <v>767</v>
      </c>
      <c r="Z39" s="336">
        <v>744</v>
      </c>
      <c r="AA39" s="336">
        <v>721</v>
      </c>
      <c r="AB39" s="336">
        <v>698</v>
      </c>
      <c r="AC39" s="336">
        <v>676</v>
      </c>
      <c r="AD39" s="336">
        <v>655</v>
      </c>
      <c r="AE39" s="336">
        <v>635</v>
      </c>
      <c r="AF39" s="336">
        <v>617</v>
      </c>
      <c r="AG39" s="336">
        <v>602</v>
      </c>
      <c r="AH39" s="336">
        <v>588</v>
      </c>
      <c r="AI39" s="336">
        <v>577</v>
      </c>
      <c r="AJ39" s="336">
        <v>569</v>
      </c>
      <c r="AK39" s="336">
        <v>563</v>
      </c>
      <c r="AL39" s="336">
        <v>558</v>
      </c>
    </row>
    <row r="40" spans="1:38" x14ac:dyDescent="0.2">
      <c r="A40" s="925"/>
      <c r="B40" s="634">
        <v>37</v>
      </c>
      <c r="C40" s="336">
        <v>1092</v>
      </c>
      <c r="D40" s="336">
        <v>1091</v>
      </c>
      <c r="E40" s="336">
        <v>1089</v>
      </c>
      <c r="F40" s="336">
        <v>1085</v>
      </c>
      <c r="G40" s="336">
        <v>1079</v>
      </c>
      <c r="H40" s="336">
        <v>1072</v>
      </c>
      <c r="I40" s="336">
        <v>1063</v>
      </c>
      <c r="J40" s="336">
        <v>1053</v>
      </c>
      <c r="K40" s="336">
        <v>1041</v>
      </c>
      <c r="L40" s="336">
        <v>1027</v>
      </c>
      <c r="M40" s="336">
        <v>1013</v>
      </c>
      <c r="N40" s="336">
        <v>997</v>
      </c>
      <c r="O40" s="336">
        <v>980</v>
      </c>
      <c r="P40" s="336">
        <v>961</v>
      </c>
      <c r="Q40" s="336">
        <v>942</v>
      </c>
      <c r="R40" s="336">
        <v>922</v>
      </c>
      <c r="S40" s="336">
        <v>901</v>
      </c>
      <c r="T40" s="336">
        <v>879</v>
      </c>
      <c r="U40" s="336">
        <v>856</v>
      </c>
      <c r="V40" s="336">
        <v>834</v>
      </c>
      <c r="W40" s="336">
        <v>810</v>
      </c>
      <c r="X40" s="336">
        <v>787</v>
      </c>
      <c r="Y40" s="336">
        <v>763</v>
      </c>
      <c r="Z40" s="336">
        <v>739</v>
      </c>
      <c r="AA40" s="336">
        <v>716</v>
      </c>
      <c r="AB40" s="336">
        <v>693</v>
      </c>
      <c r="AC40" s="336">
        <v>670</v>
      </c>
      <c r="AD40" s="336">
        <v>649</v>
      </c>
      <c r="AE40" s="336">
        <v>628</v>
      </c>
      <c r="AF40" s="336">
        <v>610</v>
      </c>
      <c r="AG40" s="336">
        <v>594</v>
      </c>
      <c r="AH40" s="336">
        <v>580</v>
      </c>
      <c r="AI40" s="336">
        <v>569</v>
      </c>
      <c r="AJ40" s="336">
        <v>560</v>
      </c>
      <c r="AK40" s="336">
        <v>554</v>
      </c>
      <c r="AL40" s="336">
        <v>549</v>
      </c>
    </row>
    <row r="41" spans="1:38" x14ac:dyDescent="0.2">
      <c r="A41" s="925"/>
      <c r="B41" s="634">
        <v>38</v>
      </c>
      <c r="C41" s="336">
        <v>1093</v>
      </c>
      <c r="D41" s="336">
        <v>1092</v>
      </c>
      <c r="E41" s="336">
        <v>1089</v>
      </c>
      <c r="F41" s="336">
        <v>1085</v>
      </c>
      <c r="G41" s="336">
        <v>1080</v>
      </c>
      <c r="H41" s="336">
        <v>1072</v>
      </c>
      <c r="I41" s="336">
        <v>1063</v>
      </c>
      <c r="J41" s="336">
        <v>1053</v>
      </c>
      <c r="K41" s="336">
        <v>1041</v>
      </c>
      <c r="L41" s="336">
        <v>1027</v>
      </c>
      <c r="M41" s="336">
        <v>1012</v>
      </c>
      <c r="N41" s="336">
        <v>996</v>
      </c>
      <c r="O41" s="336">
        <v>978</v>
      </c>
      <c r="P41" s="336">
        <v>960</v>
      </c>
      <c r="Q41" s="336">
        <v>940</v>
      </c>
      <c r="R41" s="336">
        <v>920</v>
      </c>
      <c r="S41" s="336">
        <v>898</v>
      </c>
      <c r="T41" s="336">
        <v>876</v>
      </c>
      <c r="U41" s="336">
        <v>854</v>
      </c>
      <c r="V41" s="336">
        <v>830</v>
      </c>
      <c r="W41" s="336">
        <v>807</v>
      </c>
      <c r="X41" s="336">
        <v>783</v>
      </c>
      <c r="Y41" s="336">
        <v>759</v>
      </c>
      <c r="Z41" s="336">
        <v>735</v>
      </c>
      <c r="AA41" s="336">
        <v>711</v>
      </c>
      <c r="AB41" s="336">
        <v>687</v>
      </c>
      <c r="AC41" s="336">
        <v>665</v>
      </c>
      <c r="AD41" s="336">
        <v>642</v>
      </c>
      <c r="AE41" s="336">
        <v>622</v>
      </c>
      <c r="AF41" s="336">
        <v>602</v>
      </c>
      <c r="AG41" s="336">
        <v>586</v>
      </c>
      <c r="AH41" s="336">
        <v>572</v>
      </c>
      <c r="AI41" s="336">
        <v>560</v>
      </c>
      <c r="AJ41" s="336">
        <v>551</v>
      </c>
      <c r="AK41" s="336">
        <v>544</v>
      </c>
      <c r="AL41" s="336">
        <v>540</v>
      </c>
    </row>
    <row r="42" spans="1:38" x14ac:dyDescent="0.2">
      <c r="A42" s="925"/>
      <c r="B42" s="634">
        <v>39</v>
      </c>
      <c r="C42" s="336">
        <v>1093</v>
      </c>
      <c r="D42" s="336">
        <v>1092</v>
      </c>
      <c r="E42" s="336">
        <v>1089</v>
      </c>
      <c r="F42" s="336">
        <v>1085</v>
      </c>
      <c r="G42" s="336">
        <v>1080</v>
      </c>
      <c r="H42" s="336">
        <v>1072</v>
      </c>
      <c r="I42" s="336">
        <v>1063</v>
      </c>
      <c r="J42" s="336">
        <v>1052</v>
      </c>
      <c r="K42" s="336">
        <v>1040</v>
      </c>
      <c r="L42" s="336">
        <v>1026</v>
      </c>
      <c r="M42" s="336">
        <v>1011</v>
      </c>
      <c r="N42" s="336">
        <v>995</v>
      </c>
      <c r="O42" s="336">
        <v>977</v>
      </c>
      <c r="P42" s="336">
        <v>958</v>
      </c>
      <c r="Q42" s="336">
        <v>938</v>
      </c>
      <c r="R42" s="336">
        <v>917</v>
      </c>
      <c r="S42" s="336">
        <v>896</v>
      </c>
      <c r="T42" s="336">
        <v>874</v>
      </c>
      <c r="U42" s="336">
        <v>851</v>
      </c>
      <c r="V42" s="336">
        <v>827</v>
      </c>
      <c r="W42" s="336">
        <v>803</v>
      </c>
      <c r="X42" s="336">
        <v>779</v>
      </c>
      <c r="Y42" s="336">
        <v>754</v>
      </c>
      <c r="Z42" s="336">
        <v>730</v>
      </c>
      <c r="AA42" s="336">
        <v>706</v>
      </c>
      <c r="AB42" s="336">
        <v>682</v>
      </c>
      <c r="AC42" s="336">
        <v>658</v>
      </c>
      <c r="AD42" s="336">
        <v>636</v>
      </c>
      <c r="AE42" s="336">
        <v>615</v>
      </c>
      <c r="AF42" s="336">
        <v>595</v>
      </c>
      <c r="AG42" s="336">
        <v>578</v>
      </c>
      <c r="AH42" s="336">
        <v>564</v>
      </c>
      <c r="AI42" s="336">
        <v>551</v>
      </c>
      <c r="AJ42" s="336">
        <v>542</v>
      </c>
      <c r="AK42" s="336">
        <v>536</v>
      </c>
      <c r="AL42" s="336">
        <v>531</v>
      </c>
    </row>
    <row r="43" spans="1:38" x14ac:dyDescent="0.2">
      <c r="A43" s="925"/>
      <c r="B43" s="634">
        <v>40</v>
      </c>
      <c r="C43" s="336">
        <v>1093</v>
      </c>
      <c r="D43" s="336">
        <v>1092</v>
      </c>
      <c r="E43" s="336">
        <v>1089</v>
      </c>
      <c r="F43" s="336">
        <v>1085</v>
      </c>
      <c r="G43" s="336">
        <v>1079</v>
      </c>
      <c r="H43" s="336">
        <v>1072</v>
      </c>
      <c r="I43" s="336">
        <v>1063</v>
      </c>
      <c r="J43" s="336">
        <v>1052</v>
      </c>
      <c r="K43" s="336">
        <v>1039</v>
      </c>
      <c r="L43" s="336">
        <v>1025</v>
      </c>
      <c r="M43" s="336">
        <v>1010</v>
      </c>
      <c r="N43" s="336">
        <v>993</v>
      </c>
      <c r="O43" s="336">
        <v>975</v>
      </c>
      <c r="P43" s="336">
        <v>956</v>
      </c>
      <c r="Q43" s="336">
        <v>936</v>
      </c>
      <c r="R43" s="336">
        <v>915</v>
      </c>
      <c r="S43" s="336">
        <v>893</v>
      </c>
      <c r="T43" s="336">
        <v>871</v>
      </c>
      <c r="U43" s="336">
        <v>847</v>
      </c>
      <c r="V43" s="336">
        <v>823</v>
      </c>
      <c r="W43" s="336">
        <v>799</v>
      </c>
      <c r="X43" s="336">
        <v>774</v>
      </c>
      <c r="Y43" s="336">
        <v>750</v>
      </c>
      <c r="Z43" s="336">
        <v>725</v>
      </c>
      <c r="AA43" s="336">
        <v>701</v>
      </c>
      <c r="AB43" s="336">
        <v>676</v>
      </c>
      <c r="AC43" s="336">
        <v>653</v>
      </c>
      <c r="AD43" s="336">
        <v>630</v>
      </c>
      <c r="AE43" s="336">
        <v>608</v>
      </c>
      <c r="AF43" s="336">
        <v>588</v>
      </c>
      <c r="AG43" s="336">
        <v>570</v>
      </c>
      <c r="AH43" s="336">
        <v>555</v>
      </c>
      <c r="AI43" s="336">
        <v>543</v>
      </c>
      <c r="AJ43" s="336">
        <v>533</v>
      </c>
      <c r="AK43" s="336">
        <v>527</v>
      </c>
      <c r="AL43" s="336">
        <v>522</v>
      </c>
    </row>
    <row r="44" spans="1:38" x14ac:dyDescent="0.2">
      <c r="A44" s="925"/>
      <c r="B44" s="634">
        <v>41</v>
      </c>
      <c r="C44" s="336">
        <v>1092</v>
      </c>
      <c r="D44" s="336">
        <v>1091</v>
      </c>
      <c r="E44" s="336">
        <v>1089</v>
      </c>
      <c r="F44" s="336">
        <v>1085</v>
      </c>
      <c r="G44" s="336">
        <v>1079</v>
      </c>
      <c r="H44" s="336">
        <v>1071</v>
      </c>
      <c r="I44" s="336">
        <v>1062</v>
      </c>
      <c r="J44" s="336">
        <v>1051</v>
      </c>
      <c r="K44" s="336">
        <v>1038</v>
      </c>
      <c r="L44" s="336">
        <v>1024</v>
      </c>
      <c r="M44" s="336">
        <v>1009</v>
      </c>
      <c r="N44" s="336">
        <v>992</v>
      </c>
      <c r="O44" s="336">
        <v>974</v>
      </c>
      <c r="P44" s="336">
        <v>955</v>
      </c>
      <c r="Q44" s="336">
        <v>934</v>
      </c>
      <c r="R44" s="336">
        <v>913</v>
      </c>
      <c r="S44" s="336">
        <v>891</v>
      </c>
      <c r="T44" s="336">
        <v>868</v>
      </c>
      <c r="U44" s="336">
        <v>844</v>
      </c>
      <c r="V44" s="336">
        <v>820</v>
      </c>
      <c r="W44" s="336">
        <v>795</v>
      </c>
      <c r="X44" s="336">
        <v>771</v>
      </c>
      <c r="Y44" s="336">
        <v>745</v>
      </c>
      <c r="Z44" s="336">
        <v>720</v>
      </c>
      <c r="AA44" s="336">
        <v>695</v>
      </c>
      <c r="AB44" s="336">
        <v>671</v>
      </c>
      <c r="AC44" s="336">
        <v>647</v>
      </c>
      <c r="AD44" s="336">
        <v>624</v>
      </c>
      <c r="AE44" s="336">
        <v>602</v>
      </c>
      <c r="AF44" s="336">
        <v>581</v>
      </c>
      <c r="AG44" s="336">
        <v>563</v>
      </c>
      <c r="AH44" s="336">
        <v>547</v>
      </c>
      <c r="AI44" s="336">
        <v>535</v>
      </c>
      <c r="AJ44" s="336">
        <v>524</v>
      </c>
      <c r="AK44" s="336">
        <v>518</v>
      </c>
      <c r="AL44" s="336">
        <v>514</v>
      </c>
    </row>
    <row r="45" spans="1:38" x14ac:dyDescent="0.2">
      <c r="A45" s="925"/>
      <c r="B45" s="634">
        <v>42</v>
      </c>
      <c r="C45" s="336">
        <v>1092</v>
      </c>
      <c r="D45" s="336">
        <v>1091</v>
      </c>
      <c r="E45" s="336">
        <v>1088</v>
      </c>
      <c r="F45" s="336">
        <v>1084</v>
      </c>
      <c r="G45" s="336">
        <v>1078</v>
      </c>
      <c r="H45" s="336">
        <v>1070</v>
      </c>
      <c r="I45" s="336">
        <v>1061</v>
      </c>
      <c r="J45" s="336">
        <v>1050</v>
      </c>
      <c r="K45" s="336">
        <v>1037</v>
      </c>
      <c r="L45" s="336">
        <v>1023</v>
      </c>
      <c r="M45" s="336">
        <v>1007</v>
      </c>
      <c r="N45" s="336">
        <v>990</v>
      </c>
      <c r="O45" s="336">
        <v>972</v>
      </c>
      <c r="P45" s="336">
        <v>952</v>
      </c>
      <c r="Q45" s="336">
        <v>932</v>
      </c>
      <c r="R45" s="336">
        <v>910</v>
      </c>
      <c r="S45" s="336">
        <v>888</v>
      </c>
      <c r="T45" s="336">
        <v>865</v>
      </c>
      <c r="U45" s="336">
        <v>841</v>
      </c>
      <c r="V45" s="336">
        <v>816</v>
      </c>
      <c r="W45" s="336">
        <v>791</v>
      </c>
      <c r="X45" s="336">
        <v>766</v>
      </c>
      <c r="Y45" s="336">
        <v>741</v>
      </c>
      <c r="Z45" s="336">
        <v>715</v>
      </c>
      <c r="AA45" s="336">
        <v>690</v>
      </c>
      <c r="AB45" s="336">
        <v>665</v>
      </c>
      <c r="AC45" s="336">
        <v>641</v>
      </c>
      <c r="AD45" s="336">
        <v>618</v>
      </c>
      <c r="AE45" s="336">
        <v>595</v>
      </c>
      <c r="AF45" s="336">
        <v>574</v>
      </c>
      <c r="AG45" s="336">
        <v>555</v>
      </c>
      <c r="AH45" s="336">
        <v>539</v>
      </c>
      <c r="AI45" s="336">
        <v>526</v>
      </c>
      <c r="AJ45" s="336">
        <v>516</v>
      </c>
      <c r="AK45" s="336">
        <v>509</v>
      </c>
      <c r="AL45" s="336">
        <v>505</v>
      </c>
    </row>
    <row r="46" spans="1:38" x14ac:dyDescent="0.2">
      <c r="A46" s="925"/>
      <c r="B46" s="634">
        <v>43</v>
      </c>
      <c r="C46" s="336">
        <v>1091</v>
      </c>
      <c r="D46" s="336">
        <v>1090</v>
      </c>
      <c r="E46" s="336">
        <v>1087</v>
      </c>
      <c r="F46" s="336">
        <v>1083</v>
      </c>
      <c r="G46" s="336">
        <v>1077</v>
      </c>
      <c r="H46" s="336">
        <v>1069</v>
      </c>
      <c r="I46" s="336">
        <v>1060</v>
      </c>
      <c r="J46" s="336">
        <v>1049</v>
      </c>
      <c r="K46" s="336">
        <v>1036</v>
      </c>
      <c r="L46" s="336">
        <v>1021</v>
      </c>
      <c r="M46" s="336">
        <v>1006</v>
      </c>
      <c r="N46" s="336">
        <v>988</v>
      </c>
      <c r="O46" s="336">
        <v>970</v>
      </c>
      <c r="P46" s="336">
        <v>950</v>
      </c>
      <c r="Q46" s="336">
        <v>929</v>
      </c>
      <c r="R46" s="336">
        <v>907</v>
      </c>
      <c r="S46" s="336">
        <v>885</v>
      </c>
      <c r="T46" s="336">
        <v>861</v>
      </c>
      <c r="U46" s="336">
        <v>837</v>
      </c>
      <c r="V46" s="336">
        <v>813</v>
      </c>
      <c r="W46" s="336">
        <v>787</v>
      </c>
      <c r="X46" s="336">
        <v>762</v>
      </c>
      <c r="Y46" s="336">
        <v>736</v>
      </c>
      <c r="Z46" s="336">
        <v>710</v>
      </c>
      <c r="AA46" s="336">
        <v>685</v>
      </c>
      <c r="AB46" s="336">
        <v>660</v>
      </c>
      <c r="AC46" s="336">
        <v>635</v>
      </c>
      <c r="AD46" s="336">
        <v>612</v>
      </c>
      <c r="AE46" s="336">
        <v>589</v>
      </c>
      <c r="AF46" s="336">
        <v>567</v>
      </c>
      <c r="AG46" s="336">
        <v>548</v>
      </c>
      <c r="AH46" s="336">
        <v>532</v>
      </c>
      <c r="AI46" s="336">
        <v>518</v>
      </c>
      <c r="AJ46" s="336">
        <v>508</v>
      </c>
      <c r="AK46" s="336">
        <v>500</v>
      </c>
      <c r="AL46" s="336">
        <v>497</v>
      </c>
    </row>
    <row r="47" spans="1:38" x14ac:dyDescent="0.2">
      <c r="A47" s="925"/>
      <c r="B47" s="634">
        <v>44</v>
      </c>
      <c r="C47" s="336">
        <v>1089</v>
      </c>
      <c r="D47" s="336">
        <v>1089</v>
      </c>
      <c r="E47" s="336">
        <v>1086</v>
      </c>
      <c r="F47" s="336">
        <v>1082</v>
      </c>
      <c r="G47" s="336">
        <v>1076</v>
      </c>
      <c r="H47" s="336">
        <v>1068</v>
      </c>
      <c r="I47" s="336">
        <v>1058</v>
      </c>
      <c r="J47" s="336">
        <v>1047</v>
      </c>
      <c r="K47" s="336">
        <v>1034</v>
      </c>
      <c r="L47" s="336">
        <v>1020</v>
      </c>
      <c r="M47" s="336">
        <v>1004</v>
      </c>
      <c r="N47" s="336">
        <v>986</v>
      </c>
      <c r="O47" s="336">
        <v>968</v>
      </c>
      <c r="P47" s="336">
        <v>948</v>
      </c>
      <c r="Q47" s="336">
        <v>927</v>
      </c>
      <c r="R47" s="336">
        <v>905</v>
      </c>
      <c r="S47" s="336">
        <v>882</v>
      </c>
      <c r="T47" s="336">
        <v>858</v>
      </c>
      <c r="U47" s="336">
        <v>834</v>
      </c>
      <c r="V47" s="336">
        <v>809</v>
      </c>
      <c r="W47" s="336">
        <v>783</v>
      </c>
      <c r="X47" s="336">
        <v>757</v>
      </c>
      <c r="Y47" s="336">
        <v>731</v>
      </c>
      <c r="Z47" s="336">
        <v>706</v>
      </c>
      <c r="AA47" s="336">
        <v>680</v>
      </c>
      <c r="AB47" s="336">
        <v>654</v>
      </c>
      <c r="AC47" s="336">
        <v>630</v>
      </c>
      <c r="AD47" s="336">
        <v>606</v>
      </c>
      <c r="AE47" s="336">
        <v>583</v>
      </c>
      <c r="AF47" s="336">
        <v>560</v>
      </c>
      <c r="AG47" s="336">
        <v>541</v>
      </c>
      <c r="AH47" s="336">
        <v>524</v>
      </c>
      <c r="AI47" s="336">
        <v>510</v>
      </c>
      <c r="AJ47" s="336">
        <v>499</v>
      </c>
      <c r="AK47" s="336">
        <v>492</v>
      </c>
      <c r="AL47" s="336">
        <v>488</v>
      </c>
    </row>
    <row r="48" spans="1:38" x14ac:dyDescent="0.2">
      <c r="A48" s="925"/>
      <c r="B48" s="634">
        <v>45</v>
      </c>
      <c r="C48" s="336">
        <v>1088</v>
      </c>
      <c r="D48" s="336">
        <v>1087</v>
      </c>
      <c r="E48" s="336">
        <v>1085</v>
      </c>
      <c r="F48" s="336">
        <v>1080</v>
      </c>
      <c r="G48" s="336">
        <v>1074</v>
      </c>
      <c r="H48" s="336">
        <v>1066</v>
      </c>
      <c r="I48" s="336">
        <v>1057</v>
      </c>
      <c r="J48" s="336">
        <v>1045</v>
      </c>
      <c r="K48" s="336">
        <v>1032</v>
      </c>
      <c r="L48" s="336">
        <v>1018</v>
      </c>
      <c r="M48" s="336">
        <v>1001</v>
      </c>
      <c r="N48" s="336">
        <v>984</v>
      </c>
      <c r="O48" s="336">
        <v>965</v>
      </c>
      <c r="P48" s="336">
        <v>945</v>
      </c>
      <c r="Q48" s="336">
        <v>924</v>
      </c>
      <c r="R48" s="336">
        <v>902</v>
      </c>
      <c r="S48" s="336">
        <v>878</v>
      </c>
      <c r="T48" s="336">
        <v>855</v>
      </c>
      <c r="U48" s="336">
        <v>830</v>
      </c>
      <c r="V48" s="336">
        <v>805</v>
      </c>
      <c r="W48" s="336">
        <v>779</v>
      </c>
      <c r="X48" s="336">
        <v>753</v>
      </c>
      <c r="Y48" s="336">
        <v>727</v>
      </c>
      <c r="Z48" s="336">
        <v>701</v>
      </c>
      <c r="AA48" s="336">
        <v>674</v>
      </c>
      <c r="AB48" s="336">
        <v>649</v>
      </c>
      <c r="AC48" s="336">
        <v>624</v>
      </c>
      <c r="AD48" s="336">
        <v>600</v>
      </c>
      <c r="AE48" s="336">
        <v>576</v>
      </c>
      <c r="AF48" s="336">
        <v>554</v>
      </c>
      <c r="AG48" s="336">
        <v>534</v>
      </c>
      <c r="AH48" s="336">
        <v>516</v>
      </c>
      <c r="AI48" s="336">
        <v>502</v>
      </c>
      <c r="AJ48" s="336">
        <v>491</v>
      </c>
      <c r="AK48" s="336">
        <v>483</v>
      </c>
      <c r="AL48" s="336">
        <v>479</v>
      </c>
    </row>
    <row r="49" spans="1:38" x14ac:dyDescent="0.2">
      <c r="A49" s="925"/>
      <c r="B49" s="634">
        <v>46</v>
      </c>
      <c r="C49" s="336">
        <v>1086</v>
      </c>
      <c r="D49" s="336">
        <v>1086</v>
      </c>
      <c r="E49" s="336">
        <v>1083</v>
      </c>
      <c r="F49" s="336">
        <v>1079</v>
      </c>
      <c r="G49" s="336">
        <v>1072</v>
      </c>
      <c r="H49" s="336">
        <v>1064</v>
      </c>
      <c r="I49" s="336">
        <v>1055</v>
      </c>
      <c r="J49" s="336">
        <v>1043</v>
      </c>
      <c r="K49" s="336">
        <v>1030</v>
      </c>
      <c r="L49" s="336">
        <v>1015</v>
      </c>
      <c r="M49" s="336">
        <v>999</v>
      </c>
      <c r="N49" s="336">
        <v>981</v>
      </c>
      <c r="O49" s="336">
        <v>962</v>
      </c>
      <c r="P49" s="336">
        <v>942</v>
      </c>
      <c r="Q49" s="336">
        <v>921</v>
      </c>
      <c r="R49" s="336">
        <v>898</v>
      </c>
      <c r="S49" s="336">
        <v>875</v>
      </c>
      <c r="T49" s="336">
        <v>851</v>
      </c>
      <c r="U49" s="336">
        <v>826</v>
      </c>
      <c r="V49" s="336">
        <v>801</v>
      </c>
      <c r="W49" s="336">
        <v>775</v>
      </c>
      <c r="X49" s="336">
        <v>748</v>
      </c>
      <c r="Y49" s="336">
        <v>722</v>
      </c>
      <c r="Z49" s="336">
        <v>695</v>
      </c>
      <c r="AA49" s="336">
        <v>669</v>
      </c>
      <c r="AB49" s="336">
        <v>644</v>
      </c>
      <c r="AC49" s="336">
        <v>618</v>
      </c>
      <c r="AD49" s="336">
        <v>594</v>
      </c>
      <c r="AE49" s="336">
        <v>570</v>
      </c>
      <c r="AF49" s="336">
        <v>547</v>
      </c>
      <c r="AG49" s="336">
        <v>527</v>
      </c>
      <c r="AH49" s="336">
        <v>509</v>
      </c>
      <c r="AI49" s="336">
        <v>494</v>
      </c>
      <c r="AJ49" s="336">
        <v>483</v>
      </c>
      <c r="AK49" s="336">
        <v>474</v>
      </c>
      <c r="AL49" s="336">
        <v>470</v>
      </c>
    </row>
    <row r="50" spans="1:38" x14ac:dyDescent="0.2">
      <c r="A50" s="925"/>
      <c r="B50" s="634">
        <v>47</v>
      </c>
      <c r="C50" s="336">
        <v>1084</v>
      </c>
      <c r="D50" s="336">
        <v>1084</v>
      </c>
      <c r="E50" s="336">
        <v>1081</v>
      </c>
      <c r="F50" s="336">
        <v>1077</v>
      </c>
      <c r="G50" s="336">
        <v>1070</v>
      </c>
      <c r="H50" s="336">
        <v>1062</v>
      </c>
      <c r="I50" s="336">
        <v>1053</v>
      </c>
      <c r="J50" s="336">
        <v>1041</v>
      </c>
      <c r="K50" s="336">
        <v>1028</v>
      </c>
      <c r="L50" s="336">
        <v>1013</v>
      </c>
      <c r="M50" s="336">
        <v>997</v>
      </c>
      <c r="N50" s="336">
        <v>979</v>
      </c>
      <c r="O50" s="336">
        <v>959</v>
      </c>
      <c r="P50" s="336">
        <v>939</v>
      </c>
      <c r="Q50" s="336">
        <v>918</v>
      </c>
      <c r="R50" s="336">
        <v>895</v>
      </c>
      <c r="S50" s="336">
        <v>871</v>
      </c>
      <c r="T50" s="336">
        <v>847</v>
      </c>
      <c r="U50" s="336">
        <v>822</v>
      </c>
      <c r="V50" s="336">
        <v>796</v>
      </c>
      <c r="W50" s="336">
        <v>770</v>
      </c>
      <c r="X50" s="336">
        <v>744</v>
      </c>
      <c r="Y50" s="336">
        <v>717</v>
      </c>
      <c r="Z50" s="336">
        <v>691</v>
      </c>
      <c r="AA50" s="336">
        <v>664</v>
      </c>
      <c r="AB50" s="336">
        <v>638</v>
      </c>
      <c r="AC50" s="336">
        <v>612</v>
      </c>
      <c r="AD50" s="336">
        <v>588</v>
      </c>
      <c r="AE50" s="336">
        <v>564</v>
      </c>
      <c r="AF50" s="336">
        <v>541</v>
      </c>
      <c r="AG50" s="336">
        <v>520</v>
      </c>
      <c r="AH50" s="336">
        <v>501</v>
      </c>
      <c r="AI50" s="336">
        <v>487</v>
      </c>
      <c r="AJ50" s="336">
        <v>475</v>
      </c>
      <c r="AK50" s="336">
        <v>466</v>
      </c>
      <c r="AL50" s="336">
        <v>462</v>
      </c>
    </row>
    <row r="51" spans="1:38" x14ac:dyDescent="0.2">
      <c r="A51" s="925"/>
      <c r="B51" s="634">
        <v>48</v>
      </c>
      <c r="C51" s="336">
        <v>1082</v>
      </c>
      <c r="D51" s="336">
        <v>1081</v>
      </c>
      <c r="E51" s="336">
        <v>1079</v>
      </c>
      <c r="F51" s="336">
        <v>1074</v>
      </c>
      <c r="G51" s="336">
        <v>1068</v>
      </c>
      <c r="H51" s="336">
        <v>1060</v>
      </c>
      <c r="I51" s="336">
        <v>1050</v>
      </c>
      <c r="J51" s="336">
        <v>1039</v>
      </c>
      <c r="K51" s="336">
        <v>1025</v>
      </c>
      <c r="L51" s="336">
        <v>1010</v>
      </c>
      <c r="M51" s="336">
        <v>994</v>
      </c>
      <c r="N51" s="336">
        <v>976</v>
      </c>
      <c r="O51" s="336">
        <v>956</v>
      </c>
      <c r="P51" s="336">
        <v>936</v>
      </c>
      <c r="Q51" s="336">
        <v>914</v>
      </c>
      <c r="R51" s="336">
        <v>891</v>
      </c>
      <c r="S51" s="336">
        <v>868</v>
      </c>
      <c r="T51" s="336">
        <v>843</v>
      </c>
      <c r="U51" s="336">
        <v>818</v>
      </c>
      <c r="V51" s="336">
        <v>792</v>
      </c>
      <c r="W51" s="336">
        <v>766</v>
      </c>
      <c r="X51" s="336">
        <v>739</v>
      </c>
      <c r="Y51" s="336">
        <v>712</v>
      </c>
      <c r="Z51" s="336">
        <v>685</v>
      </c>
      <c r="AA51" s="336">
        <v>659</v>
      </c>
      <c r="AB51" s="336">
        <v>632</v>
      </c>
      <c r="AC51" s="336">
        <v>607</v>
      </c>
      <c r="AD51" s="336">
        <v>582</v>
      </c>
      <c r="AE51" s="336">
        <v>558</v>
      </c>
      <c r="AF51" s="336">
        <v>535</v>
      </c>
      <c r="AG51" s="336">
        <v>513</v>
      </c>
      <c r="AH51" s="336">
        <v>494</v>
      </c>
      <c r="AI51" s="336">
        <v>479</v>
      </c>
      <c r="AJ51" s="336">
        <v>467</v>
      </c>
      <c r="AK51" s="336">
        <v>459</v>
      </c>
      <c r="AL51" s="336">
        <v>453</v>
      </c>
    </row>
    <row r="52" spans="1:38" x14ac:dyDescent="0.2">
      <c r="A52" s="925"/>
      <c r="B52" s="634">
        <v>49</v>
      </c>
      <c r="C52" s="336">
        <v>1080</v>
      </c>
      <c r="D52" s="336">
        <v>1079</v>
      </c>
      <c r="E52" s="336">
        <v>1076</v>
      </c>
      <c r="F52" s="336">
        <v>1072</v>
      </c>
      <c r="G52" s="336">
        <v>1066</v>
      </c>
      <c r="H52" s="336">
        <v>1058</v>
      </c>
      <c r="I52" s="336">
        <v>1048</v>
      </c>
      <c r="J52" s="336">
        <v>1036</v>
      </c>
      <c r="K52" s="336">
        <v>1023</v>
      </c>
      <c r="L52" s="336">
        <v>1007</v>
      </c>
      <c r="M52" s="336">
        <v>991</v>
      </c>
      <c r="N52" s="336">
        <v>973</v>
      </c>
      <c r="O52" s="336">
        <v>953</v>
      </c>
      <c r="P52" s="336">
        <v>933</v>
      </c>
      <c r="Q52" s="336">
        <v>911</v>
      </c>
      <c r="R52" s="336">
        <v>888</v>
      </c>
      <c r="S52" s="336">
        <v>864</v>
      </c>
      <c r="T52" s="336">
        <v>839</v>
      </c>
      <c r="U52" s="336">
        <v>814</v>
      </c>
      <c r="V52" s="336">
        <v>788</v>
      </c>
      <c r="W52" s="336">
        <v>761</v>
      </c>
      <c r="X52" s="336">
        <v>734</v>
      </c>
      <c r="Y52" s="336">
        <v>707</v>
      </c>
      <c r="Z52" s="336">
        <v>680</v>
      </c>
      <c r="AA52" s="336">
        <v>653</v>
      </c>
      <c r="AB52" s="336">
        <v>627</v>
      </c>
      <c r="AC52" s="336">
        <v>601</v>
      </c>
      <c r="AD52" s="336">
        <v>576</v>
      </c>
      <c r="AE52" s="336">
        <v>552</v>
      </c>
      <c r="AF52" s="336">
        <v>528</v>
      </c>
      <c r="AG52" s="336">
        <v>506</v>
      </c>
      <c r="AH52" s="336">
        <v>487</v>
      </c>
      <c r="AI52" s="336">
        <v>472</v>
      </c>
      <c r="AJ52" s="336">
        <v>460</v>
      </c>
      <c r="AK52" s="336">
        <v>451</v>
      </c>
      <c r="AL52" s="336">
        <v>445</v>
      </c>
    </row>
    <row r="53" spans="1:38" x14ac:dyDescent="0.2">
      <c r="A53" s="925"/>
      <c r="B53" s="634">
        <v>50</v>
      </c>
      <c r="C53" s="336">
        <v>1077</v>
      </c>
      <c r="D53" s="336">
        <v>1076</v>
      </c>
      <c r="E53" s="336">
        <v>1073</v>
      </c>
      <c r="F53" s="336">
        <v>1069</v>
      </c>
      <c r="G53" s="336">
        <v>1063</v>
      </c>
      <c r="H53" s="336">
        <v>1055</v>
      </c>
      <c r="I53" s="336">
        <v>1045</v>
      </c>
      <c r="J53" s="336">
        <v>1033</v>
      </c>
      <c r="K53" s="336">
        <v>1020</v>
      </c>
      <c r="L53" s="336">
        <v>1004</v>
      </c>
      <c r="M53" s="336">
        <v>988</v>
      </c>
      <c r="N53" s="336">
        <v>969</v>
      </c>
      <c r="O53" s="336">
        <v>950</v>
      </c>
      <c r="P53" s="336">
        <v>929</v>
      </c>
      <c r="Q53" s="336">
        <v>907</v>
      </c>
      <c r="R53" s="336">
        <v>884</v>
      </c>
      <c r="S53" s="336">
        <v>860</v>
      </c>
      <c r="T53" s="336">
        <v>835</v>
      </c>
      <c r="U53" s="336">
        <v>809</v>
      </c>
      <c r="V53" s="336">
        <v>783</v>
      </c>
      <c r="W53" s="336">
        <v>756</v>
      </c>
      <c r="X53" s="336">
        <v>729</v>
      </c>
      <c r="Y53" s="336">
        <v>702</v>
      </c>
      <c r="Z53" s="336">
        <v>675</v>
      </c>
      <c r="AA53" s="336">
        <v>648</v>
      </c>
      <c r="AB53" s="336">
        <v>621</v>
      </c>
      <c r="AC53" s="336">
        <v>595</v>
      </c>
      <c r="AD53" s="336">
        <v>570</v>
      </c>
      <c r="AE53" s="336">
        <v>545</v>
      </c>
      <c r="AF53" s="336">
        <v>522</v>
      </c>
      <c r="AG53" s="336">
        <v>500</v>
      </c>
      <c r="AH53" s="336">
        <v>480</v>
      </c>
      <c r="AI53" s="336">
        <v>464</v>
      </c>
      <c r="AJ53" s="336">
        <v>452</v>
      </c>
      <c r="AK53" s="336">
        <v>443</v>
      </c>
      <c r="AL53" s="336">
        <v>438</v>
      </c>
    </row>
    <row r="54" spans="1:38" x14ac:dyDescent="0.2">
      <c r="A54" s="925"/>
      <c r="B54" s="634">
        <v>51</v>
      </c>
      <c r="C54" s="336">
        <v>1074</v>
      </c>
      <c r="D54" s="336">
        <v>1073</v>
      </c>
      <c r="E54" s="336">
        <v>1070</v>
      </c>
      <c r="F54" s="336">
        <v>1066</v>
      </c>
      <c r="G54" s="336">
        <v>1060</v>
      </c>
      <c r="H54" s="336">
        <v>1052</v>
      </c>
      <c r="I54" s="336">
        <v>1042</v>
      </c>
      <c r="J54" s="336">
        <v>1030</v>
      </c>
      <c r="K54" s="336">
        <v>1016</v>
      </c>
      <c r="L54" s="336">
        <v>1001</v>
      </c>
      <c r="M54" s="336">
        <v>984</v>
      </c>
      <c r="N54" s="336">
        <v>966</v>
      </c>
      <c r="O54" s="336">
        <v>946</v>
      </c>
      <c r="P54" s="336">
        <v>925</v>
      </c>
      <c r="Q54" s="336">
        <v>903</v>
      </c>
      <c r="R54" s="336">
        <v>880</v>
      </c>
      <c r="S54" s="336">
        <v>856</v>
      </c>
      <c r="T54" s="336">
        <v>831</v>
      </c>
      <c r="U54" s="336">
        <v>805</v>
      </c>
      <c r="V54" s="336">
        <v>778</v>
      </c>
      <c r="W54" s="336">
        <v>752</v>
      </c>
      <c r="X54" s="336">
        <v>724</v>
      </c>
      <c r="Y54" s="336">
        <v>697</v>
      </c>
      <c r="Z54" s="336">
        <v>669</v>
      </c>
      <c r="AA54" s="336">
        <v>642</v>
      </c>
      <c r="AB54" s="336">
        <v>615</v>
      </c>
      <c r="AC54" s="336">
        <v>589</v>
      </c>
      <c r="AD54" s="336">
        <v>564</v>
      </c>
      <c r="AE54" s="336">
        <v>539</v>
      </c>
      <c r="AF54" s="336">
        <v>516</v>
      </c>
      <c r="AG54" s="336">
        <v>494</v>
      </c>
      <c r="AH54" s="336">
        <v>474</v>
      </c>
      <c r="AI54" s="336">
        <v>457</v>
      </c>
      <c r="AJ54" s="336">
        <v>445</v>
      </c>
      <c r="AK54" s="336">
        <v>435</v>
      </c>
      <c r="AL54" s="336">
        <v>430</v>
      </c>
    </row>
    <row r="55" spans="1:38" x14ac:dyDescent="0.2">
      <c r="A55" s="925"/>
      <c r="B55" s="634">
        <v>52</v>
      </c>
      <c r="C55" s="336">
        <v>1071</v>
      </c>
      <c r="D55" s="336">
        <v>1070</v>
      </c>
      <c r="E55" s="336">
        <v>1067</v>
      </c>
      <c r="F55" s="336">
        <v>1063</v>
      </c>
      <c r="G55" s="336">
        <v>1056</v>
      </c>
      <c r="H55" s="336">
        <v>1048</v>
      </c>
      <c r="I55" s="336">
        <v>1038</v>
      </c>
      <c r="J55" s="336">
        <v>1026</v>
      </c>
      <c r="K55" s="336">
        <v>1013</v>
      </c>
      <c r="L55" s="336">
        <v>997</v>
      </c>
      <c r="M55" s="336">
        <v>981</v>
      </c>
      <c r="N55" s="336">
        <v>962</v>
      </c>
      <c r="O55" s="336">
        <v>942</v>
      </c>
      <c r="P55" s="336">
        <v>921</v>
      </c>
      <c r="Q55" s="336">
        <v>899</v>
      </c>
      <c r="R55" s="336">
        <v>876</v>
      </c>
      <c r="S55" s="336">
        <v>851</v>
      </c>
      <c r="T55" s="336">
        <v>826</v>
      </c>
      <c r="U55" s="336">
        <v>800</v>
      </c>
      <c r="V55" s="336">
        <v>774</v>
      </c>
      <c r="W55" s="336">
        <v>747</v>
      </c>
      <c r="X55" s="336">
        <v>719</v>
      </c>
      <c r="Y55" s="336">
        <v>692</v>
      </c>
      <c r="Z55" s="336">
        <v>664</v>
      </c>
      <c r="AA55" s="336">
        <v>637</v>
      </c>
      <c r="AB55" s="336">
        <v>610</v>
      </c>
      <c r="AC55" s="336">
        <v>584</v>
      </c>
      <c r="AD55" s="336">
        <v>558</v>
      </c>
      <c r="AE55" s="336">
        <v>533</v>
      </c>
      <c r="AF55" s="336">
        <v>510</v>
      </c>
      <c r="AG55" s="336">
        <v>487</v>
      </c>
      <c r="AH55" s="336">
        <v>467</v>
      </c>
      <c r="AI55" s="336">
        <v>450</v>
      </c>
      <c r="AJ55" s="336">
        <v>437</v>
      </c>
      <c r="AK55" s="336">
        <v>428</v>
      </c>
      <c r="AL55" s="336">
        <v>422</v>
      </c>
    </row>
    <row r="56" spans="1:38" x14ac:dyDescent="0.2">
      <c r="A56" s="925"/>
      <c r="B56" s="634">
        <v>53</v>
      </c>
      <c r="C56" s="336">
        <v>1067</v>
      </c>
      <c r="D56" s="336">
        <v>1066</v>
      </c>
      <c r="E56" s="336">
        <v>1064</v>
      </c>
      <c r="F56" s="336">
        <v>1059</v>
      </c>
      <c r="G56" s="336">
        <v>1053</v>
      </c>
      <c r="H56" s="336">
        <v>1045</v>
      </c>
      <c r="I56" s="336">
        <v>1035</v>
      </c>
      <c r="J56" s="336">
        <v>1023</v>
      </c>
      <c r="K56" s="336">
        <v>1009</v>
      </c>
      <c r="L56" s="336">
        <v>994</v>
      </c>
      <c r="M56" s="336">
        <v>977</v>
      </c>
      <c r="N56" s="336">
        <v>958</v>
      </c>
      <c r="O56" s="336">
        <v>938</v>
      </c>
      <c r="P56" s="336">
        <v>917</v>
      </c>
      <c r="Q56" s="336">
        <v>895</v>
      </c>
      <c r="R56" s="336">
        <v>871</v>
      </c>
      <c r="S56" s="336">
        <v>847</v>
      </c>
      <c r="T56" s="336">
        <v>822</v>
      </c>
      <c r="U56" s="336">
        <v>795</v>
      </c>
      <c r="V56" s="336">
        <v>769</v>
      </c>
      <c r="W56" s="336">
        <v>742</v>
      </c>
      <c r="X56" s="336">
        <v>714</v>
      </c>
      <c r="Y56" s="336">
        <v>686</v>
      </c>
      <c r="Z56" s="336">
        <v>659</v>
      </c>
      <c r="AA56" s="336">
        <v>631</v>
      </c>
      <c r="AB56" s="336">
        <v>604</v>
      </c>
      <c r="AC56" s="336">
        <v>578</v>
      </c>
      <c r="AD56" s="336">
        <v>552</v>
      </c>
      <c r="AE56" s="336">
        <v>527</v>
      </c>
      <c r="AF56" s="336">
        <v>504</v>
      </c>
      <c r="AG56" s="336">
        <v>481</v>
      </c>
      <c r="AH56" s="336">
        <v>461</v>
      </c>
      <c r="AI56" s="336">
        <v>443</v>
      </c>
      <c r="AJ56" s="336">
        <v>430</v>
      </c>
      <c r="AK56" s="336">
        <v>421</v>
      </c>
      <c r="AL56" s="336">
        <v>415</v>
      </c>
    </row>
    <row r="57" spans="1:38" x14ac:dyDescent="0.2">
      <c r="A57" s="925"/>
      <c r="B57" s="634">
        <v>54</v>
      </c>
      <c r="C57" s="336">
        <v>1063</v>
      </c>
      <c r="D57" s="336">
        <v>1062</v>
      </c>
      <c r="E57" s="336">
        <v>1060</v>
      </c>
      <c r="F57" s="336">
        <v>1055</v>
      </c>
      <c r="G57" s="336">
        <v>1049</v>
      </c>
      <c r="H57" s="336">
        <v>1041</v>
      </c>
      <c r="I57" s="336">
        <v>1031</v>
      </c>
      <c r="J57" s="336">
        <v>1019</v>
      </c>
      <c r="K57" s="336">
        <v>1005</v>
      </c>
      <c r="L57" s="336">
        <v>990</v>
      </c>
      <c r="M57" s="336">
        <v>973</v>
      </c>
      <c r="N57" s="336">
        <v>954</v>
      </c>
      <c r="O57" s="336">
        <v>934</v>
      </c>
      <c r="P57" s="336">
        <v>913</v>
      </c>
      <c r="Q57" s="336">
        <v>890</v>
      </c>
      <c r="R57" s="336">
        <v>867</v>
      </c>
      <c r="S57" s="336">
        <v>842</v>
      </c>
      <c r="T57" s="336">
        <v>817</v>
      </c>
      <c r="U57" s="336">
        <v>791</v>
      </c>
      <c r="V57" s="336">
        <v>764</v>
      </c>
      <c r="W57" s="336">
        <v>736</v>
      </c>
      <c r="X57" s="336">
        <v>709</v>
      </c>
      <c r="Y57" s="336">
        <v>681</v>
      </c>
      <c r="Z57" s="336">
        <v>653</v>
      </c>
      <c r="AA57" s="336">
        <v>626</v>
      </c>
      <c r="AB57" s="336">
        <v>599</v>
      </c>
      <c r="AC57" s="336">
        <v>572</v>
      </c>
      <c r="AD57" s="336">
        <v>546</v>
      </c>
      <c r="AE57" s="336">
        <v>521</v>
      </c>
      <c r="AF57" s="336">
        <v>497</v>
      </c>
      <c r="AG57" s="336">
        <v>475</v>
      </c>
      <c r="AH57" s="336">
        <v>454</v>
      </c>
      <c r="AI57" s="336">
        <v>437</v>
      </c>
      <c r="AJ57" s="336">
        <v>423</v>
      </c>
      <c r="AK57" s="336">
        <v>413</v>
      </c>
      <c r="AL57" s="336">
        <v>408</v>
      </c>
    </row>
    <row r="58" spans="1:38" x14ac:dyDescent="0.2">
      <c r="A58" s="925"/>
      <c r="B58" s="634">
        <v>55</v>
      </c>
      <c r="C58" s="336">
        <v>1059</v>
      </c>
      <c r="D58" s="336">
        <v>1058</v>
      </c>
      <c r="E58" s="336">
        <v>1056</v>
      </c>
      <c r="F58" s="336">
        <v>1051</v>
      </c>
      <c r="G58" s="336">
        <v>1045</v>
      </c>
      <c r="H58" s="336">
        <v>1037</v>
      </c>
      <c r="I58" s="336">
        <v>1027</v>
      </c>
      <c r="J58" s="336">
        <v>1015</v>
      </c>
      <c r="K58" s="336">
        <v>1001</v>
      </c>
      <c r="L58" s="336">
        <v>985</v>
      </c>
      <c r="M58" s="336">
        <v>968</v>
      </c>
      <c r="N58" s="336">
        <v>950</v>
      </c>
      <c r="O58" s="336">
        <v>930</v>
      </c>
      <c r="P58" s="336">
        <v>908</v>
      </c>
      <c r="Q58" s="336">
        <v>886</v>
      </c>
      <c r="R58" s="336">
        <v>862</v>
      </c>
      <c r="S58" s="336">
        <v>837</v>
      </c>
      <c r="T58" s="336">
        <v>812</v>
      </c>
      <c r="U58" s="336">
        <v>786</v>
      </c>
      <c r="V58" s="336">
        <v>759</v>
      </c>
      <c r="W58" s="336">
        <v>731</v>
      </c>
      <c r="X58" s="336">
        <v>703</v>
      </c>
      <c r="Y58" s="336">
        <v>676</v>
      </c>
      <c r="Z58" s="336">
        <v>648</v>
      </c>
      <c r="AA58" s="336">
        <v>620</v>
      </c>
      <c r="AB58" s="336">
        <v>593</v>
      </c>
      <c r="AC58" s="336">
        <v>566</v>
      </c>
      <c r="AD58" s="336">
        <v>540</v>
      </c>
      <c r="AE58" s="336">
        <v>515</v>
      </c>
      <c r="AF58" s="336">
        <v>491</v>
      </c>
      <c r="AG58" s="336">
        <v>469</v>
      </c>
      <c r="AH58" s="336">
        <v>448</v>
      </c>
      <c r="AI58" s="336">
        <v>430</v>
      </c>
      <c r="AJ58" s="336">
        <v>416</v>
      </c>
      <c r="AK58" s="336">
        <v>406</v>
      </c>
      <c r="AL58" s="336">
        <v>400</v>
      </c>
    </row>
    <row r="59" spans="1:38" x14ac:dyDescent="0.2">
      <c r="A59" s="925"/>
      <c r="B59" s="634">
        <v>56</v>
      </c>
      <c r="C59" s="336">
        <v>1055</v>
      </c>
      <c r="D59" s="336">
        <v>1054</v>
      </c>
      <c r="E59" s="336">
        <v>1051</v>
      </c>
      <c r="F59" s="336">
        <v>1047</v>
      </c>
      <c r="G59" s="336">
        <v>1041</v>
      </c>
      <c r="H59" s="336">
        <v>1032</v>
      </c>
      <c r="I59" s="336">
        <v>1022</v>
      </c>
      <c r="J59" s="336">
        <v>1010</v>
      </c>
      <c r="K59" s="336">
        <v>997</v>
      </c>
      <c r="L59" s="336">
        <v>981</v>
      </c>
      <c r="M59" s="336">
        <v>964</v>
      </c>
      <c r="N59" s="336">
        <v>945</v>
      </c>
      <c r="O59" s="336">
        <v>925</v>
      </c>
      <c r="P59" s="336">
        <v>904</v>
      </c>
      <c r="Q59" s="336">
        <v>881</v>
      </c>
      <c r="R59" s="336">
        <v>857</v>
      </c>
      <c r="S59" s="336">
        <v>833</v>
      </c>
      <c r="T59" s="336">
        <v>807</v>
      </c>
      <c r="U59" s="336">
        <v>781</v>
      </c>
      <c r="V59" s="336">
        <v>753</v>
      </c>
      <c r="W59" s="336">
        <v>726</v>
      </c>
      <c r="X59" s="336">
        <v>698</v>
      </c>
      <c r="Y59" s="336">
        <v>670</v>
      </c>
      <c r="Z59" s="336">
        <v>642</v>
      </c>
      <c r="AA59" s="336">
        <v>614</v>
      </c>
      <c r="AB59" s="336">
        <v>587</v>
      </c>
      <c r="AC59" s="336">
        <v>560</v>
      </c>
      <c r="AD59" s="336">
        <v>534</v>
      </c>
      <c r="AE59" s="336">
        <v>509</v>
      </c>
      <c r="AF59" s="336">
        <v>486</v>
      </c>
      <c r="AG59" s="336">
        <v>463</v>
      </c>
      <c r="AH59" s="336">
        <v>442</v>
      </c>
      <c r="AI59" s="336">
        <v>424</v>
      </c>
      <c r="AJ59" s="336">
        <v>410</v>
      </c>
      <c r="AK59" s="336">
        <v>400</v>
      </c>
      <c r="AL59" s="336">
        <v>393</v>
      </c>
    </row>
    <row r="60" spans="1:38" x14ac:dyDescent="0.2">
      <c r="A60" s="925"/>
      <c r="B60" s="634">
        <v>57</v>
      </c>
      <c r="C60" s="336">
        <v>1050</v>
      </c>
      <c r="D60" s="336">
        <v>1049</v>
      </c>
      <c r="E60" s="336">
        <v>1047</v>
      </c>
      <c r="F60" s="336">
        <v>1042</v>
      </c>
      <c r="G60" s="336">
        <v>1036</v>
      </c>
      <c r="H60" s="336">
        <v>1028</v>
      </c>
      <c r="I60" s="336">
        <v>1018</v>
      </c>
      <c r="J60" s="336">
        <v>1006</v>
      </c>
      <c r="K60" s="336">
        <v>992</v>
      </c>
      <c r="L60" s="336">
        <v>976</v>
      </c>
      <c r="M60" s="336">
        <v>959</v>
      </c>
      <c r="N60" s="336">
        <v>941</v>
      </c>
      <c r="O60" s="336">
        <v>920</v>
      </c>
      <c r="P60" s="336">
        <v>899</v>
      </c>
      <c r="Q60" s="336">
        <v>876</v>
      </c>
      <c r="R60" s="336">
        <v>852</v>
      </c>
      <c r="S60" s="336">
        <v>828</v>
      </c>
      <c r="T60" s="336">
        <v>802</v>
      </c>
      <c r="U60" s="336">
        <v>775</v>
      </c>
      <c r="V60" s="336">
        <v>748</v>
      </c>
      <c r="W60" s="336">
        <v>721</v>
      </c>
      <c r="X60" s="336">
        <v>693</v>
      </c>
      <c r="Y60" s="336">
        <v>665</v>
      </c>
      <c r="Z60" s="336">
        <v>637</v>
      </c>
      <c r="AA60" s="336">
        <v>609</v>
      </c>
      <c r="AB60" s="336">
        <v>581</v>
      </c>
      <c r="AC60" s="336">
        <v>554</v>
      </c>
      <c r="AD60" s="336">
        <v>528</v>
      </c>
      <c r="AE60" s="336">
        <v>503</v>
      </c>
      <c r="AF60" s="336">
        <v>480</v>
      </c>
      <c r="AG60" s="336">
        <v>457</v>
      </c>
      <c r="AH60" s="336">
        <v>436</v>
      </c>
      <c r="AI60" s="336">
        <v>418</v>
      </c>
      <c r="AJ60" s="336">
        <v>403</v>
      </c>
      <c r="AK60" s="336">
        <v>393</v>
      </c>
      <c r="AL60" s="336">
        <v>387</v>
      </c>
    </row>
    <row r="61" spans="1:38" x14ac:dyDescent="0.2">
      <c r="A61" s="925"/>
      <c r="B61" s="634">
        <v>58</v>
      </c>
      <c r="C61" s="336">
        <v>1045</v>
      </c>
      <c r="D61" s="336">
        <v>1045</v>
      </c>
      <c r="E61" s="336">
        <v>1042</v>
      </c>
      <c r="F61" s="336">
        <v>1037</v>
      </c>
      <c r="G61" s="336">
        <v>1031</v>
      </c>
      <c r="H61" s="336">
        <v>1023</v>
      </c>
      <c r="I61" s="336">
        <v>1013</v>
      </c>
      <c r="J61" s="336">
        <v>1001</v>
      </c>
      <c r="K61" s="336">
        <v>987</v>
      </c>
      <c r="L61" s="336">
        <v>972</v>
      </c>
      <c r="M61" s="336">
        <v>954</v>
      </c>
      <c r="N61" s="336">
        <v>936</v>
      </c>
      <c r="O61" s="336">
        <v>915</v>
      </c>
      <c r="P61" s="336">
        <v>894</v>
      </c>
      <c r="Q61" s="336">
        <v>871</v>
      </c>
      <c r="R61" s="336">
        <v>847</v>
      </c>
      <c r="S61" s="336">
        <v>822</v>
      </c>
      <c r="T61" s="336">
        <v>797</v>
      </c>
      <c r="U61" s="336">
        <v>770</v>
      </c>
      <c r="V61" s="336">
        <v>743</v>
      </c>
      <c r="W61" s="336">
        <v>715</v>
      </c>
      <c r="X61" s="336">
        <v>687</v>
      </c>
      <c r="Y61" s="336">
        <v>659</v>
      </c>
      <c r="Z61" s="336">
        <v>631</v>
      </c>
      <c r="AA61" s="336">
        <v>603</v>
      </c>
      <c r="AB61" s="336">
        <v>575</v>
      </c>
      <c r="AC61" s="336">
        <v>549</v>
      </c>
      <c r="AD61" s="336">
        <v>523</v>
      </c>
      <c r="AE61" s="336">
        <v>498</v>
      </c>
      <c r="AF61" s="336">
        <v>473</v>
      </c>
      <c r="AG61" s="336">
        <v>451</v>
      </c>
      <c r="AH61" s="336">
        <v>430</v>
      </c>
      <c r="AI61" s="336">
        <v>412</v>
      </c>
      <c r="AJ61" s="336">
        <v>397</v>
      </c>
      <c r="AK61" s="336">
        <v>386</v>
      </c>
      <c r="AL61" s="336">
        <v>380</v>
      </c>
    </row>
    <row r="62" spans="1:38" x14ac:dyDescent="0.2">
      <c r="A62" s="925"/>
      <c r="B62" s="634">
        <v>59</v>
      </c>
      <c r="C62" s="336">
        <v>1040</v>
      </c>
      <c r="D62" s="336">
        <v>1039</v>
      </c>
      <c r="E62" s="336">
        <v>1037</v>
      </c>
      <c r="F62" s="336">
        <v>1032</v>
      </c>
      <c r="G62" s="336">
        <v>1026</v>
      </c>
      <c r="H62" s="336">
        <v>1018</v>
      </c>
      <c r="I62" s="336">
        <v>1008</v>
      </c>
      <c r="J62" s="336">
        <v>996</v>
      </c>
      <c r="K62" s="336">
        <v>982</v>
      </c>
      <c r="L62" s="336">
        <v>967</v>
      </c>
      <c r="M62" s="336">
        <v>949</v>
      </c>
      <c r="N62" s="336">
        <v>931</v>
      </c>
      <c r="O62" s="336">
        <v>910</v>
      </c>
      <c r="P62" s="336">
        <v>889</v>
      </c>
      <c r="Q62" s="336">
        <v>866</v>
      </c>
      <c r="R62" s="336">
        <v>842</v>
      </c>
      <c r="S62" s="336">
        <v>817</v>
      </c>
      <c r="T62" s="336">
        <v>791</v>
      </c>
      <c r="U62" s="336">
        <v>764</v>
      </c>
      <c r="V62" s="336">
        <v>737</v>
      </c>
      <c r="W62" s="336">
        <v>710</v>
      </c>
      <c r="X62" s="336">
        <v>681</v>
      </c>
      <c r="Y62" s="336">
        <v>653</v>
      </c>
      <c r="Z62" s="336">
        <v>625</v>
      </c>
      <c r="AA62" s="336">
        <v>597</v>
      </c>
      <c r="AB62" s="336">
        <v>570</v>
      </c>
      <c r="AC62" s="336">
        <v>543</v>
      </c>
      <c r="AD62" s="336">
        <v>517</v>
      </c>
      <c r="AE62" s="336">
        <v>492</v>
      </c>
      <c r="AF62" s="336">
        <v>468</v>
      </c>
      <c r="AG62" s="336">
        <v>445</v>
      </c>
      <c r="AH62" s="336">
        <v>424</v>
      </c>
      <c r="AI62" s="336">
        <v>406</v>
      </c>
      <c r="AJ62" s="336">
        <v>391</v>
      </c>
      <c r="AK62" s="336">
        <v>380</v>
      </c>
      <c r="AL62" s="336">
        <v>374</v>
      </c>
    </row>
    <row r="63" spans="1:38" x14ac:dyDescent="0.2">
      <c r="A63" s="925"/>
      <c r="B63" s="634">
        <v>60</v>
      </c>
      <c r="C63" s="336">
        <v>1035</v>
      </c>
      <c r="D63" s="336">
        <v>1034</v>
      </c>
      <c r="E63" s="336">
        <v>1031</v>
      </c>
      <c r="F63" s="336">
        <v>1027</v>
      </c>
      <c r="G63" s="336">
        <v>1021</v>
      </c>
      <c r="H63" s="336">
        <v>1013</v>
      </c>
      <c r="I63" s="336">
        <v>1003</v>
      </c>
      <c r="J63" s="336">
        <v>991</v>
      </c>
      <c r="K63" s="336">
        <v>977</v>
      </c>
      <c r="L63" s="336">
        <v>961</v>
      </c>
      <c r="M63" s="336">
        <v>944</v>
      </c>
      <c r="N63" s="336">
        <v>925</v>
      </c>
      <c r="O63" s="336">
        <v>905</v>
      </c>
      <c r="P63" s="336">
        <v>883</v>
      </c>
      <c r="Q63" s="336">
        <v>860</v>
      </c>
      <c r="R63" s="336">
        <v>837</v>
      </c>
      <c r="S63" s="336">
        <v>811</v>
      </c>
      <c r="T63" s="336">
        <v>786</v>
      </c>
      <c r="U63" s="336">
        <v>759</v>
      </c>
      <c r="V63" s="336">
        <v>732</v>
      </c>
      <c r="W63" s="336">
        <v>704</v>
      </c>
      <c r="X63" s="336">
        <v>676</v>
      </c>
      <c r="Y63" s="336">
        <v>647</v>
      </c>
      <c r="Z63" s="336">
        <v>619</v>
      </c>
      <c r="AA63" s="336">
        <v>591</v>
      </c>
      <c r="AB63" s="336">
        <v>564</v>
      </c>
      <c r="AC63" s="336">
        <v>537</v>
      </c>
      <c r="AD63" s="336">
        <v>511</v>
      </c>
      <c r="AE63" s="336">
        <v>486</v>
      </c>
      <c r="AF63" s="336">
        <v>462</v>
      </c>
      <c r="AG63" s="336">
        <v>439</v>
      </c>
      <c r="AH63" s="336">
        <v>418</v>
      </c>
      <c r="AI63" s="336">
        <v>400</v>
      </c>
      <c r="AJ63" s="336">
        <v>385</v>
      </c>
      <c r="AK63" s="336">
        <v>374</v>
      </c>
      <c r="AL63" s="336">
        <v>368</v>
      </c>
    </row>
    <row r="64" spans="1:38" x14ac:dyDescent="0.2">
      <c r="A64" s="925"/>
      <c r="B64" s="634">
        <v>61</v>
      </c>
      <c r="C64" s="336">
        <v>1029</v>
      </c>
      <c r="D64" s="336">
        <v>1028</v>
      </c>
      <c r="E64" s="336">
        <v>1026</v>
      </c>
      <c r="F64" s="336">
        <v>1021</v>
      </c>
      <c r="G64" s="336">
        <v>1015</v>
      </c>
      <c r="H64" s="336">
        <v>1007</v>
      </c>
      <c r="I64" s="336">
        <v>997</v>
      </c>
      <c r="J64" s="336">
        <v>985</v>
      </c>
      <c r="K64" s="336">
        <v>971</v>
      </c>
      <c r="L64" s="336">
        <v>956</v>
      </c>
      <c r="M64" s="336">
        <v>939</v>
      </c>
      <c r="N64" s="336">
        <v>920</v>
      </c>
      <c r="O64" s="336">
        <v>899</v>
      </c>
      <c r="P64" s="336">
        <v>878</v>
      </c>
      <c r="Q64" s="336">
        <v>855</v>
      </c>
      <c r="R64" s="336">
        <v>831</v>
      </c>
      <c r="S64" s="336">
        <v>806</v>
      </c>
      <c r="T64" s="336">
        <v>780</v>
      </c>
      <c r="U64" s="336">
        <v>753</v>
      </c>
      <c r="V64" s="336">
        <v>726</v>
      </c>
      <c r="W64" s="336">
        <v>698</v>
      </c>
      <c r="X64" s="336">
        <v>670</v>
      </c>
      <c r="Y64" s="336">
        <v>642</v>
      </c>
      <c r="Z64" s="336">
        <v>613</v>
      </c>
      <c r="AA64" s="336">
        <v>585</v>
      </c>
      <c r="AB64" s="336">
        <v>558</v>
      </c>
      <c r="AC64" s="336">
        <v>531</v>
      </c>
      <c r="AD64" s="336">
        <v>505</v>
      </c>
      <c r="AE64" s="336">
        <v>480</v>
      </c>
      <c r="AF64" s="336">
        <v>456</v>
      </c>
      <c r="AG64" s="336">
        <v>433</v>
      </c>
      <c r="AH64" s="336">
        <v>412</v>
      </c>
      <c r="AI64" s="336">
        <v>394</v>
      </c>
      <c r="AJ64" s="336">
        <v>379</v>
      </c>
      <c r="AK64" s="336">
        <v>368</v>
      </c>
      <c r="AL64" s="336">
        <v>362</v>
      </c>
    </row>
    <row r="65" spans="1:38" x14ac:dyDescent="0.2">
      <c r="A65" s="925"/>
      <c r="B65" s="634">
        <v>62</v>
      </c>
      <c r="C65" s="336">
        <v>1023</v>
      </c>
      <c r="D65" s="336">
        <v>1023</v>
      </c>
      <c r="E65" s="336">
        <v>1020</v>
      </c>
      <c r="F65" s="336">
        <v>1016</v>
      </c>
      <c r="G65" s="336">
        <v>1009</v>
      </c>
      <c r="H65" s="336">
        <v>1001</v>
      </c>
      <c r="I65" s="336">
        <v>991</v>
      </c>
      <c r="J65" s="336">
        <v>979</v>
      </c>
      <c r="K65" s="336">
        <v>966</v>
      </c>
      <c r="L65" s="336">
        <v>950</v>
      </c>
      <c r="M65" s="336">
        <v>933</v>
      </c>
      <c r="N65" s="336">
        <v>914</v>
      </c>
      <c r="O65" s="336">
        <v>894</v>
      </c>
      <c r="P65" s="336">
        <v>872</v>
      </c>
      <c r="Q65" s="336">
        <v>849</v>
      </c>
      <c r="R65" s="336">
        <v>825</v>
      </c>
      <c r="S65" s="336">
        <v>800</v>
      </c>
      <c r="T65" s="336">
        <v>774</v>
      </c>
      <c r="U65" s="336">
        <v>747</v>
      </c>
      <c r="V65" s="336">
        <v>720</v>
      </c>
      <c r="W65" s="336">
        <v>692</v>
      </c>
      <c r="X65" s="336">
        <v>664</v>
      </c>
      <c r="Y65" s="336">
        <v>636</v>
      </c>
      <c r="Z65" s="336">
        <v>607</v>
      </c>
      <c r="AA65" s="336">
        <v>579</v>
      </c>
      <c r="AB65" s="336">
        <v>552</v>
      </c>
      <c r="AC65" s="336">
        <v>525</v>
      </c>
      <c r="AD65" s="336">
        <v>499</v>
      </c>
      <c r="AE65" s="336">
        <v>474</v>
      </c>
      <c r="AF65" s="336">
        <v>450</v>
      </c>
      <c r="AG65" s="336">
        <v>427</v>
      </c>
      <c r="AH65" s="336">
        <v>407</v>
      </c>
      <c r="AI65" s="336">
        <v>388</v>
      </c>
      <c r="AJ65" s="336">
        <v>373</v>
      </c>
      <c r="AK65" s="336">
        <v>362</v>
      </c>
      <c r="AL65" s="336">
        <v>356</v>
      </c>
    </row>
    <row r="66" spans="1:38" x14ac:dyDescent="0.2">
      <c r="A66" s="925"/>
      <c r="B66" s="634">
        <v>63</v>
      </c>
      <c r="C66" s="336">
        <v>1017</v>
      </c>
      <c r="D66" s="336">
        <v>1016</v>
      </c>
      <c r="E66" s="336">
        <v>1014</v>
      </c>
      <c r="F66" s="336">
        <v>1009</v>
      </c>
      <c r="G66" s="336">
        <v>1003</v>
      </c>
      <c r="H66" s="336">
        <v>995</v>
      </c>
      <c r="I66" s="336">
        <v>985</v>
      </c>
      <c r="J66" s="336">
        <v>973</v>
      </c>
      <c r="K66" s="336">
        <v>960</v>
      </c>
      <c r="L66" s="336">
        <v>944</v>
      </c>
      <c r="M66" s="336">
        <v>927</v>
      </c>
      <c r="N66" s="336">
        <v>908</v>
      </c>
      <c r="O66" s="336">
        <v>888</v>
      </c>
      <c r="P66" s="336">
        <v>866</v>
      </c>
      <c r="Q66" s="336">
        <v>843</v>
      </c>
      <c r="R66" s="336">
        <v>819</v>
      </c>
      <c r="S66" s="336">
        <v>794</v>
      </c>
      <c r="T66" s="336">
        <v>768</v>
      </c>
      <c r="U66" s="336">
        <v>742</v>
      </c>
      <c r="V66" s="336">
        <v>714</v>
      </c>
      <c r="W66" s="336">
        <v>686</v>
      </c>
      <c r="X66" s="336">
        <v>658</v>
      </c>
      <c r="Y66" s="336">
        <v>630</v>
      </c>
      <c r="Z66" s="336">
        <v>601</v>
      </c>
      <c r="AA66" s="336">
        <v>573</v>
      </c>
      <c r="AB66" s="336">
        <v>546</v>
      </c>
      <c r="AC66" s="336">
        <v>519</v>
      </c>
      <c r="AD66" s="336">
        <v>493</v>
      </c>
      <c r="AE66" s="336">
        <v>468</v>
      </c>
      <c r="AF66" s="336">
        <v>444</v>
      </c>
      <c r="AG66" s="336">
        <v>422</v>
      </c>
      <c r="AH66" s="336">
        <v>401</v>
      </c>
      <c r="AI66" s="336">
        <v>383</v>
      </c>
      <c r="AJ66" s="336">
        <v>368</v>
      </c>
      <c r="AK66" s="336">
        <v>357</v>
      </c>
      <c r="AL66" s="336">
        <v>350</v>
      </c>
    </row>
    <row r="67" spans="1:38" x14ac:dyDescent="0.2">
      <c r="A67" s="925"/>
      <c r="B67" s="634">
        <v>64</v>
      </c>
      <c r="C67" s="336">
        <v>1011</v>
      </c>
      <c r="D67" s="336">
        <v>1010</v>
      </c>
      <c r="E67" s="336">
        <v>1007</v>
      </c>
      <c r="F67" s="336">
        <v>1003</v>
      </c>
      <c r="G67" s="336">
        <v>997</v>
      </c>
      <c r="H67" s="336">
        <v>989</v>
      </c>
      <c r="I67" s="336">
        <v>979</v>
      </c>
      <c r="J67" s="336">
        <v>967</v>
      </c>
      <c r="K67" s="336">
        <v>954</v>
      </c>
      <c r="L67" s="336">
        <v>938</v>
      </c>
      <c r="M67" s="336">
        <v>921</v>
      </c>
      <c r="N67" s="336">
        <v>902</v>
      </c>
      <c r="O67" s="336">
        <v>882</v>
      </c>
      <c r="P67" s="336">
        <v>860</v>
      </c>
      <c r="Q67" s="336">
        <v>837</v>
      </c>
      <c r="R67" s="336">
        <v>813</v>
      </c>
      <c r="S67" s="336">
        <v>788</v>
      </c>
      <c r="T67" s="336">
        <v>762</v>
      </c>
      <c r="U67" s="336">
        <v>735</v>
      </c>
      <c r="V67" s="336">
        <v>708</v>
      </c>
      <c r="W67" s="336">
        <v>680</v>
      </c>
      <c r="X67" s="336">
        <v>652</v>
      </c>
      <c r="Y67" s="336">
        <v>624</v>
      </c>
      <c r="Z67" s="336">
        <v>595</v>
      </c>
      <c r="AA67" s="336">
        <v>567</v>
      </c>
      <c r="AB67" s="336">
        <v>540</v>
      </c>
      <c r="AC67" s="336">
        <v>513</v>
      </c>
      <c r="AD67" s="336">
        <v>487</v>
      </c>
      <c r="AE67" s="336">
        <v>462</v>
      </c>
      <c r="AF67" s="336">
        <v>438</v>
      </c>
      <c r="AG67" s="336">
        <v>416</v>
      </c>
      <c r="AH67" s="336">
        <v>395</v>
      </c>
      <c r="AI67" s="336">
        <v>377</v>
      </c>
      <c r="AJ67" s="336">
        <v>362</v>
      </c>
      <c r="AK67" s="336">
        <v>351</v>
      </c>
      <c r="AL67" s="336">
        <v>344</v>
      </c>
    </row>
    <row r="68" spans="1:38" x14ac:dyDescent="0.2">
      <c r="A68" s="925"/>
      <c r="B68" s="634">
        <v>65</v>
      </c>
      <c r="C68" s="336">
        <v>1004</v>
      </c>
      <c r="D68" s="336">
        <v>1003</v>
      </c>
      <c r="E68" s="336">
        <v>1001</v>
      </c>
      <c r="F68" s="336">
        <v>997</v>
      </c>
      <c r="G68" s="336">
        <v>991</v>
      </c>
      <c r="H68" s="336">
        <v>983</v>
      </c>
      <c r="I68" s="336">
        <v>973</v>
      </c>
      <c r="J68" s="336">
        <v>961</v>
      </c>
      <c r="K68" s="336">
        <v>947</v>
      </c>
      <c r="L68" s="336">
        <v>932</v>
      </c>
      <c r="M68" s="336">
        <v>914</v>
      </c>
      <c r="N68" s="336">
        <v>896</v>
      </c>
      <c r="O68" s="336">
        <v>875</v>
      </c>
      <c r="P68" s="336">
        <v>854</v>
      </c>
      <c r="Q68" s="336">
        <v>831</v>
      </c>
      <c r="R68" s="336">
        <v>807</v>
      </c>
      <c r="S68" s="336">
        <v>782</v>
      </c>
      <c r="T68" s="336">
        <v>756</v>
      </c>
      <c r="U68" s="336">
        <v>729</v>
      </c>
      <c r="V68" s="336">
        <v>702</v>
      </c>
      <c r="W68" s="336">
        <v>674</v>
      </c>
      <c r="X68" s="336">
        <v>646</v>
      </c>
      <c r="Y68" s="336">
        <v>618</v>
      </c>
      <c r="Z68" s="336">
        <v>589</v>
      </c>
      <c r="AA68" s="336">
        <v>561</v>
      </c>
      <c r="AB68" s="336">
        <v>534</v>
      </c>
      <c r="AC68" s="336">
        <v>507</v>
      </c>
      <c r="AD68" s="336">
        <v>481</v>
      </c>
      <c r="AE68" s="336">
        <v>456</v>
      </c>
      <c r="AF68" s="336">
        <v>433</v>
      </c>
      <c r="AG68" s="336">
        <v>410</v>
      </c>
      <c r="AH68" s="336">
        <v>390</v>
      </c>
      <c r="AI68" s="336">
        <v>372</v>
      </c>
      <c r="AJ68" s="336">
        <v>357</v>
      </c>
      <c r="AK68" s="336">
        <v>346</v>
      </c>
      <c r="AL68" s="336">
        <v>339</v>
      </c>
    </row>
    <row r="69" spans="1:38" x14ac:dyDescent="0.2">
      <c r="A69" s="925"/>
      <c r="B69" s="634">
        <v>66</v>
      </c>
      <c r="C69" s="336">
        <v>997</v>
      </c>
      <c r="D69" s="336">
        <v>997</v>
      </c>
      <c r="E69" s="336">
        <v>994</v>
      </c>
      <c r="F69" s="336">
        <v>990</v>
      </c>
      <c r="G69" s="336">
        <v>984</v>
      </c>
      <c r="H69" s="336">
        <v>976</v>
      </c>
      <c r="I69" s="336">
        <v>966</v>
      </c>
      <c r="J69" s="336">
        <v>954</v>
      </c>
      <c r="K69" s="336">
        <v>941</v>
      </c>
      <c r="L69" s="336">
        <v>925</v>
      </c>
      <c r="M69" s="336">
        <v>908</v>
      </c>
      <c r="N69" s="336">
        <v>889</v>
      </c>
      <c r="O69" s="336">
        <v>869</v>
      </c>
      <c r="P69" s="336">
        <v>847</v>
      </c>
      <c r="Q69" s="336">
        <v>825</v>
      </c>
      <c r="R69" s="336">
        <v>801</v>
      </c>
      <c r="S69" s="336">
        <v>776</v>
      </c>
      <c r="T69" s="336">
        <v>750</v>
      </c>
      <c r="U69" s="336">
        <v>723</v>
      </c>
      <c r="V69" s="336">
        <v>696</v>
      </c>
      <c r="W69" s="336">
        <v>668</v>
      </c>
      <c r="X69" s="336">
        <v>640</v>
      </c>
      <c r="Y69" s="336">
        <v>611</v>
      </c>
      <c r="Z69" s="336">
        <v>583</v>
      </c>
      <c r="AA69" s="336">
        <v>555</v>
      </c>
      <c r="AB69" s="336">
        <v>528</v>
      </c>
      <c r="AC69" s="336">
        <v>501</v>
      </c>
      <c r="AD69" s="336">
        <v>475</v>
      </c>
      <c r="AE69" s="336">
        <v>450</v>
      </c>
      <c r="AF69" s="336">
        <v>427</v>
      </c>
      <c r="AG69" s="336">
        <v>405</v>
      </c>
      <c r="AH69" s="336">
        <v>384</v>
      </c>
      <c r="AI69" s="336">
        <v>366</v>
      </c>
      <c r="AJ69" s="336">
        <v>351</v>
      </c>
      <c r="AK69" s="336">
        <v>340</v>
      </c>
      <c r="AL69" s="336">
        <v>333</v>
      </c>
    </row>
    <row r="70" spans="1:38" x14ac:dyDescent="0.2">
      <c r="A70" s="925"/>
      <c r="B70" s="634">
        <v>67</v>
      </c>
      <c r="C70" s="336">
        <v>990</v>
      </c>
      <c r="D70" s="336">
        <v>989</v>
      </c>
      <c r="E70" s="336">
        <v>987</v>
      </c>
      <c r="F70" s="336">
        <v>983</v>
      </c>
      <c r="G70" s="336">
        <v>977</v>
      </c>
      <c r="H70" s="336">
        <v>969</v>
      </c>
      <c r="I70" s="336">
        <v>959</v>
      </c>
      <c r="J70" s="336">
        <v>947</v>
      </c>
      <c r="K70" s="336">
        <v>934</v>
      </c>
      <c r="L70" s="336">
        <v>918</v>
      </c>
      <c r="M70" s="336">
        <v>901</v>
      </c>
      <c r="N70" s="336">
        <v>883</v>
      </c>
      <c r="O70" s="336">
        <v>863</v>
      </c>
      <c r="P70" s="336">
        <v>841</v>
      </c>
      <c r="Q70" s="336">
        <v>818</v>
      </c>
      <c r="R70" s="336">
        <v>794</v>
      </c>
      <c r="S70" s="336">
        <v>769</v>
      </c>
      <c r="T70" s="336">
        <v>743</v>
      </c>
      <c r="U70" s="336">
        <v>717</v>
      </c>
      <c r="V70" s="336">
        <v>689</v>
      </c>
      <c r="W70" s="336">
        <v>662</v>
      </c>
      <c r="X70" s="336">
        <v>633</v>
      </c>
      <c r="Y70" s="336">
        <v>605</v>
      </c>
      <c r="Z70" s="336">
        <v>577</v>
      </c>
      <c r="AA70" s="336">
        <v>549</v>
      </c>
      <c r="AB70" s="336">
        <v>522</v>
      </c>
      <c r="AC70" s="336">
        <v>495</v>
      </c>
      <c r="AD70" s="336">
        <v>469</v>
      </c>
      <c r="AE70" s="336">
        <v>445</v>
      </c>
      <c r="AF70" s="336">
        <v>421</v>
      </c>
      <c r="AG70" s="336">
        <v>399</v>
      </c>
      <c r="AH70" s="336">
        <v>379</v>
      </c>
      <c r="AI70" s="336">
        <v>361</v>
      </c>
      <c r="AJ70" s="336">
        <v>346</v>
      </c>
      <c r="AK70" s="336">
        <v>335</v>
      </c>
      <c r="AL70" s="336">
        <v>328</v>
      </c>
    </row>
    <row r="71" spans="1:38" x14ac:dyDescent="0.2">
      <c r="A71" s="925"/>
      <c r="B71" s="634">
        <v>68</v>
      </c>
      <c r="C71" s="336">
        <v>983</v>
      </c>
      <c r="D71" s="336">
        <v>982</v>
      </c>
      <c r="E71" s="336">
        <v>980</v>
      </c>
      <c r="F71" s="336">
        <v>975</v>
      </c>
      <c r="G71" s="336">
        <v>969</v>
      </c>
      <c r="H71" s="336">
        <v>962</v>
      </c>
      <c r="I71" s="336">
        <v>952</v>
      </c>
      <c r="J71" s="336">
        <v>940</v>
      </c>
      <c r="K71" s="336">
        <v>927</v>
      </c>
      <c r="L71" s="336">
        <v>911</v>
      </c>
      <c r="M71" s="336">
        <v>894</v>
      </c>
      <c r="N71" s="336">
        <v>876</v>
      </c>
      <c r="O71" s="336">
        <v>856</v>
      </c>
      <c r="P71" s="336">
        <v>834</v>
      </c>
      <c r="Q71" s="336">
        <v>811</v>
      </c>
      <c r="R71" s="336">
        <v>788</v>
      </c>
      <c r="S71" s="336">
        <v>763</v>
      </c>
      <c r="T71" s="336">
        <v>737</v>
      </c>
      <c r="U71" s="336">
        <v>710</v>
      </c>
      <c r="V71" s="336">
        <v>683</v>
      </c>
      <c r="W71" s="336">
        <v>655</v>
      </c>
      <c r="X71" s="336">
        <v>627</v>
      </c>
      <c r="Y71" s="336">
        <v>599</v>
      </c>
      <c r="Z71" s="336">
        <v>571</v>
      </c>
      <c r="AA71" s="336">
        <v>543</v>
      </c>
      <c r="AB71" s="336">
        <v>516</v>
      </c>
      <c r="AC71" s="336">
        <v>489</v>
      </c>
      <c r="AD71" s="336">
        <v>463</v>
      </c>
      <c r="AE71" s="336">
        <v>439</v>
      </c>
      <c r="AF71" s="336">
        <v>416</v>
      </c>
      <c r="AG71" s="336">
        <v>394</v>
      </c>
      <c r="AH71" s="336">
        <v>373</v>
      </c>
      <c r="AI71" s="336">
        <v>356</v>
      </c>
      <c r="AJ71" s="336">
        <v>341</v>
      </c>
      <c r="AK71" s="336">
        <v>330</v>
      </c>
      <c r="AL71" s="336">
        <v>323</v>
      </c>
    </row>
    <row r="72" spans="1:38" x14ac:dyDescent="0.2">
      <c r="A72" s="925"/>
      <c r="B72" s="634">
        <v>69</v>
      </c>
      <c r="C72" s="336">
        <v>975</v>
      </c>
      <c r="D72" s="336">
        <v>974</v>
      </c>
      <c r="E72" s="336">
        <v>972</v>
      </c>
      <c r="F72" s="336">
        <v>968</v>
      </c>
      <c r="G72" s="336">
        <v>962</v>
      </c>
      <c r="H72" s="336">
        <v>954</v>
      </c>
      <c r="I72" s="336">
        <v>945</v>
      </c>
      <c r="J72" s="336">
        <v>933</v>
      </c>
      <c r="K72" s="336">
        <v>920</v>
      </c>
      <c r="L72" s="336">
        <v>904</v>
      </c>
      <c r="M72" s="336">
        <v>887</v>
      </c>
      <c r="N72" s="336">
        <v>869</v>
      </c>
      <c r="O72" s="336">
        <v>849</v>
      </c>
      <c r="P72" s="336">
        <v>828</v>
      </c>
      <c r="Q72" s="336">
        <v>805</v>
      </c>
      <c r="R72" s="336">
        <v>781</v>
      </c>
      <c r="S72" s="336">
        <v>756</v>
      </c>
      <c r="T72" s="336">
        <v>730</v>
      </c>
      <c r="U72" s="336">
        <v>704</v>
      </c>
      <c r="V72" s="336">
        <v>677</v>
      </c>
      <c r="W72" s="336">
        <v>649</v>
      </c>
      <c r="X72" s="336">
        <v>621</v>
      </c>
      <c r="Y72" s="336">
        <v>593</v>
      </c>
      <c r="Z72" s="336">
        <v>564</v>
      </c>
      <c r="AA72" s="336">
        <v>537</v>
      </c>
      <c r="AB72" s="336">
        <v>510</v>
      </c>
      <c r="AC72" s="336">
        <v>483</v>
      </c>
      <c r="AD72" s="336">
        <v>457</v>
      </c>
      <c r="AE72" s="336">
        <v>433</v>
      </c>
      <c r="AF72" s="336">
        <v>410</v>
      </c>
      <c r="AG72" s="336">
        <v>388</v>
      </c>
      <c r="AH72" s="336">
        <v>368</v>
      </c>
      <c r="AI72" s="336">
        <v>350</v>
      </c>
      <c r="AJ72" s="336">
        <v>336</v>
      </c>
      <c r="AK72" s="336">
        <v>325</v>
      </c>
      <c r="AL72" s="336">
        <v>318</v>
      </c>
    </row>
    <row r="73" spans="1:38" x14ac:dyDescent="0.2">
      <c r="A73" s="925"/>
      <c r="B73" s="634">
        <v>70</v>
      </c>
      <c r="C73" s="336">
        <v>967</v>
      </c>
      <c r="D73" s="336">
        <v>966</v>
      </c>
      <c r="E73" s="336">
        <v>964</v>
      </c>
      <c r="F73" s="336">
        <v>960</v>
      </c>
      <c r="G73" s="336">
        <v>954</v>
      </c>
      <c r="H73" s="336">
        <v>947</v>
      </c>
      <c r="I73" s="336">
        <v>937</v>
      </c>
      <c r="J73" s="336">
        <v>926</v>
      </c>
      <c r="K73" s="336">
        <v>912</v>
      </c>
      <c r="L73" s="336">
        <v>897</v>
      </c>
      <c r="M73" s="336">
        <v>880</v>
      </c>
      <c r="N73" s="336">
        <v>862</v>
      </c>
      <c r="O73" s="336">
        <v>842</v>
      </c>
      <c r="P73" s="336">
        <v>820</v>
      </c>
      <c r="Q73" s="336">
        <v>798</v>
      </c>
      <c r="R73" s="336">
        <v>774</v>
      </c>
      <c r="S73" s="336">
        <v>749</v>
      </c>
      <c r="T73" s="336">
        <v>724</v>
      </c>
      <c r="U73" s="336">
        <v>697</v>
      </c>
      <c r="V73" s="336">
        <v>670</v>
      </c>
      <c r="W73" s="336">
        <v>642</v>
      </c>
      <c r="X73" s="336">
        <v>614</v>
      </c>
      <c r="Y73" s="336">
        <v>586</v>
      </c>
      <c r="Z73" s="336">
        <v>558</v>
      </c>
      <c r="AA73" s="336">
        <v>530</v>
      </c>
      <c r="AB73" s="336">
        <v>503</v>
      </c>
      <c r="AC73" s="336">
        <v>477</v>
      </c>
      <c r="AD73" s="336">
        <v>451</v>
      </c>
      <c r="AE73" s="336">
        <v>427</v>
      </c>
      <c r="AF73" s="336">
        <v>404</v>
      </c>
      <c r="AG73" s="336">
        <v>382</v>
      </c>
      <c r="AH73" s="336">
        <v>363</v>
      </c>
      <c r="AI73" s="336">
        <v>345</v>
      </c>
      <c r="AJ73" s="336">
        <v>331</v>
      </c>
      <c r="AK73" s="336">
        <v>320</v>
      </c>
      <c r="AL73" s="336">
        <v>313</v>
      </c>
    </row>
    <row r="74" spans="1:38" x14ac:dyDescent="0.2">
      <c r="A74" s="925"/>
      <c r="B74" s="634">
        <v>71</v>
      </c>
      <c r="C74" s="336">
        <v>959</v>
      </c>
      <c r="D74" s="336">
        <v>958</v>
      </c>
      <c r="E74" s="336">
        <v>956</v>
      </c>
      <c r="F74" s="336">
        <v>952</v>
      </c>
      <c r="G74" s="336">
        <v>946</v>
      </c>
      <c r="H74" s="336">
        <v>939</v>
      </c>
      <c r="I74" s="336">
        <v>929</v>
      </c>
      <c r="J74" s="336">
        <v>918</v>
      </c>
      <c r="K74" s="336">
        <v>905</v>
      </c>
      <c r="L74" s="336">
        <v>890</v>
      </c>
      <c r="M74" s="336">
        <v>873</v>
      </c>
      <c r="N74" s="336">
        <v>854</v>
      </c>
      <c r="O74" s="336">
        <v>834</v>
      </c>
      <c r="P74" s="336">
        <v>813</v>
      </c>
      <c r="Q74" s="336">
        <v>791</v>
      </c>
      <c r="R74" s="336">
        <v>767</v>
      </c>
      <c r="S74" s="336">
        <v>742</v>
      </c>
      <c r="T74" s="336">
        <v>717</v>
      </c>
      <c r="U74" s="336">
        <v>690</v>
      </c>
      <c r="V74" s="336">
        <v>663</v>
      </c>
      <c r="W74" s="336">
        <v>636</v>
      </c>
      <c r="X74" s="336">
        <v>608</v>
      </c>
      <c r="Y74" s="336">
        <v>580</v>
      </c>
      <c r="Z74" s="336">
        <v>552</v>
      </c>
      <c r="AA74" s="336">
        <v>524</v>
      </c>
      <c r="AB74" s="336">
        <v>497</v>
      </c>
      <c r="AC74" s="336">
        <v>471</v>
      </c>
      <c r="AD74" s="336">
        <v>446</v>
      </c>
      <c r="AE74" s="336">
        <v>421</v>
      </c>
      <c r="AF74" s="336">
        <v>398</v>
      </c>
      <c r="AG74" s="336">
        <v>377</v>
      </c>
      <c r="AH74" s="336">
        <v>357</v>
      </c>
      <c r="AI74" s="336">
        <v>340</v>
      </c>
      <c r="AJ74" s="336">
        <v>326</v>
      </c>
      <c r="AK74" s="336">
        <v>315</v>
      </c>
      <c r="AL74" s="336">
        <v>308</v>
      </c>
    </row>
    <row r="75" spans="1:38" x14ac:dyDescent="0.2">
      <c r="A75" s="925"/>
      <c r="B75" s="634">
        <v>72</v>
      </c>
      <c r="C75" s="336">
        <v>951</v>
      </c>
      <c r="D75" s="336">
        <v>950</v>
      </c>
      <c r="E75" s="336">
        <v>948</v>
      </c>
      <c r="F75" s="336">
        <v>944</v>
      </c>
      <c r="G75" s="336">
        <v>938</v>
      </c>
      <c r="H75" s="336">
        <v>931</v>
      </c>
      <c r="I75" s="336">
        <v>921</v>
      </c>
      <c r="J75" s="336">
        <v>910</v>
      </c>
      <c r="K75" s="336">
        <v>897</v>
      </c>
      <c r="L75" s="336">
        <v>882</v>
      </c>
      <c r="M75" s="336">
        <v>865</v>
      </c>
      <c r="N75" s="336">
        <v>847</v>
      </c>
      <c r="O75" s="336">
        <v>827</v>
      </c>
      <c r="P75" s="336">
        <v>806</v>
      </c>
      <c r="Q75" s="336">
        <v>783</v>
      </c>
      <c r="R75" s="336">
        <v>760</v>
      </c>
      <c r="S75" s="336">
        <v>735</v>
      </c>
      <c r="T75" s="336">
        <v>710</v>
      </c>
      <c r="U75" s="336">
        <v>683</v>
      </c>
      <c r="V75" s="336">
        <v>656</v>
      </c>
      <c r="W75" s="336">
        <v>629</v>
      </c>
      <c r="X75" s="336">
        <v>601</v>
      </c>
      <c r="Y75" s="336">
        <v>573</v>
      </c>
      <c r="Z75" s="336">
        <v>545</v>
      </c>
      <c r="AA75" s="336">
        <v>518</v>
      </c>
      <c r="AB75" s="336">
        <v>491</v>
      </c>
      <c r="AC75" s="336">
        <v>465</v>
      </c>
      <c r="AD75" s="336">
        <v>440</v>
      </c>
      <c r="AE75" s="336">
        <v>415</v>
      </c>
      <c r="AF75" s="336">
        <v>393</v>
      </c>
      <c r="AG75" s="336">
        <v>371</v>
      </c>
      <c r="AH75" s="336">
        <v>352</v>
      </c>
      <c r="AI75" s="336">
        <v>335</v>
      </c>
      <c r="AJ75" s="336">
        <v>321</v>
      </c>
      <c r="AK75" s="336">
        <v>310</v>
      </c>
      <c r="AL75" s="336">
        <v>303</v>
      </c>
    </row>
    <row r="76" spans="1:38" x14ac:dyDescent="0.2">
      <c r="A76" s="925"/>
      <c r="B76" s="634">
        <v>73</v>
      </c>
      <c r="C76" s="336">
        <v>942</v>
      </c>
      <c r="D76" s="336">
        <v>942</v>
      </c>
      <c r="E76" s="336">
        <v>939</v>
      </c>
      <c r="F76" s="336">
        <v>935</v>
      </c>
      <c r="G76" s="336">
        <v>930</v>
      </c>
      <c r="H76" s="336">
        <v>922</v>
      </c>
      <c r="I76" s="336">
        <v>913</v>
      </c>
      <c r="J76" s="336">
        <v>902</v>
      </c>
      <c r="K76" s="336">
        <v>889</v>
      </c>
      <c r="L76" s="336">
        <v>874</v>
      </c>
      <c r="M76" s="336">
        <v>857</v>
      </c>
      <c r="N76" s="336">
        <v>839</v>
      </c>
      <c r="O76" s="336">
        <v>820</v>
      </c>
      <c r="P76" s="336">
        <v>799</v>
      </c>
      <c r="Q76" s="336">
        <v>776</v>
      </c>
      <c r="R76" s="336">
        <v>753</v>
      </c>
      <c r="S76" s="336">
        <v>728</v>
      </c>
      <c r="T76" s="336">
        <v>703</v>
      </c>
      <c r="U76" s="336">
        <v>676</v>
      </c>
      <c r="V76" s="336">
        <v>649</v>
      </c>
      <c r="W76" s="336">
        <v>622</v>
      </c>
      <c r="X76" s="336">
        <v>594</v>
      </c>
      <c r="Y76" s="336">
        <v>567</v>
      </c>
      <c r="Z76" s="336">
        <v>539</v>
      </c>
      <c r="AA76" s="336">
        <v>511</v>
      </c>
      <c r="AB76" s="336">
        <v>485</v>
      </c>
      <c r="AC76" s="336">
        <v>459</v>
      </c>
      <c r="AD76" s="336">
        <v>434</v>
      </c>
      <c r="AE76" s="336">
        <v>410</v>
      </c>
      <c r="AF76" s="336">
        <v>387</v>
      </c>
      <c r="AG76" s="336">
        <v>366</v>
      </c>
      <c r="AH76" s="336">
        <v>346</v>
      </c>
      <c r="AI76" s="336">
        <v>330</v>
      </c>
      <c r="AJ76" s="336">
        <v>316</v>
      </c>
      <c r="AK76" s="336">
        <v>305</v>
      </c>
      <c r="AL76" s="336">
        <v>299</v>
      </c>
    </row>
    <row r="77" spans="1:38" x14ac:dyDescent="0.2">
      <c r="A77" s="925"/>
      <c r="B77" s="634">
        <v>74</v>
      </c>
      <c r="C77" s="336">
        <v>933</v>
      </c>
      <c r="D77" s="336">
        <v>933</v>
      </c>
      <c r="E77" s="336">
        <v>930</v>
      </c>
      <c r="F77" s="336">
        <v>927</v>
      </c>
      <c r="G77" s="336">
        <v>921</v>
      </c>
      <c r="H77" s="336">
        <v>914</v>
      </c>
      <c r="I77" s="336">
        <v>905</v>
      </c>
      <c r="J77" s="336">
        <v>894</v>
      </c>
      <c r="K77" s="336">
        <v>881</v>
      </c>
      <c r="L77" s="336">
        <v>866</v>
      </c>
      <c r="M77" s="336">
        <v>849</v>
      </c>
      <c r="N77" s="336">
        <v>831</v>
      </c>
      <c r="O77" s="336">
        <v>812</v>
      </c>
      <c r="P77" s="336">
        <v>791</v>
      </c>
      <c r="Q77" s="336">
        <v>769</v>
      </c>
      <c r="R77" s="336">
        <v>745</v>
      </c>
      <c r="S77" s="336">
        <v>721</v>
      </c>
      <c r="T77" s="336">
        <v>696</v>
      </c>
      <c r="U77" s="336">
        <v>669</v>
      </c>
      <c r="V77" s="336">
        <v>642</v>
      </c>
      <c r="W77" s="336">
        <v>616</v>
      </c>
      <c r="X77" s="336">
        <v>588</v>
      </c>
      <c r="Y77" s="336">
        <v>560</v>
      </c>
      <c r="Z77" s="336">
        <v>532</v>
      </c>
      <c r="AA77" s="336">
        <v>505</v>
      </c>
      <c r="AB77" s="336">
        <v>479</v>
      </c>
      <c r="AC77" s="336">
        <v>453</v>
      </c>
      <c r="AD77" s="336">
        <v>428</v>
      </c>
      <c r="AE77" s="336">
        <v>404</v>
      </c>
      <c r="AF77" s="336">
        <v>382</v>
      </c>
      <c r="AG77" s="336">
        <v>360</v>
      </c>
      <c r="AH77" s="336">
        <v>341</v>
      </c>
      <c r="AI77" s="336">
        <v>325</v>
      </c>
      <c r="AJ77" s="336">
        <v>311</v>
      </c>
      <c r="AK77" s="336">
        <v>300</v>
      </c>
      <c r="AL77" s="336">
        <v>294</v>
      </c>
    </row>
    <row r="78" spans="1:38" x14ac:dyDescent="0.2">
      <c r="A78" s="925"/>
      <c r="B78" s="634">
        <v>75</v>
      </c>
      <c r="C78" s="336">
        <v>924</v>
      </c>
      <c r="D78" s="336">
        <v>924</v>
      </c>
      <c r="E78" s="336">
        <v>922</v>
      </c>
      <c r="F78" s="336">
        <v>918</v>
      </c>
      <c r="G78" s="336">
        <v>912</v>
      </c>
      <c r="H78" s="336">
        <v>905</v>
      </c>
      <c r="I78" s="336">
        <v>896</v>
      </c>
      <c r="J78" s="336">
        <v>885</v>
      </c>
      <c r="K78" s="336">
        <v>872</v>
      </c>
      <c r="L78" s="336">
        <v>858</v>
      </c>
      <c r="M78" s="336">
        <v>841</v>
      </c>
      <c r="N78" s="336">
        <v>823</v>
      </c>
      <c r="O78" s="336">
        <v>804</v>
      </c>
      <c r="P78" s="336">
        <v>783</v>
      </c>
      <c r="Q78" s="336">
        <v>762</v>
      </c>
      <c r="R78" s="336">
        <v>738</v>
      </c>
      <c r="S78" s="336">
        <v>713</v>
      </c>
      <c r="T78" s="336">
        <v>688</v>
      </c>
      <c r="U78" s="336">
        <v>662</v>
      </c>
      <c r="V78" s="336">
        <v>635</v>
      </c>
      <c r="W78" s="336">
        <v>608</v>
      </c>
      <c r="X78" s="336">
        <v>581</v>
      </c>
      <c r="Y78" s="336">
        <v>553</v>
      </c>
      <c r="Z78" s="336">
        <v>526</v>
      </c>
      <c r="AA78" s="336">
        <v>499</v>
      </c>
      <c r="AB78" s="336">
        <v>473</v>
      </c>
      <c r="AC78" s="336">
        <v>447</v>
      </c>
      <c r="AD78" s="336">
        <v>422</v>
      </c>
      <c r="AE78" s="336">
        <v>398</v>
      </c>
      <c r="AF78" s="336">
        <v>376</v>
      </c>
      <c r="AG78" s="336">
        <v>355</v>
      </c>
      <c r="AH78" s="336">
        <v>336</v>
      </c>
      <c r="AI78" s="336">
        <v>319</v>
      </c>
      <c r="AJ78" s="336">
        <v>306</v>
      </c>
      <c r="AK78" s="336">
        <v>296</v>
      </c>
      <c r="AL78" s="336">
        <v>289</v>
      </c>
    </row>
    <row r="79" spans="1:38" x14ac:dyDescent="0.2">
      <c r="A79" s="925"/>
      <c r="B79" s="634">
        <v>76</v>
      </c>
      <c r="C79" s="336">
        <v>915</v>
      </c>
      <c r="D79" s="336">
        <v>914</v>
      </c>
      <c r="E79" s="336">
        <v>912</v>
      </c>
      <c r="F79" s="336">
        <v>909</v>
      </c>
      <c r="G79" s="336">
        <v>903</v>
      </c>
      <c r="H79" s="336">
        <v>896</v>
      </c>
      <c r="I79" s="336">
        <v>887</v>
      </c>
      <c r="J79" s="336">
        <v>876</v>
      </c>
      <c r="K79" s="336">
        <v>864</v>
      </c>
      <c r="L79" s="336">
        <v>849</v>
      </c>
      <c r="M79" s="336">
        <v>833</v>
      </c>
      <c r="N79" s="336">
        <v>815</v>
      </c>
      <c r="O79" s="336">
        <v>796</v>
      </c>
      <c r="P79" s="336">
        <v>775</v>
      </c>
      <c r="Q79" s="336">
        <v>753</v>
      </c>
      <c r="R79" s="336">
        <v>730</v>
      </c>
      <c r="S79" s="336">
        <v>706</v>
      </c>
      <c r="T79" s="336">
        <v>681</v>
      </c>
      <c r="U79" s="336">
        <v>655</v>
      </c>
      <c r="V79" s="336">
        <v>628</v>
      </c>
      <c r="W79" s="336">
        <v>601</v>
      </c>
      <c r="X79" s="336">
        <v>574</v>
      </c>
      <c r="Y79" s="336">
        <v>547</v>
      </c>
      <c r="Z79" s="336">
        <v>520</v>
      </c>
      <c r="AA79" s="336">
        <v>493</v>
      </c>
      <c r="AB79" s="336">
        <v>466</v>
      </c>
      <c r="AC79" s="336">
        <v>440</v>
      </c>
      <c r="AD79" s="336">
        <v>416</v>
      </c>
      <c r="AE79" s="336">
        <v>393</v>
      </c>
      <c r="AF79" s="336">
        <v>370</v>
      </c>
      <c r="AG79" s="336">
        <v>350</v>
      </c>
      <c r="AH79" s="336">
        <v>331</v>
      </c>
      <c r="AI79" s="336">
        <v>315</v>
      </c>
      <c r="AJ79" s="336">
        <v>301</v>
      </c>
      <c r="AK79" s="336">
        <v>291</v>
      </c>
      <c r="AL79" s="336">
        <v>285</v>
      </c>
    </row>
    <row r="80" spans="1:38" x14ac:dyDescent="0.2">
      <c r="A80" s="925"/>
      <c r="B80" s="634">
        <v>77</v>
      </c>
      <c r="C80" s="336">
        <v>906</v>
      </c>
      <c r="D80" s="336">
        <v>905</v>
      </c>
      <c r="E80" s="336">
        <v>903</v>
      </c>
      <c r="F80" s="336">
        <v>899</v>
      </c>
      <c r="G80" s="336">
        <v>894</v>
      </c>
      <c r="H80" s="336">
        <v>887</v>
      </c>
      <c r="I80" s="336">
        <v>878</v>
      </c>
      <c r="J80" s="336">
        <v>867</v>
      </c>
      <c r="K80" s="336">
        <v>855</v>
      </c>
      <c r="L80" s="336">
        <v>840</v>
      </c>
      <c r="M80" s="336">
        <v>824</v>
      </c>
      <c r="N80" s="336">
        <v>807</v>
      </c>
      <c r="O80" s="336">
        <v>788</v>
      </c>
      <c r="P80" s="336">
        <v>767</v>
      </c>
      <c r="Q80" s="336">
        <v>745</v>
      </c>
      <c r="R80" s="336">
        <v>722</v>
      </c>
      <c r="S80" s="336">
        <v>698</v>
      </c>
      <c r="T80" s="336">
        <v>673</v>
      </c>
      <c r="U80" s="336">
        <v>647</v>
      </c>
      <c r="V80" s="336">
        <v>621</v>
      </c>
      <c r="W80" s="336">
        <v>594</v>
      </c>
      <c r="X80" s="336">
        <v>567</v>
      </c>
      <c r="Y80" s="336">
        <v>540</v>
      </c>
      <c r="Z80" s="336">
        <v>513</v>
      </c>
      <c r="AA80" s="336">
        <v>486</v>
      </c>
      <c r="AB80" s="336">
        <v>460</v>
      </c>
      <c r="AC80" s="336">
        <v>434</v>
      </c>
      <c r="AD80" s="336">
        <v>410</v>
      </c>
      <c r="AE80" s="336">
        <v>387</v>
      </c>
      <c r="AF80" s="336">
        <v>365</v>
      </c>
      <c r="AG80" s="336">
        <v>344</v>
      </c>
      <c r="AH80" s="336">
        <v>326</v>
      </c>
      <c r="AI80" s="336">
        <v>309</v>
      </c>
      <c r="AJ80" s="336">
        <v>296</v>
      </c>
      <c r="AK80" s="336">
        <v>286</v>
      </c>
      <c r="AL80" s="336">
        <v>280</v>
      </c>
    </row>
    <row r="81" spans="1:38" x14ac:dyDescent="0.2">
      <c r="A81" s="925"/>
      <c r="B81" s="634">
        <v>78</v>
      </c>
      <c r="C81" s="336">
        <v>896</v>
      </c>
      <c r="D81" s="336">
        <v>895</v>
      </c>
      <c r="E81" s="336">
        <v>893</v>
      </c>
      <c r="F81" s="336">
        <v>890</v>
      </c>
      <c r="G81" s="336">
        <v>884</v>
      </c>
      <c r="H81" s="336">
        <v>878</v>
      </c>
      <c r="I81" s="336">
        <v>869</v>
      </c>
      <c r="J81" s="336">
        <v>858</v>
      </c>
      <c r="K81" s="336">
        <v>846</v>
      </c>
      <c r="L81" s="336">
        <v>832</v>
      </c>
      <c r="M81" s="336">
        <v>816</v>
      </c>
      <c r="N81" s="336">
        <v>798</v>
      </c>
      <c r="O81" s="336">
        <v>779</v>
      </c>
      <c r="P81" s="336">
        <v>759</v>
      </c>
      <c r="Q81" s="336">
        <v>737</v>
      </c>
      <c r="R81" s="336">
        <v>714</v>
      </c>
      <c r="S81" s="336">
        <v>690</v>
      </c>
      <c r="T81" s="336">
        <v>666</v>
      </c>
      <c r="U81" s="336">
        <v>640</v>
      </c>
      <c r="V81" s="336">
        <v>614</v>
      </c>
      <c r="W81" s="336">
        <v>587</v>
      </c>
      <c r="X81" s="336">
        <v>560</v>
      </c>
      <c r="Y81" s="336">
        <v>533</v>
      </c>
      <c r="Z81" s="336">
        <v>506</v>
      </c>
      <c r="AA81" s="336">
        <v>480</v>
      </c>
      <c r="AB81" s="336">
        <v>454</v>
      </c>
      <c r="AC81" s="336">
        <v>428</v>
      </c>
      <c r="AD81" s="336">
        <v>404</v>
      </c>
      <c r="AE81" s="336">
        <v>381</v>
      </c>
      <c r="AF81" s="336">
        <v>360</v>
      </c>
      <c r="AG81" s="336">
        <v>339</v>
      </c>
      <c r="AH81" s="336">
        <v>321</v>
      </c>
      <c r="AI81" s="336">
        <v>305</v>
      </c>
      <c r="AJ81" s="336">
        <v>291</v>
      </c>
      <c r="AK81" s="336">
        <v>282</v>
      </c>
      <c r="AL81" s="336">
        <v>276</v>
      </c>
    </row>
    <row r="82" spans="1:38" x14ac:dyDescent="0.2">
      <c r="A82" s="925"/>
      <c r="B82" s="634">
        <v>79</v>
      </c>
      <c r="C82" s="336">
        <v>886</v>
      </c>
      <c r="D82" s="336">
        <v>885</v>
      </c>
      <c r="E82" s="336">
        <v>883</v>
      </c>
      <c r="F82" s="336">
        <v>880</v>
      </c>
      <c r="G82" s="336">
        <v>875</v>
      </c>
      <c r="H82" s="336">
        <v>868</v>
      </c>
      <c r="I82" s="336">
        <v>860</v>
      </c>
      <c r="J82" s="336">
        <v>849</v>
      </c>
      <c r="K82" s="336">
        <v>837</v>
      </c>
      <c r="L82" s="336">
        <v>823</v>
      </c>
      <c r="M82" s="336">
        <v>807</v>
      </c>
      <c r="N82" s="336">
        <v>790</v>
      </c>
      <c r="O82" s="336">
        <v>771</v>
      </c>
      <c r="P82" s="336">
        <v>751</v>
      </c>
      <c r="Q82" s="336">
        <v>729</v>
      </c>
      <c r="R82" s="336">
        <v>707</v>
      </c>
      <c r="S82" s="336">
        <v>683</v>
      </c>
      <c r="T82" s="336">
        <v>658</v>
      </c>
      <c r="U82" s="336">
        <v>633</v>
      </c>
      <c r="V82" s="336">
        <v>607</v>
      </c>
      <c r="W82" s="336">
        <v>580</v>
      </c>
      <c r="X82" s="336">
        <v>554</v>
      </c>
      <c r="Y82" s="336">
        <v>526</v>
      </c>
      <c r="Z82" s="336">
        <v>499</v>
      </c>
      <c r="AA82" s="336">
        <v>473</v>
      </c>
      <c r="AB82" s="336">
        <v>447</v>
      </c>
      <c r="AC82" s="336">
        <v>423</v>
      </c>
      <c r="AD82" s="336">
        <v>398</v>
      </c>
      <c r="AE82" s="336">
        <v>375</v>
      </c>
      <c r="AF82" s="336">
        <v>354</v>
      </c>
      <c r="AG82" s="336">
        <v>334</v>
      </c>
      <c r="AH82" s="336">
        <v>316</v>
      </c>
      <c r="AI82" s="336">
        <v>300</v>
      </c>
      <c r="AJ82" s="336">
        <v>287</v>
      </c>
      <c r="AK82" s="336">
        <v>277</v>
      </c>
      <c r="AL82" s="336">
        <v>271</v>
      </c>
    </row>
    <row r="83" spans="1:38" x14ac:dyDescent="0.2">
      <c r="A83" s="925"/>
      <c r="B83" s="634">
        <v>80</v>
      </c>
      <c r="C83" s="336">
        <v>876</v>
      </c>
      <c r="D83" s="336">
        <v>875</v>
      </c>
      <c r="E83" s="336">
        <v>873</v>
      </c>
      <c r="F83" s="336">
        <v>870</v>
      </c>
      <c r="G83" s="336">
        <v>865</v>
      </c>
      <c r="H83" s="336">
        <v>858</v>
      </c>
      <c r="I83" s="336">
        <v>850</v>
      </c>
      <c r="J83" s="336">
        <v>840</v>
      </c>
      <c r="K83" s="336">
        <v>828</v>
      </c>
      <c r="L83" s="336">
        <v>814</v>
      </c>
      <c r="M83" s="336">
        <v>798</v>
      </c>
      <c r="N83" s="336">
        <v>781</v>
      </c>
      <c r="O83" s="336">
        <v>762</v>
      </c>
      <c r="P83" s="336">
        <v>742</v>
      </c>
      <c r="Q83" s="336">
        <v>721</v>
      </c>
      <c r="R83" s="336">
        <v>699</v>
      </c>
      <c r="S83" s="336">
        <v>675</v>
      </c>
      <c r="T83" s="336">
        <v>650</v>
      </c>
      <c r="U83" s="336">
        <v>625</v>
      </c>
      <c r="V83" s="336">
        <v>599</v>
      </c>
      <c r="W83" s="336">
        <v>573</v>
      </c>
      <c r="X83" s="336">
        <v>546</v>
      </c>
      <c r="Y83" s="336">
        <v>520</v>
      </c>
      <c r="Z83" s="336">
        <v>493</v>
      </c>
      <c r="AA83" s="336">
        <v>467</v>
      </c>
      <c r="AB83" s="336">
        <v>441</v>
      </c>
      <c r="AC83" s="336">
        <v>416</v>
      </c>
      <c r="AD83" s="336">
        <v>392</v>
      </c>
      <c r="AE83" s="336">
        <v>370</v>
      </c>
      <c r="AF83" s="336">
        <v>348</v>
      </c>
      <c r="AG83" s="336">
        <v>329</v>
      </c>
      <c r="AH83" s="336">
        <v>310</v>
      </c>
      <c r="AI83" s="336">
        <v>295</v>
      </c>
      <c r="AJ83" s="336">
        <v>282</v>
      </c>
      <c r="AK83" s="336">
        <v>272</v>
      </c>
      <c r="AL83" s="336">
        <v>266</v>
      </c>
    </row>
    <row r="84" spans="1:38" x14ac:dyDescent="0.2">
      <c r="A84" s="925"/>
      <c r="B84" s="634">
        <v>81</v>
      </c>
      <c r="C84" s="336">
        <v>865</v>
      </c>
      <c r="D84" s="336">
        <v>865</v>
      </c>
      <c r="E84" s="336">
        <v>863</v>
      </c>
      <c r="F84" s="336">
        <v>860</v>
      </c>
      <c r="G84" s="336">
        <v>855</v>
      </c>
      <c r="H84" s="336">
        <v>848</v>
      </c>
      <c r="I84" s="336">
        <v>840</v>
      </c>
      <c r="J84" s="336">
        <v>830</v>
      </c>
      <c r="K84" s="336">
        <v>818</v>
      </c>
      <c r="L84" s="336">
        <v>804</v>
      </c>
      <c r="M84" s="336">
        <v>789</v>
      </c>
      <c r="N84" s="336">
        <v>772</v>
      </c>
      <c r="O84" s="336">
        <v>754</v>
      </c>
      <c r="P84" s="336">
        <v>734</v>
      </c>
      <c r="Q84" s="336">
        <v>712</v>
      </c>
      <c r="R84" s="336">
        <v>690</v>
      </c>
      <c r="S84" s="336">
        <v>668</v>
      </c>
      <c r="T84" s="336">
        <v>643</v>
      </c>
      <c r="U84" s="336">
        <v>617</v>
      </c>
      <c r="V84" s="336">
        <v>592</v>
      </c>
      <c r="W84" s="336">
        <v>566</v>
      </c>
      <c r="X84" s="336">
        <v>539</v>
      </c>
      <c r="Y84" s="336">
        <v>513</v>
      </c>
      <c r="Z84" s="336">
        <v>486</v>
      </c>
      <c r="AA84" s="336">
        <v>460</v>
      </c>
      <c r="AB84" s="336">
        <v>435</v>
      </c>
      <c r="AC84" s="336">
        <v>410</v>
      </c>
      <c r="AD84" s="336">
        <v>387</v>
      </c>
      <c r="AE84" s="336">
        <v>364</v>
      </c>
      <c r="AF84" s="336">
        <v>343</v>
      </c>
      <c r="AG84" s="336">
        <v>323</v>
      </c>
      <c r="AH84" s="336">
        <v>305</v>
      </c>
      <c r="AI84" s="336">
        <v>290</v>
      </c>
      <c r="AJ84" s="336">
        <v>277</v>
      </c>
      <c r="AK84" s="336">
        <v>268</v>
      </c>
      <c r="AL84" s="336">
        <v>262</v>
      </c>
    </row>
    <row r="85" spans="1:38" x14ac:dyDescent="0.2">
      <c r="A85" s="925"/>
      <c r="B85" s="634">
        <v>82</v>
      </c>
      <c r="C85" s="336">
        <v>855</v>
      </c>
      <c r="D85" s="336">
        <v>854</v>
      </c>
      <c r="E85" s="336">
        <v>852</v>
      </c>
      <c r="F85" s="336">
        <v>849</v>
      </c>
      <c r="G85" s="336">
        <v>844</v>
      </c>
      <c r="H85" s="336">
        <v>838</v>
      </c>
      <c r="I85" s="336">
        <v>830</v>
      </c>
      <c r="J85" s="336">
        <v>820</v>
      </c>
      <c r="K85" s="336">
        <v>808</v>
      </c>
      <c r="L85" s="336">
        <v>795</v>
      </c>
      <c r="M85" s="336">
        <v>780</v>
      </c>
      <c r="N85" s="336">
        <v>763</v>
      </c>
      <c r="O85" s="336">
        <v>745</v>
      </c>
      <c r="P85" s="336">
        <v>725</v>
      </c>
      <c r="Q85" s="336">
        <v>704</v>
      </c>
      <c r="R85" s="336">
        <v>682</v>
      </c>
      <c r="S85" s="336">
        <v>658</v>
      </c>
      <c r="T85" s="336">
        <v>635</v>
      </c>
      <c r="U85" s="336">
        <v>610</v>
      </c>
      <c r="V85" s="336">
        <v>584</v>
      </c>
      <c r="W85" s="336">
        <v>558</v>
      </c>
      <c r="X85" s="336">
        <v>532</v>
      </c>
      <c r="Y85" s="336">
        <v>505</v>
      </c>
      <c r="Z85" s="336">
        <v>480</v>
      </c>
      <c r="AA85" s="336">
        <v>454</v>
      </c>
      <c r="AB85" s="336">
        <v>429</v>
      </c>
      <c r="AC85" s="336">
        <v>404</v>
      </c>
      <c r="AD85" s="336">
        <v>381</v>
      </c>
      <c r="AE85" s="336">
        <v>358</v>
      </c>
      <c r="AF85" s="336">
        <v>338</v>
      </c>
      <c r="AG85" s="336">
        <v>318</v>
      </c>
      <c r="AH85" s="336">
        <v>301</v>
      </c>
      <c r="AI85" s="336">
        <v>285</v>
      </c>
      <c r="AJ85" s="336">
        <v>273</v>
      </c>
      <c r="AK85" s="336">
        <v>264</v>
      </c>
      <c r="AL85" s="336">
        <v>258</v>
      </c>
    </row>
    <row r="86" spans="1:38" x14ac:dyDescent="0.2">
      <c r="A86" s="925"/>
      <c r="B86" s="634">
        <v>83</v>
      </c>
      <c r="C86" s="336">
        <v>844</v>
      </c>
      <c r="D86" s="336">
        <v>843</v>
      </c>
      <c r="E86" s="336">
        <v>842</v>
      </c>
      <c r="F86" s="336">
        <v>838</v>
      </c>
      <c r="G86" s="336">
        <v>834</v>
      </c>
      <c r="H86" s="336">
        <v>828</v>
      </c>
      <c r="I86" s="336">
        <v>820</v>
      </c>
      <c r="J86" s="336">
        <v>810</v>
      </c>
      <c r="K86" s="336">
        <v>799</v>
      </c>
      <c r="L86" s="336">
        <v>785</v>
      </c>
      <c r="M86" s="336">
        <v>771</v>
      </c>
      <c r="N86" s="336">
        <v>754</v>
      </c>
      <c r="O86" s="336">
        <v>736</v>
      </c>
      <c r="P86" s="336">
        <v>716</v>
      </c>
      <c r="Q86" s="336">
        <v>696</v>
      </c>
      <c r="R86" s="336">
        <v>674</v>
      </c>
      <c r="S86" s="336">
        <v>650</v>
      </c>
      <c r="T86" s="336">
        <v>626</v>
      </c>
      <c r="U86" s="336">
        <v>602</v>
      </c>
      <c r="V86" s="336">
        <v>577</v>
      </c>
      <c r="W86" s="336">
        <v>551</v>
      </c>
      <c r="X86" s="336">
        <v>525</v>
      </c>
      <c r="Y86" s="336">
        <v>499</v>
      </c>
      <c r="Z86" s="336">
        <v>473</v>
      </c>
      <c r="AA86" s="336">
        <v>447</v>
      </c>
      <c r="AB86" s="336">
        <v>422</v>
      </c>
      <c r="AC86" s="336">
        <v>398</v>
      </c>
      <c r="AD86" s="336">
        <v>375</v>
      </c>
      <c r="AE86" s="336">
        <v>352</v>
      </c>
      <c r="AF86" s="336">
        <v>332</v>
      </c>
      <c r="AG86" s="336">
        <v>313</v>
      </c>
      <c r="AH86" s="336">
        <v>296</v>
      </c>
      <c r="AI86" s="336">
        <v>280</v>
      </c>
      <c r="AJ86" s="336">
        <v>268</v>
      </c>
      <c r="AK86" s="336">
        <v>259</v>
      </c>
      <c r="AL86" s="336">
        <v>253</v>
      </c>
    </row>
    <row r="87" spans="1:38" x14ac:dyDescent="0.2">
      <c r="A87" s="925"/>
      <c r="B87" s="634">
        <v>84</v>
      </c>
      <c r="C87" s="336">
        <v>833</v>
      </c>
      <c r="D87" s="336">
        <v>832</v>
      </c>
      <c r="E87" s="336">
        <v>831</v>
      </c>
      <c r="F87" s="336">
        <v>828</v>
      </c>
      <c r="G87" s="336">
        <v>823</v>
      </c>
      <c r="H87" s="336">
        <v>817</v>
      </c>
      <c r="I87" s="336">
        <v>809</v>
      </c>
      <c r="J87" s="336">
        <v>800</v>
      </c>
      <c r="K87" s="336">
        <v>789</v>
      </c>
      <c r="L87" s="336">
        <v>776</v>
      </c>
      <c r="M87" s="336">
        <v>761</v>
      </c>
      <c r="N87" s="336">
        <v>744</v>
      </c>
      <c r="O87" s="336">
        <v>726</v>
      </c>
      <c r="P87" s="336">
        <v>707</v>
      </c>
      <c r="Q87" s="336">
        <v>686</v>
      </c>
      <c r="R87" s="336">
        <v>665</v>
      </c>
      <c r="S87" s="336">
        <v>642</v>
      </c>
      <c r="T87" s="336">
        <v>618</v>
      </c>
      <c r="U87" s="336">
        <v>594</v>
      </c>
      <c r="V87" s="336">
        <v>569</v>
      </c>
      <c r="W87" s="336">
        <v>543</v>
      </c>
      <c r="X87" s="336">
        <v>518</v>
      </c>
      <c r="Y87" s="336">
        <v>492</v>
      </c>
      <c r="Z87" s="336">
        <v>466</v>
      </c>
      <c r="AA87" s="336">
        <v>440</v>
      </c>
      <c r="AB87" s="336">
        <v>416</v>
      </c>
      <c r="AC87" s="336">
        <v>392</v>
      </c>
      <c r="AD87" s="336">
        <v>369</v>
      </c>
      <c r="AE87" s="336">
        <v>347</v>
      </c>
      <c r="AF87" s="336">
        <v>327</v>
      </c>
      <c r="AG87" s="336">
        <v>308</v>
      </c>
      <c r="AH87" s="336">
        <v>291</v>
      </c>
      <c r="AI87" s="336">
        <v>276</v>
      </c>
      <c r="AJ87" s="336">
        <v>264</v>
      </c>
      <c r="AK87" s="336">
        <v>254</v>
      </c>
      <c r="AL87" s="336">
        <v>249</v>
      </c>
    </row>
    <row r="88" spans="1:38" x14ac:dyDescent="0.2">
      <c r="A88" s="925"/>
      <c r="B88" s="634">
        <v>85</v>
      </c>
      <c r="C88" s="336">
        <v>821</v>
      </c>
      <c r="D88" s="336">
        <v>821</v>
      </c>
      <c r="E88" s="336">
        <v>819</v>
      </c>
      <c r="F88" s="336">
        <v>817</v>
      </c>
      <c r="G88" s="336">
        <v>812</v>
      </c>
      <c r="H88" s="336">
        <v>807</v>
      </c>
      <c r="I88" s="336">
        <v>799</v>
      </c>
      <c r="J88" s="336">
        <v>790</v>
      </c>
      <c r="K88" s="336">
        <v>779</v>
      </c>
      <c r="L88" s="336">
        <v>766</v>
      </c>
      <c r="M88" s="336">
        <v>751</v>
      </c>
      <c r="N88" s="336">
        <v>735</v>
      </c>
      <c r="O88" s="336">
        <v>718</v>
      </c>
      <c r="P88" s="336">
        <v>698</v>
      </c>
      <c r="Q88" s="336">
        <v>678</v>
      </c>
      <c r="R88" s="336">
        <v>656</v>
      </c>
      <c r="S88" s="336">
        <v>634</v>
      </c>
      <c r="T88" s="336">
        <v>611</v>
      </c>
      <c r="U88" s="336">
        <v>586</v>
      </c>
      <c r="V88" s="336">
        <v>561</v>
      </c>
      <c r="W88" s="336">
        <v>536</v>
      </c>
      <c r="X88" s="336">
        <v>510</v>
      </c>
      <c r="Y88" s="336">
        <v>485</v>
      </c>
      <c r="Z88" s="336">
        <v>459</v>
      </c>
      <c r="AA88" s="336">
        <v>434</v>
      </c>
      <c r="AB88" s="336">
        <v>410</v>
      </c>
      <c r="AC88" s="336">
        <v>386</v>
      </c>
      <c r="AD88" s="336">
        <v>363</v>
      </c>
      <c r="AE88" s="336">
        <v>342</v>
      </c>
      <c r="AF88" s="336">
        <v>322</v>
      </c>
      <c r="AG88" s="336">
        <v>303</v>
      </c>
      <c r="AH88" s="336">
        <v>285</v>
      </c>
      <c r="AI88" s="336">
        <v>271</v>
      </c>
      <c r="AJ88" s="336">
        <v>259</v>
      </c>
      <c r="AK88" s="336">
        <v>250</v>
      </c>
      <c r="AL88" s="336">
        <v>245</v>
      </c>
    </row>
    <row r="89" spans="1:38" x14ac:dyDescent="0.2">
      <c r="A89" s="925"/>
      <c r="B89" s="634">
        <v>86</v>
      </c>
      <c r="C89" s="336">
        <v>810</v>
      </c>
      <c r="D89" s="336">
        <v>810</v>
      </c>
      <c r="E89" s="336">
        <v>808</v>
      </c>
      <c r="F89" s="336">
        <v>806</v>
      </c>
      <c r="G89" s="336">
        <v>801</v>
      </c>
      <c r="H89" s="336">
        <v>796</v>
      </c>
      <c r="I89" s="336">
        <v>789</v>
      </c>
      <c r="J89" s="336">
        <v>779</v>
      </c>
      <c r="K89" s="336">
        <v>768</v>
      </c>
      <c r="L89" s="336">
        <v>755</v>
      </c>
      <c r="M89" s="336">
        <v>741</v>
      </c>
      <c r="N89" s="336">
        <v>725</v>
      </c>
      <c r="O89" s="336">
        <v>708</v>
      </c>
      <c r="P89" s="336">
        <v>689</v>
      </c>
      <c r="Q89" s="336">
        <v>669</v>
      </c>
      <c r="R89" s="336">
        <v>648</v>
      </c>
      <c r="S89" s="336">
        <v>625</v>
      </c>
      <c r="T89" s="336">
        <v>603</v>
      </c>
      <c r="U89" s="336">
        <v>578</v>
      </c>
      <c r="V89" s="336">
        <v>553</v>
      </c>
      <c r="W89" s="336">
        <v>529</v>
      </c>
      <c r="X89" s="336">
        <v>503</v>
      </c>
      <c r="Y89" s="336">
        <v>478</v>
      </c>
      <c r="Z89" s="336">
        <v>452</v>
      </c>
      <c r="AA89" s="336">
        <v>428</v>
      </c>
      <c r="AB89" s="336">
        <v>403</v>
      </c>
      <c r="AC89" s="336">
        <v>380</v>
      </c>
      <c r="AD89" s="336">
        <v>357</v>
      </c>
      <c r="AE89" s="336">
        <v>336</v>
      </c>
      <c r="AF89" s="336">
        <v>316</v>
      </c>
      <c r="AG89" s="336">
        <v>297</v>
      </c>
      <c r="AH89" s="336">
        <v>281</v>
      </c>
      <c r="AI89" s="336">
        <v>266</v>
      </c>
      <c r="AJ89" s="336">
        <v>255</v>
      </c>
      <c r="AK89" s="336">
        <v>246</v>
      </c>
      <c r="AL89" s="336">
        <v>241</v>
      </c>
    </row>
    <row r="90" spans="1:38" x14ac:dyDescent="0.2">
      <c r="A90" s="925"/>
      <c r="B90" s="634">
        <v>87</v>
      </c>
      <c r="C90" s="336">
        <v>799</v>
      </c>
      <c r="D90" s="336">
        <v>798</v>
      </c>
      <c r="E90" s="336">
        <v>797</v>
      </c>
      <c r="F90" s="336">
        <v>794</v>
      </c>
      <c r="G90" s="336">
        <v>790</v>
      </c>
      <c r="H90" s="336">
        <v>785</v>
      </c>
      <c r="I90" s="336">
        <v>778</v>
      </c>
      <c r="J90" s="336">
        <v>769</v>
      </c>
      <c r="K90" s="336">
        <v>758</v>
      </c>
      <c r="L90" s="336">
        <v>746</v>
      </c>
      <c r="M90" s="336">
        <v>731</v>
      </c>
      <c r="N90" s="336">
        <v>716</v>
      </c>
      <c r="O90" s="336">
        <v>698</v>
      </c>
      <c r="P90" s="336">
        <v>680</v>
      </c>
      <c r="Q90" s="336">
        <v>660</v>
      </c>
      <c r="R90" s="336">
        <v>639</v>
      </c>
      <c r="S90" s="336">
        <v>617</v>
      </c>
      <c r="T90" s="336">
        <v>594</v>
      </c>
      <c r="U90" s="336">
        <v>570</v>
      </c>
      <c r="V90" s="336">
        <v>546</v>
      </c>
      <c r="W90" s="336">
        <v>521</v>
      </c>
      <c r="X90" s="336">
        <v>496</v>
      </c>
      <c r="Y90" s="336">
        <v>471</v>
      </c>
      <c r="Z90" s="336">
        <v>445</v>
      </c>
      <c r="AA90" s="336">
        <v>421</v>
      </c>
      <c r="AB90" s="336">
        <v>397</v>
      </c>
      <c r="AC90" s="336">
        <v>374</v>
      </c>
      <c r="AD90" s="336">
        <v>352</v>
      </c>
      <c r="AE90" s="336">
        <v>330</v>
      </c>
      <c r="AF90" s="336">
        <v>310</v>
      </c>
      <c r="AG90" s="336">
        <v>293</v>
      </c>
      <c r="AH90" s="336">
        <v>276</v>
      </c>
      <c r="AI90" s="336">
        <v>262</v>
      </c>
      <c r="AJ90" s="336">
        <v>250</v>
      </c>
      <c r="AK90" s="336">
        <v>242</v>
      </c>
      <c r="AL90" s="336">
        <v>236</v>
      </c>
    </row>
    <row r="91" spans="1:38" x14ac:dyDescent="0.2">
      <c r="A91" s="925"/>
      <c r="B91" s="634">
        <v>88</v>
      </c>
      <c r="C91" s="336">
        <v>787</v>
      </c>
      <c r="D91" s="336">
        <v>786</v>
      </c>
      <c r="E91" s="336">
        <v>785</v>
      </c>
      <c r="F91" s="336">
        <v>782</v>
      </c>
      <c r="G91" s="336">
        <v>779</v>
      </c>
      <c r="H91" s="336">
        <v>773</v>
      </c>
      <c r="I91" s="336">
        <v>767</v>
      </c>
      <c r="J91" s="336">
        <v>758</v>
      </c>
      <c r="K91" s="336">
        <v>747</v>
      </c>
      <c r="L91" s="336">
        <v>735</v>
      </c>
      <c r="M91" s="336">
        <v>721</v>
      </c>
      <c r="N91" s="336">
        <v>706</v>
      </c>
      <c r="O91" s="336">
        <v>689</v>
      </c>
      <c r="P91" s="336">
        <v>670</v>
      </c>
      <c r="Q91" s="336">
        <v>651</v>
      </c>
      <c r="R91" s="336">
        <v>630</v>
      </c>
      <c r="S91" s="336">
        <v>608</v>
      </c>
      <c r="T91" s="336">
        <v>585</v>
      </c>
      <c r="U91" s="336">
        <v>561</v>
      </c>
      <c r="V91" s="336">
        <v>538</v>
      </c>
      <c r="W91" s="336">
        <v>513</v>
      </c>
      <c r="X91" s="336">
        <v>488</v>
      </c>
      <c r="Y91" s="336">
        <v>464</v>
      </c>
      <c r="Z91" s="336">
        <v>439</v>
      </c>
      <c r="AA91" s="336">
        <v>414</v>
      </c>
      <c r="AB91" s="336">
        <v>391</v>
      </c>
      <c r="AC91" s="336">
        <v>367</v>
      </c>
      <c r="AD91" s="336">
        <v>346</v>
      </c>
      <c r="AE91" s="336">
        <v>325</v>
      </c>
      <c r="AF91" s="336">
        <v>305</v>
      </c>
      <c r="AG91" s="336">
        <v>288</v>
      </c>
      <c r="AH91" s="336">
        <v>271</v>
      </c>
      <c r="AI91" s="336">
        <v>257</v>
      </c>
      <c r="AJ91" s="336">
        <v>246</v>
      </c>
      <c r="AK91" s="336">
        <v>237</v>
      </c>
      <c r="AL91" s="336">
        <v>232</v>
      </c>
    </row>
    <row r="92" spans="1:38" x14ac:dyDescent="0.2">
      <c r="A92" s="925"/>
      <c r="B92" s="634">
        <v>89</v>
      </c>
      <c r="C92" s="336">
        <v>775</v>
      </c>
      <c r="D92" s="336">
        <v>775</v>
      </c>
      <c r="E92" s="336">
        <v>773</v>
      </c>
      <c r="F92" s="336">
        <v>771</v>
      </c>
      <c r="G92" s="336">
        <v>767</v>
      </c>
      <c r="H92" s="336">
        <v>762</v>
      </c>
      <c r="I92" s="336">
        <v>755</v>
      </c>
      <c r="J92" s="336">
        <v>747</v>
      </c>
      <c r="K92" s="336">
        <v>737</v>
      </c>
      <c r="L92" s="336">
        <v>724</v>
      </c>
      <c r="M92" s="336">
        <v>711</v>
      </c>
      <c r="N92" s="336">
        <v>696</v>
      </c>
      <c r="O92" s="336">
        <v>679</v>
      </c>
      <c r="P92" s="336">
        <v>661</v>
      </c>
      <c r="Q92" s="336">
        <v>642</v>
      </c>
      <c r="R92" s="336">
        <v>621</v>
      </c>
      <c r="S92" s="336">
        <v>600</v>
      </c>
      <c r="T92" s="336">
        <v>577</v>
      </c>
      <c r="U92" s="336">
        <v>554</v>
      </c>
      <c r="V92" s="336">
        <v>530</v>
      </c>
      <c r="W92" s="336">
        <v>506</v>
      </c>
      <c r="X92" s="336">
        <v>481</v>
      </c>
      <c r="Y92" s="336">
        <v>456</v>
      </c>
      <c r="Z92" s="336">
        <v>432</v>
      </c>
      <c r="AA92" s="336">
        <v>408</v>
      </c>
      <c r="AB92" s="336">
        <v>384</v>
      </c>
      <c r="AC92" s="336">
        <v>362</v>
      </c>
      <c r="AD92" s="336">
        <v>340</v>
      </c>
      <c r="AE92" s="336">
        <v>320</v>
      </c>
      <c r="AF92" s="336">
        <v>300</v>
      </c>
      <c r="AG92" s="336">
        <v>283</v>
      </c>
      <c r="AH92" s="336">
        <v>266</v>
      </c>
      <c r="AI92" s="336">
        <v>253</v>
      </c>
      <c r="AJ92" s="336">
        <v>242</v>
      </c>
      <c r="AK92" s="336">
        <v>234</v>
      </c>
      <c r="AL92" s="336">
        <v>228</v>
      </c>
    </row>
    <row r="93" spans="1:38" x14ac:dyDescent="0.2">
      <c r="A93" s="925"/>
      <c r="B93" s="634">
        <v>90</v>
      </c>
      <c r="C93" s="336">
        <v>763</v>
      </c>
      <c r="D93" s="336">
        <v>762</v>
      </c>
      <c r="E93" s="336">
        <v>761</v>
      </c>
      <c r="F93" s="336">
        <v>759</v>
      </c>
      <c r="G93" s="336">
        <v>755</v>
      </c>
      <c r="H93" s="336">
        <v>750</v>
      </c>
      <c r="I93" s="336">
        <v>744</v>
      </c>
      <c r="J93" s="336">
        <v>736</v>
      </c>
      <c r="K93" s="336">
        <v>726</v>
      </c>
      <c r="L93" s="336">
        <v>714</v>
      </c>
      <c r="M93" s="336">
        <v>700</v>
      </c>
      <c r="N93" s="336">
        <v>686</v>
      </c>
      <c r="O93" s="336">
        <v>669</v>
      </c>
      <c r="P93" s="336">
        <v>651</v>
      </c>
      <c r="Q93" s="336">
        <v>633</v>
      </c>
      <c r="R93" s="336">
        <v>612</v>
      </c>
      <c r="S93" s="336">
        <v>591</v>
      </c>
      <c r="T93" s="336">
        <v>569</v>
      </c>
      <c r="U93" s="336">
        <v>546</v>
      </c>
      <c r="V93" s="336">
        <v>522</v>
      </c>
      <c r="W93" s="336">
        <v>498</v>
      </c>
      <c r="X93" s="336">
        <v>474</v>
      </c>
      <c r="Y93" s="336">
        <v>449</v>
      </c>
      <c r="Z93" s="336">
        <v>425</v>
      </c>
      <c r="AA93" s="336">
        <v>401</v>
      </c>
      <c r="AB93" s="336">
        <v>378</v>
      </c>
      <c r="AC93" s="336">
        <v>356</v>
      </c>
      <c r="AD93" s="336">
        <v>334</v>
      </c>
      <c r="AE93" s="336">
        <v>314</v>
      </c>
      <c r="AF93" s="336">
        <v>295</v>
      </c>
      <c r="AG93" s="336">
        <v>278</v>
      </c>
      <c r="AH93" s="336">
        <v>262</v>
      </c>
      <c r="AI93" s="336">
        <v>249</v>
      </c>
      <c r="AJ93" s="336">
        <v>237</v>
      </c>
      <c r="AK93" s="336">
        <v>229</v>
      </c>
      <c r="AL93" s="336">
        <v>224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1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35"/>
  </cols>
  <sheetData>
    <row r="1" spans="1:38" x14ac:dyDescent="0.2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2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2">
      <c r="A3" s="925"/>
      <c r="B3" s="634">
        <v>0</v>
      </c>
      <c r="C3" s="336">
        <v>820</v>
      </c>
      <c r="D3" s="336">
        <v>820</v>
      </c>
      <c r="E3" s="336">
        <v>820</v>
      </c>
      <c r="F3" s="336">
        <v>820</v>
      </c>
      <c r="G3" s="336">
        <v>820</v>
      </c>
      <c r="H3" s="336">
        <v>820</v>
      </c>
      <c r="I3" s="336">
        <v>820</v>
      </c>
      <c r="J3" s="336">
        <v>820</v>
      </c>
      <c r="K3" s="336">
        <v>820</v>
      </c>
      <c r="L3" s="336">
        <v>820</v>
      </c>
      <c r="M3" s="336">
        <v>820</v>
      </c>
      <c r="N3" s="336">
        <v>820</v>
      </c>
      <c r="O3" s="336">
        <v>820</v>
      </c>
      <c r="P3" s="336">
        <v>820</v>
      </c>
      <c r="Q3" s="336">
        <v>820</v>
      </c>
      <c r="R3" s="336">
        <v>820</v>
      </c>
      <c r="S3" s="336">
        <v>820</v>
      </c>
      <c r="T3" s="336">
        <v>820</v>
      </c>
      <c r="U3" s="336">
        <v>820</v>
      </c>
      <c r="V3" s="336">
        <v>820</v>
      </c>
      <c r="W3" s="336">
        <v>820</v>
      </c>
      <c r="X3" s="336">
        <v>820</v>
      </c>
      <c r="Y3" s="336">
        <v>820</v>
      </c>
      <c r="Z3" s="336">
        <v>820</v>
      </c>
      <c r="AA3" s="336">
        <v>820</v>
      </c>
      <c r="AB3" s="336">
        <v>820</v>
      </c>
      <c r="AC3" s="336">
        <v>820</v>
      </c>
      <c r="AD3" s="336">
        <v>820</v>
      </c>
      <c r="AE3" s="336">
        <v>820</v>
      </c>
      <c r="AF3" s="336">
        <v>820</v>
      </c>
      <c r="AG3" s="336">
        <v>820</v>
      </c>
      <c r="AH3" s="336">
        <v>820</v>
      </c>
      <c r="AI3" s="336">
        <v>820</v>
      </c>
      <c r="AJ3" s="336">
        <v>820</v>
      </c>
      <c r="AK3" s="336">
        <v>820</v>
      </c>
      <c r="AL3" s="336">
        <v>820</v>
      </c>
    </row>
    <row r="4" spans="1:38" x14ac:dyDescent="0.2">
      <c r="A4" s="925"/>
      <c r="B4" s="634">
        <v>1</v>
      </c>
      <c r="C4" s="336">
        <v>827</v>
      </c>
      <c r="D4" s="336">
        <v>827</v>
      </c>
      <c r="E4" s="336">
        <v>826</v>
      </c>
      <c r="F4" s="336">
        <v>826</v>
      </c>
      <c r="G4" s="336">
        <v>826</v>
      </c>
      <c r="H4" s="336">
        <v>826</v>
      </c>
      <c r="I4" s="336">
        <v>826</v>
      </c>
      <c r="J4" s="336">
        <v>825</v>
      </c>
      <c r="K4" s="336">
        <v>825</v>
      </c>
      <c r="L4" s="336">
        <v>824</v>
      </c>
      <c r="M4" s="336">
        <v>824</v>
      </c>
      <c r="N4" s="336">
        <v>823</v>
      </c>
      <c r="O4" s="336">
        <v>823</v>
      </c>
      <c r="P4" s="336">
        <v>822</v>
      </c>
      <c r="Q4" s="336">
        <v>822</v>
      </c>
      <c r="R4" s="336">
        <v>821</v>
      </c>
      <c r="S4" s="336">
        <v>820</v>
      </c>
      <c r="T4" s="336">
        <v>820</v>
      </c>
      <c r="U4" s="336">
        <v>819</v>
      </c>
      <c r="V4" s="336">
        <v>818</v>
      </c>
      <c r="W4" s="336">
        <v>818</v>
      </c>
      <c r="X4" s="336">
        <v>817</v>
      </c>
      <c r="Y4" s="336">
        <v>816</v>
      </c>
      <c r="Z4" s="336">
        <v>816</v>
      </c>
      <c r="AA4" s="336">
        <v>815</v>
      </c>
      <c r="AB4" s="336">
        <v>815</v>
      </c>
      <c r="AC4" s="336">
        <v>814</v>
      </c>
      <c r="AD4" s="336">
        <v>814</v>
      </c>
      <c r="AE4" s="336">
        <v>813</v>
      </c>
      <c r="AF4" s="336">
        <v>813</v>
      </c>
      <c r="AG4" s="336">
        <v>813</v>
      </c>
      <c r="AH4" s="336">
        <v>812</v>
      </c>
      <c r="AI4" s="336">
        <v>812</v>
      </c>
      <c r="AJ4" s="336">
        <v>812</v>
      </c>
      <c r="AK4" s="336">
        <v>812</v>
      </c>
      <c r="AL4" s="336">
        <v>812</v>
      </c>
    </row>
    <row r="5" spans="1:38" x14ac:dyDescent="0.2">
      <c r="A5" s="925"/>
      <c r="B5" s="634">
        <v>2</v>
      </c>
      <c r="C5" s="336">
        <v>834</v>
      </c>
      <c r="D5" s="336">
        <v>834</v>
      </c>
      <c r="E5" s="336">
        <v>834</v>
      </c>
      <c r="F5" s="336">
        <v>833</v>
      </c>
      <c r="G5" s="336">
        <v>833</v>
      </c>
      <c r="H5" s="336">
        <v>833</v>
      </c>
      <c r="I5" s="336">
        <v>832</v>
      </c>
      <c r="J5" s="336">
        <v>831</v>
      </c>
      <c r="K5" s="336">
        <v>830</v>
      </c>
      <c r="L5" s="336">
        <v>830</v>
      </c>
      <c r="M5" s="336">
        <v>829</v>
      </c>
      <c r="N5" s="336">
        <v>828</v>
      </c>
      <c r="O5" s="336">
        <v>826</v>
      </c>
      <c r="P5" s="336">
        <v>825</v>
      </c>
      <c r="Q5" s="336">
        <v>824</v>
      </c>
      <c r="R5" s="336">
        <v>823</v>
      </c>
      <c r="S5" s="336">
        <v>822</v>
      </c>
      <c r="T5" s="336">
        <v>820</v>
      </c>
      <c r="U5" s="336">
        <v>819</v>
      </c>
      <c r="V5" s="336">
        <v>818</v>
      </c>
      <c r="W5" s="336">
        <v>816</v>
      </c>
      <c r="X5" s="336">
        <v>815</v>
      </c>
      <c r="Y5" s="336">
        <v>814</v>
      </c>
      <c r="Z5" s="336">
        <v>812</v>
      </c>
      <c r="AA5" s="336">
        <v>811</v>
      </c>
      <c r="AB5" s="336">
        <v>810</v>
      </c>
      <c r="AC5" s="336">
        <v>809</v>
      </c>
      <c r="AD5" s="336">
        <v>808</v>
      </c>
      <c r="AE5" s="336">
        <v>807</v>
      </c>
      <c r="AF5" s="336">
        <v>806</v>
      </c>
      <c r="AG5" s="336">
        <v>806</v>
      </c>
      <c r="AH5" s="336">
        <v>805</v>
      </c>
      <c r="AI5" s="336">
        <v>805</v>
      </c>
      <c r="AJ5" s="336">
        <v>804</v>
      </c>
      <c r="AK5" s="336">
        <v>804</v>
      </c>
      <c r="AL5" s="336">
        <v>804</v>
      </c>
    </row>
    <row r="6" spans="1:38" x14ac:dyDescent="0.2">
      <c r="A6" s="925"/>
      <c r="B6" s="634">
        <v>3</v>
      </c>
      <c r="C6" s="336">
        <v>841</v>
      </c>
      <c r="D6" s="336">
        <v>841</v>
      </c>
      <c r="E6" s="336">
        <v>841</v>
      </c>
      <c r="F6" s="336">
        <v>840</v>
      </c>
      <c r="G6" s="336">
        <v>840</v>
      </c>
      <c r="H6" s="336">
        <v>839</v>
      </c>
      <c r="I6" s="336">
        <v>838</v>
      </c>
      <c r="J6" s="336">
        <v>837</v>
      </c>
      <c r="K6" s="336">
        <v>836</v>
      </c>
      <c r="L6" s="336">
        <v>835</v>
      </c>
      <c r="M6" s="336">
        <v>833</v>
      </c>
      <c r="N6" s="336">
        <v>832</v>
      </c>
      <c r="O6" s="336">
        <v>830</v>
      </c>
      <c r="P6" s="336">
        <v>828</v>
      </c>
      <c r="Q6" s="336">
        <v>826</v>
      </c>
      <c r="R6" s="336">
        <v>824</v>
      </c>
      <c r="S6" s="336">
        <v>823</v>
      </c>
      <c r="T6" s="336">
        <v>821</v>
      </c>
      <c r="U6" s="336">
        <v>819</v>
      </c>
      <c r="V6" s="336">
        <v>817</v>
      </c>
      <c r="W6" s="336">
        <v>815</v>
      </c>
      <c r="X6" s="336">
        <v>813</v>
      </c>
      <c r="Y6" s="336">
        <v>811</v>
      </c>
      <c r="Z6" s="336">
        <v>809</v>
      </c>
      <c r="AA6" s="336">
        <v>807</v>
      </c>
      <c r="AB6" s="336">
        <v>806</v>
      </c>
      <c r="AC6" s="336">
        <v>804</v>
      </c>
      <c r="AD6" s="336">
        <v>803</v>
      </c>
      <c r="AE6" s="336">
        <v>801</v>
      </c>
      <c r="AF6" s="336">
        <v>800</v>
      </c>
      <c r="AG6" s="336">
        <v>799</v>
      </c>
      <c r="AH6" s="336">
        <v>798</v>
      </c>
      <c r="AI6" s="336">
        <v>797</v>
      </c>
      <c r="AJ6" s="336">
        <v>797</v>
      </c>
      <c r="AK6" s="336">
        <v>796</v>
      </c>
      <c r="AL6" s="336">
        <v>796</v>
      </c>
    </row>
    <row r="7" spans="1:38" x14ac:dyDescent="0.2">
      <c r="A7" s="925"/>
      <c r="B7" s="634">
        <v>4</v>
      </c>
      <c r="C7" s="336">
        <v>848</v>
      </c>
      <c r="D7" s="336">
        <v>848</v>
      </c>
      <c r="E7" s="336">
        <v>848</v>
      </c>
      <c r="F7" s="336">
        <v>847</v>
      </c>
      <c r="G7" s="336">
        <v>846</v>
      </c>
      <c r="H7" s="336">
        <v>845</v>
      </c>
      <c r="I7" s="336">
        <v>844</v>
      </c>
      <c r="J7" s="336">
        <v>843</v>
      </c>
      <c r="K7" s="336">
        <v>841</v>
      </c>
      <c r="L7" s="336">
        <v>839</v>
      </c>
      <c r="M7" s="336">
        <v>837</v>
      </c>
      <c r="N7" s="336">
        <v>835</v>
      </c>
      <c r="O7" s="336">
        <v>833</v>
      </c>
      <c r="P7" s="336">
        <v>831</v>
      </c>
      <c r="Q7" s="336">
        <v>828</v>
      </c>
      <c r="R7" s="336">
        <v>826</v>
      </c>
      <c r="S7" s="336">
        <v>823</v>
      </c>
      <c r="T7" s="336">
        <v>821</v>
      </c>
      <c r="U7" s="336">
        <v>818</v>
      </c>
      <c r="V7" s="336">
        <v>816</v>
      </c>
      <c r="W7" s="336">
        <v>813</v>
      </c>
      <c r="X7" s="336">
        <v>810</v>
      </c>
      <c r="Y7" s="336">
        <v>808</v>
      </c>
      <c r="Z7" s="336">
        <v>805</v>
      </c>
      <c r="AA7" s="336">
        <v>803</v>
      </c>
      <c r="AB7" s="336">
        <v>801</v>
      </c>
      <c r="AC7" s="336">
        <v>799</v>
      </c>
      <c r="AD7" s="336">
        <v>797</v>
      </c>
      <c r="AE7" s="336">
        <v>795</v>
      </c>
      <c r="AF7" s="336">
        <v>793</v>
      </c>
      <c r="AG7" s="336">
        <v>792</v>
      </c>
      <c r="AH7" s="336">
        <v>791</v>
      </c>
      <c r="AI7" s="336">
        <v>790</v>
      </c>
      <c r="AJ7" s="336">
        <v>789</v>
      </c>
      <c r="AK7" s="336">
        <v>788</v>
      </c>
      <c r="AL7" s="336">
        <v>788</v>
      </c>
    </row>
    <row r="8" spans="1:38" x14ac:dyDescent="0.2">
      <c r="A8" s="925"/>
      <c r="B8" s="634">
        <v>5</v>
      </c>
      <c r="C8" s="336">
        <v>855</v>
      </c>
      <c r="D8" s="336">
        <v>855</v>
      </c>
      <c r="E8" s="336">
        <v>854</v>
      </c>
      <c r="F8" s="336">
        <v>854</v>
      </c>
      <c r="G8" s="336">
        <v>853</v>
      </c>
      <c r="H8" s="336">
        <v>851</v>
      </c>
      <c r="I8" s="336">
        <v>850</v>
      </c>
      <c r="J8" s="336">
        <v>848</v>
      </c>
      <c r="K8" s="336">
        <v>846</v>
      </c>
      <c r="L8" s="336">
        <v>844</v>
      </c>
      <c r="M8" s="336">
        <v>842</v>
      </c>
      <c r="N8" s="336">
        <v>839</v>
      </c>
      <c r="O8" s="336">
        <v>836</v>
      </c>
      <c r="P8" s="336">
        <v>834</v>
      </c>
      <c r="Q8" s="336">
        <v>831</v>
      </c>
      <c r="R8" s="336">
        <v>828</v>
      </c>
      <c r="S8" s="336">
        <v>824</v>
      </c>
      <c r="T8" s="336">
        <v>821</v>
      </c>
      <c r="U8" s="336">
        <v>818</v>
      </c>
      <c r="V8" s="336">
        <v>815</v>
      </c>
      <c r="W8" s="336">
        <v>811</v>
      </c>
      <c r="X8" s="336">
        <v>808</v>
      </c>
      <c r="Y8" s="336">
        <v>805</v>
      </c>
      <c r="Z8" s="336">
        <v>802</v>
      </c>
      <c r="AA8" s="336">
        <v>799</v>
      </c>
      <c r="AB8" s="336">
        <v>796</v>
      </c>
      <c r="AC8" s="336">
        <v>793</v>
      </c>
      <c r="AD8" s="336">
        <v>791</v>
      </c>
      <c r="AE8" s="336">
        <v>789</v>
      </c>
      <c r="AF8" s="336">
        <v>787</v>
      </c>
      <c r="AG8" s="336">
        <v>785</v>
      </c>
      <c r="AH8" s="336">
        <v>783</v>
      </c>
      <c r="AI8" s="336">
        <v>782</v>
      </c>
      <c r="AJ8" s="336">
        <v>781</v>
      </c>
      <c r="AK8" s="336">
        <v>780</v>
      </c>
      <c r="AL8" s="336">
        <v>780</v>
      </c>
    </row>
    <row r="9" spans="1:38" x14ac:dyDescent="0.2">
      <c r="A9" s="925"/>
      <c r="B9" s="634">
        <v>6</v>
      </c>
      <c r="C9" s="336">
        <v>861</v>
      </c>
      <c r="D9" s="336">
        <v>861</v>
      </c>
      <c r="E9" s="336">
        <v>861</v>
      </c>
      <c r="F9" s="336">
        <v>860</v>
      </c>
      <c r="G9" s="336">
        <v>859</v>
      </c>
      <c r="H9" s="336">
        <v>857</v>
      </c>
      <c r="I9" s="336">
        <v>856</v>
      </c>
      <c r="J9" s="336">
        <v>854</v>
      </c>
      <c r="K9" s="336">
        <v>851</v>
      </c>
      <c r="L9" s="336">
        <v>849</v>
      </c>
      <c r="M9" s="336">
        <v>846</v>
      </c>
      <c r="N9" s="336">
        <v>843</v>
      </c>
      <c r="O9" s="336">
        <v>840</v>
      </c>
      <c r="P9" s="336">
        <v>836</v>
      </c>
      <c r="Q9" s="336">
        <v>833</v>
      </c>
      <c r="R9" s="336">
        <v>829</v>
      </c>
      <c r="S9" s="336">
        <v>825</v>
      </c>
      <c r="T9" s="336">
        <v>821</v>
      </c>
      <c r="U9" s="336">
        <v>817</v>
      </c>
      <c r="V9" s="336">
        <v>813</v>
      </c>
      <c r="W9" s="336">
        <v>810</v>
      </c>
      <c r="X9" s="336">
        <v>806</v>
      </c>
      <c r="Y9" s="336">
        <v>802</v>
      </c>
      <c r="Z9" s="336">
        <v>798</v>
      </c>
      <c r="AA9" s="336">
        <v>795</v>
      </c>
      <c r="AB9" s="336">
        <v>791</v>
      </c>
      <c r="AC9" s="336">
        <v>788</v>
      </c>
      <c r="AD9" s="336">
        <v>785</v>
      </c>
      <c r="AE9" s="336">
        <v>782</v>
      </c>
      <c r="AF9" s="336">
        <v>780</v>
      </c>
      <c r="AG9" s="336">
        <v>778</v>
      </c>
      <c r="AH9" s="336">
        <v>776</v>
      </c>
      <c r="AI9" s="336">
        <v>774</v>
      </c>
      <c r="AJ9" s="336">
        <v>773</v>
      </c>
      <c r="AK9" s="336">
        <v>772</v>
      </c>
      <c r="AL9" s="336">
        <v>772</v>
      </c>
    </row>
    <row r="10" spans="1:38" x14ac:dyDescent="0.2">
      <c r="A10" s="925"/>
      <c r="B10" s="634">
        <v>7</v>
      </c>
      <c r="C10" s="336">
        <v>868</v>
      </c>
      <c r="D10" s="336">
        <v>868</v>
      </c>
      <c r="E10" s="336">
        <v>867</v>
      </c>
      <c r="F10" s="336">
        <v>866</v>
      </c>
      <c r="G10" s="336">
        <v>865</v>
      </c>
      <c r="H10" s="336">
        <v>863</v>
      </c>
      <c r="I10" s="336">
        <v>861</v>
      </c>
      <c r="J10" s="336">
        <v>859</v>
      </c>
      <c r="K10" s="336">
        <v>856</v>
      </c>
      <c r="L10" s="336">
        <v>853</v>
      </c>
      <c r="M10" s="336">
        <v>850</v>
      </c>
      <c r="N10" s="336">
        <v>846</v>
      </c>
      <c r="O10" s="336">
        <v>843</v>
      </c>
      <c r="P10" s="336">
        <v>839</v>
      </c>
      <c r="Q10" s="336">
        <v>835</v>
      </c>
      <c r="R10" s="336">
        <v>830</v>
      </c>
      <c r="S10" s="336">
        <v>826</v>
      </c>
      <c r="T10" s="336">
        <v>821</v>
      </c>
      <c r="U10" s="336">
        <v>817</v>
      </c>
      <c r="V10" s="336">
        <v>812</v>
      </c>
      <c r="W10" s="336">
        <v>808</v>
      </c>
      <c r="X10" s="336">
        <v>803</v>
      </c>
      <c r="Y10" s="336">
        <v>799</v>
      </c>
      <c r="Z10" s="336">
        <v>794</v>
      </c>
      <c r="AA10" s="336">
        <v>790</v>
      </c>
      <c r="AB10" s="336">
        <v>786</v>
      </c>
      <c r="AC10" s="336">
        <v>783</v>
      </c>
      <c r="AD10" s="336">
        <v>779</v>
      </c>
      <c r="AE10" s="336">
        <v>776</v>
      </c>
      <c r="AF10" s="336">
        <v>773</v>
      </c>
      <c r="AG10" s="336">
        <v>770</v>
      </c>
      <c r="AH10" s="336">
        <v>768</v>
      </c>
      <c r="AI10" s="336">
        <v>766</v>
      </c>
      <c r="AJ10" s="336">
        <v>765</v>
      </c>
      <c r="AK10" s="336">
        <v>764</v>
      </c>
      <c r="AL10" s="336">
        <v>763</v>
      </c>
    </row>
    <row r="11" spans="1:38" x14ac:dyDescent="0.2">
      <c r="A11" s="925"/>
      <c r="B11" s="634">
        <v>8</v>
      </c>
      <c r="C11" s="336">
        <v>874</v>
      </c>
      <c r="D11" s="336">
        <v>874</v>
      </c>
      <c r="E11" s="336">
        <v>873</v>
      </c>
      <c r="F11" s="336">
        <v>872</v>
      </c>
      <c r="G11" s="336">
        <v>871</v>
      </c>
      <c r="H11" s="336">
        <v>869</v>
      </c>
      <c r="I11" s="336">
        <v>867</v>
      </c>
      <c r="J11" s="336">
        <v>864</v>
      </c>
      <c r="K11" s="336">
        <v>861</v>
      </c>
      <c r="L11" s="336">
        <v>857</v>
      </c>
      <c r="M11" s="336">
        <v>854</v>
      </c>
      <c r="N11" s="336">
        <v>850</v>
      </c>
      <c r="O11" s="336">
        <v>845</v>
      </c>
      <c r="P11" s="336">
        <v>841</v>
      </c>
      <c r="Q11" s="336">
        <v>836</v>
      </c>
      <c r="R11" s="336">
        <v>831</v>
      </c>
      <c r="S11" s="336">
        <v>826</v>
      </c>
      <c r="T11" s="336">
        <v>821</v>
      </c>
      <c r="U11" s="336">
        <v>816</v>
      </c>
      <c r="V11" s="336">
        <v>811</v>
      </c>
      <c r="W11" s="336">
        <v>806</v>
      </c>
      <c r="X11" s="336">
        <v>800</v>
      </c>
      <c r="Y11" s="336">
        <v>795</v>
      </c>
      <c r="Z11" s="336">
        <v>791</v>
      </c>
      <c r="AA11" s="336">
        <v>786</v>
      </c>
      <c r="AB11" s="336">
        <v>781</v>
      </c>
      <c r="AC11" s="336">
        <v>777</v>
      </c>
      <c r="AD11" s="336">
        <v>773</v>
      </c>
      <c r="AE11" s="336">
        <v>769</v>
      </c>
      <c r="AF11" s="336">
        <v>766</v>
      </c>
      <c r="AG11" s="336">
        <v>763</v>
      </c>
      <c r="AH11" s="336">
        <v>761</v>
      </c>
      <c r="AI11" s="336">
        <v>758</v>
      </c>
      <c r="AJ11" s="336">
        <v>757</v>
      </c>
      <c r="AK11" s="336">
        <v>756</v>
      </c>
      <c r="AL11" s="336">
        <v>755</v>
      </c>
    </row>
    <row r="12" spans="1:38" x14ac:dyDescent="0.2">
      <c r="A12" s="925"/>
      <c r="B12" s="634">
        <v>9</v>
      </c>
      <c r="C12" s="336">
        <v>880</v>
      </c>
      <c r="D12" s="336">
        <v>880</v>
      </c>
      <c r="E12" s="336">
        <v>879</v>
      </c>
      <c r="F12" s="336">
        <v>878</v>
      </c>
      <c r="G12" s="336">
        <v>877</v>
      </c>
      <c r="H12" s="336">
        <v>874</v>
      </c>
      <c r="I12" s="336">
        <v>872</v>
      </c>
      <c r="J12" s="336">
        <v>869</v>
      </c>
      <c r="K12" s="336">
        <v>866</v>
      </c>
      <c r="L12" s="336">
        <v>862</v>
      </c>
      <c r="M12" s="336">
        <v>858</v>
      </c>
      <c r="N12" s="336">
        <v>853</v>
      </c>
      <c r="O12" s="336">
        <v>848</v>
      </c>
      <c r="P12" s="336">
        <v>843</v>
      </c>
      <c r="Q12" s="336">
        <v>838</v>
      </c>
      <c r="R12" s="336">
        <v>833</v>
      </c>
      <c r="S12" s="336">
        <v>827</v>
      </c>
      <c r="T12" s="336">
        <v>821</v>
      </c>
      <c r="U12" s="336">
        <v>815</v>
      </c>
      <c r="V12" s="336">
        <v>809</v>
      </c>
      <c r="W12" s="336">
        <v>804</v>
      </c>
      <c r="X12" s="336">
        <v>798</v>
      </c>
      <c r="Y12" s="336">
        <v>792</v>
      </c>
      <c r="Z12" s="336">
        <v>787</v>
      </c>
      <c r="AA12" s="336">
        <v>781</v>
      </c>
      <c r="AB12" s="336">
        <v>776</v>
      </c>
      <c r="AC12" s="336">
        <v>771</v>
      </c>
      <c r="AD12" s="336">
        <v>767</v>
      </c>
      <c r="AE12" s="336">
        <v>763</v>
      </c>
      <c r="AF12" s="336">
        <v>759</v>
      </c>
      <c r="AG12" s="336">
        <v>756</v>
      </c>
      <c r="AH12" s="336">
        <v>753</v>
      </c>
      <c r="AI12" s="336">
        <v>750</v>
      </c>
      <c r="AJ12" s="336">
        <v>749</v>
      </c>
      <c r="AK12" s="336">
        <v>747</v>
      </c>
      <c r="AL12" s="336">
        <v>747</v>
      </c>
    </row>
    <row r="13" spans="1:38" x14ac:dyDescent="0.2">
      <c r="A13" s="925"/>
      <c r="B13" s="634">
        <v>10</v>
      </c>
      <c r="C13" s="336">
        <v>886</v>
      </c>
      <c r="D13" s="336">
        <v>886</v>
      </c>
      <c r="E13" s="336">
        <v>885</v>
      </c>
      <c r="F13" s="336">
        <v>884</v>
      </c>
      <c r="G13" s="336">
        <v>882</v>
      </c>
      <c r="H13" s="336">
        <v>880</v>
      </c>
      <c r="I13" s="336">
        <v>877</v>
      </c>
      <c r="J13" s="336">
        <v>874</v>
      </c>
      <c r="K13" s="336">
        <v>870</v>
      </c>
      <c r="L13" s="336">
        <v>866</v>
      </c>
      <c r="M13" s="336">
        <v>861</v>
      </c>
      <c r="N13" s="336">
        <v>856</v>
      </c>
      <c r="O13" s="336">
        <v>851</v>
      </c>
      <c r="P13" s="336">
        <v>845</v>
      </c>
      <c r="Q13" s="336">
        <v>840</v>
      </c>
      <c r="R13" s="336">
        <v>834</v>
      </c>
      <c r="S13" s="336">
        <v>827</v>
      </c>
      <c r="T13" s="336">
        <v>821</v>
      </c>
      <c r="U13" s="336">
        <v>815</v>
      </c>
      <c r="V13" s="336">
        <v>808</v>
      </c>
      <c r="W13" s="336">
        <v>802</v>
      </c>
      <c r="X13" s="336">
        <v>795</v>
      </c>
      <c r="Y13" s="336">
        <v>789</v>
      </c>
      <c r="Z13" s="336">
        <v>783</v>
      </c>
      <c r="AA13" s="336">
        <v>777</v>
      </c>
      <c r="AB13" s="336">
        <v>771</v>
      </c>
      <c r="AC13" s="336">
        <v>766</v>
      </c>
      <c r="AD13" s="336">
        <v>761</v>
      </c>
      <c r="AE13" s="336">
        <v>756</v>
      </c>
      <c r="AF13" s="336">
        <v>752</v>
      </c>
      <c r="AG13" s="336">
        <v>748</v>
      </c>
      <c r="AH13" s="336">
        <v>745</v>
      </c>
      <c r="AI13" s="336">
        <v>742</v>
      </c>
      <c r="AJ13" s="336">
        <v>740</v>
      </c>
      <c r="AK13" s="336">
        <v>739</v>
      </c>
      <c r="AL13" s="336">
        <v>738</v>
      </c>
    </row>
    <row r="14" spans="1:38" x14ac:dyDescent="0.2">
      <c r="A14" s="925"/>
      <c r="B14" s="634">
        <v>11</v>
      </c>
      <c r="C14" s="336">
        <v>892</v>
      </c>
      <c r="D14" s="336">
        <v>892</v>
      </c>
      <c r="E14" s="336">
        <v>891</v>
      </c>
      <c r="F14" s="336">
        <v>889</v>
      </c>
      <c r="G14" s="336">
        <v>888</v>
      </c>
      <c r="H14" s="336">
        <v>885</v>
      </c>
      <c r="I14" s="336">
        <v>882</v>
      </c>
      <c r="J14" s="336">
        <v>878</v>
      </c>
      <c r="K14" s="336">
        <v>874</v>
      </c>
      <c r="L14" s="336">
        <v>870</v>
      </c>
      <c r="M14" s="336">
        <v>865</v>
      </c>
      <c r="N14" s="336">
        <v>859</v>
      </c>
      <c r="O14" s="336">
        <v>854</v>
      </c>
      <c r="P14" s="336">
        <v>847</v>
      </c>
      <c r="Q14" s="336">
        <v>841</v>
      </c>
      <c r="R14" s="336">
        <v>835</v>
      </c>
      <c r="S14" s="336">
        <v>828</v>
      </c>
      <c r="T14" s="336">
        <v>821</v>
      </c>
      <c r="U14" s="336">
        <v>814</v>
      </c>
      <c r="V14" s="336">
        <v>807</v>
      </c>
      <c r="W14" s="336">
        <v>799</v>
      </c>
      <c r="X14" s="336">
        <v>792</v>
      </c>
      <c r="Y14" s="336">
        <v>785</v>
      </c>
      <c r="Z14" s="336">
        <v>779</v>
      </c>
      <c r="AA14" s="336">
        <v>772</v>
      </c>
      <c r="AB14" s="336">
        <v>766</v>
      </c>
      <c r="AC14" s="336">
        <v>760</v>
      </c>
      <c r="AD14" s="336">
        <v>755</v>
      </c>
      <c r="AE14" s="336">
        <v>749</v>
      </c>
      <c r="AF14" s="336">
        <v>745</v>
      </c>
      <c r="AG14" s="336">
        <v>741</v>
      </c>
      <c r="AH14" s="336">
        <v>737</v>
      </c>
      <c r="AI14" s="336">
        <v>734</v>
      </c>
      <c r="AJ14" s="336">
        <v>732</v>
      </c>
      <c r="AK14" s="336">
        <v>731</v>
      </c>
      <c r="AL14" s="336">
        <v>730</v>
      </c>
    </row>
    <row r="15" spans="1:38" x14ac:dyDescent="0.2">
      <c r="A15" s="925"/>
      <c r="B15" s="634">
        <v>12</v>
      </c>
      <c r="C15" s="336">
        <v>898</v>
      </c>
      <c r="D15" s="336">
        <v>897</v>
      </c>
      <c r="E15" s="336">
        <v>896</v>
      </c>
      <c r="F15" s="336">
        <v>895</v>
      </c>
      <c r="G15" s="336">
        <v>893</v>
      </c>
      <c r="H15" s="336">
        <v>890</v>
      </c>
      <c r="I15" s="336">
        <v>887</v>
      </c>
      <c r="J15" s="336">
        <v>883</v>
      </c>
      <c r="K15" s="336">
        <v>878</v>
      </c>
      <c r="L15" s="336">
        <v>873</v>
      </c>
      <c r="M15" s="336">
        <v>868</v>
      </c>
      <c r="N15" s="336">
        <v>862</v>
      </c>
      <c r="O15" s="336">
        <v>856</v>
      </c>
      <c r="P15" s="336">
        <v>849</v>
      </c>
      <c r="Q15" s="336">
        <v>843</v>
      </c>
      <c r="R15" s="336">
        <v>835</v>
      </c>
      <c r="S15" s="336">
        <v>828</v>
      </c>
      <c r="T15" s="336">
        <v>820</v>
      </c>
      <c r="U15" s="336">
        <v>813</v>
      </c>
      <c r="V15" s="336">
        <v>805</v>
      </c>
      <c r="W15" s="336">
        <v>797</v>
      </c>
      <c r="X15" s="336">
        <v>790</v>
      </c>
      <c r="Y15" s="336">
        <v>782</v>
      </c>
      <c r="Z15" s="336">
        <v>775</v>
      </c>
      <c r="AA15" s="336">
        <v>768</v>
      </c>
      <c r="AB15" s="336">
        <v>761</v>
      </c>
      <c r="AC15" s="336">
        <v>754</v>
      </c>
      <c r="AD15" s="336">
        <v>748</v>
      </c>
      <c r="AE15" s="336">
        <v>743</v>
      </c>
      <c r="AF15" s="336">
        <v>738</v>
      </c>
      <c r="AG15" s="336">
        <v>733</v>
      </c>
      <c r="AH15" s="336">
        <v>730</v>
      </c>
      <c r="AI15" s="336">
        <v>726</v>
      </c>
      <c r="AJ15" s="336">
        <v>724</v>
      </c>
      <c r="AK15" s="336">
        <v>722</v>
      </c>
      <c r="AL15" s="336">
        <v>721</v>
      </c>
    </row>
    <row r="16" spans="1:38" x14ac:dyDescent="0.2">
      <c r="A16" s="925"/>
      <c r="B16" s="634">
        <v>13</v>
      </c>
      <c r="C16" s="336">
        <v>903</v>
      </c>
      <c r="D16" s="336">
        <v>903</v>
      </c>
      <c r="E16" s="336">
        <v>902</v>
      </c>
      <c r="F16" s="336">
        <v>900</v>
      </c>
      <c r="G16" s="336">
        <v>898</v>
      </c>
      <c r="H16" s="336">
        <v>895</v>
      </c>
      <c r="I16" s="336">
        <v>891</v>
      </c>
      <c r="J16" s="336">
        <v>887</v>
      </c>
      <c r="K16" s="336">
        <v>882</v>
      </c>
      <c r="L16" s="336">
        <v>877</v>
      </c>
      <c r="M16" s="336">
        <v>871</v>
      </c>
      <c r="N16" s="336">
        <v>865</v>
      </c>
      <c r="O16" s="336">
        <v>858</v>
      </c>
      <c r="P16" s="336">
        <v>851</v>
      </c>
      <c r="Q16" s="336">
        <v>844</v>
      </c>
      <c r="R16" s="336">
        <v>836</v>
      </c>
      <c r="S16" s="336">
        <v>828</v>
      </c>
      <c r="T16" s="336">
        <v>820</v>
      </c>
      <c r="U16" s="336">
        <v>812</v>
      </c>
      <c r="V16" s="336">
        <v>803</v>
      </c>
      <c r="W16" s="336">
        <v>795</v>
      </c>
      <c r="X16" s="336">
        <v>787</v>
      </c>
      <c r="Y16" s="336">
        <v>779</v>
      </c>
      <c r="Z16" s="336">
        <v>771</v>
      </c>
      <c r="AA16" s="336">
        <v>763</v>
      </c>
      <c r="AB16" s="336">
        <v>756</v>
      </c>
      <c r="AC16" s="336">
        <v>749</v>
      </c>
      <c r="AD16" s="336">
        <v>742</v>
      </c>
      <c r="AE16" s="336">
        <v>736</v>
      </c>
      <c r="AF16" s="336">
        <v>731</v>
      </c>
      <c r="AG16" s="336">
        <v>726</v>
      </c>
      <c r="AH16" s="336">
        <v>722</v>
      </c>
      <c r="AI16" s="336">
        <v>718</v>
      </c>
      <c r="AJ16" s="336">
        <v>716</v>
      </c>
      <c r="AK16" s="336">
        <v>714</v>
      </c>
      <c r="AL16" s="336">
        <v>713</v>
      </c>
    </row>
    <row r="17" spans="1:38" x14ac:dyDescent="0.2">
      <c r="A17" s="925"/>
      <c r="B17" s="634">
        <v>14</v>
      </c>
      <c r="C17" s="336">
        <v>908</v>
      </c>
      <c r="D17" s="336">
        <v>908</v>
      </c>
      <c r="E17" s="336">
        <v>907</v>
      </c>
      <c r="F17" s="336">
        <v>905</v>
      </c>
      <c r="G17" s="336">
        <v>903</v>
      </c>
      <c r="H17" s="336">
        <v>899</v>
      </c>
      <c r="I17" s="336">
        <v>896</v>
      </c>
      <c r="J17" s="336">
        <v>891</v>
      </c>
      <c r="K17" s="336">
        <v>886</v>
      </c>
      <c r="L17" s="336">
        <v>880</v>
      </c>
      <c r="M17" s="336">
        <v>874</v>
      </c>
      <c r="N17" s="336">
        <v>868</v>
      </c>
      <c r="O17" s="336">
        <v>861</v>
      </c>
      <c r="P17" s="336">
        <v>853</v>
      </c>
      <c r="Q17" s="336">
        <v>845</v>
      </c>
      <c r="R17" s="336">
        <v>837</v>
      </c>
      <c r="S17" s="336">
        <v>828</v>
      </c>
      <c r="T17" s="336">
        <v>820</v>
      </c>
      <c r="U17" s="336">
        <v>811</v>
      </c>
      <c r="V17" s="336">
        <v>802</v>
      </c>
      <c r="W17" s="336">
        <v>793</v>
      </c>
      <c r="X17" s="336">
        <v>784</v>
      </c>
      <c r="Y17" s="336">
        <v>775</v>
      </c>
      <c r="Z17" s="336">
        <v>767</v>
      </c>
      <c r="AA17" s="336">
        <v>758</v>
      </c>
      <c r="AB17" s="336">
        <v>750</v>
      </c>
      <c r="AC17" s="336">
        <v>743</v>
      </c>
      <c r="AD17" s="336">
        <v>736</v>
      </c>
      <c r="AE17" s="336">
        <v>729</v>
      </c>
      <c r="AF17" s="336">
        <v>724</v>
      </c>
      <c r="AG17" s="336">
        <v>718</v>
      </c>
      <c r="AH17" s="336">
        <v>714</v>
      </c>
      <c r="AI17" s="336">
        <v>710</v>
      </c>
      <c r="AJ17" s="336">
        <v>708</v>
      </c>
      <c r="AK17" s="336">
        <v>706</v>
      </c>
      <c r="AL17" s="336">
        <v>704</v>
      </c>
    </row>
    <row r="18" spans="1:38" x14ac:dyDescent="0.2">
      <c r="A18" s="925"/>
      <c r="B18" s="634">
        <v>15</v>
      </c>
      <c r="C18" s="336">
        <v>913</v>
      </c>
      <c r="D18" s="336">
        <v>913</v>
      </c>
      <c r="E18" s="336">
        <v>912</v>
      </c>
      <c r="F18" s="336">
        <v>910</v>
      </c>
      <c r="G18" s="336">
        <v>907</v>
      </c>
      <c r="H18" s="336">
        <v>904</v>
      </c>
      <c r="I18" s="336">
        <v>900</v>
      </c>
      <c r="J18" s="336">
        <v>895</v>
      </c>
      <c r="K18" s="336">
        <v>890</v>
      </c>
      <c r="L18" s="336">
        <v>884</v>
      </c>
      <c r="M18" s="336">
        <v>877</v>
      </c>
      <c r="N18" s="336">
        <v>870</v>
      </c>
      <c r="O18" s="336">
        <v>863</v>
      </c>
      <c r="P18" s="336">
        <v>855</v>
      </c>
      <c r="Q18" s="336">
        <v>846</v>
      </c>
      <c r="R18" s="336">
        <v>837</v>
      </c>
      <c r="S18" s="336">
        <v>828</v>
      </c>
      <c r="T18" s="336">
        <v>819</v>
      </c>
      <c r="U18" s="336">
        <v>810</v>
      </c>
      <c r="V18" s="336">
        <v>800</v>
      </c>
      <c r="W18" s="336">
        <v>791</v>
      </c>
      <c r="X18" s="336">
        <v>781</v>
      </c>
      <c r="Y18" s="336">
        <v>772</v>
      </c>
      <c r="Z18" s="336">
        <v>763</v>
      </c>
      <c r="AA18" s="336">
        <v>754</v>
      </c>
      <c r="AB18" s="336">
        <v>745</v>
      </c>
      <c r="AC18" s="336">
        <v>737</v>
      </c>
      <c r="AD18" s="336">
        <v>730</v>
      </c>
      <c r="AE18" s="336">
        <v>723</v>
      </c>
      <c r="AF18" s="336">
        <v>716</v>
      </c>
      <c r="AG18" s="336">
        <v>711</v>
      </c>
      <c r="AH18" s="336">
        <v>706</v>
      </c>
      <c r="AI18" s="336">
        <v>702</v>
      </c>
      <c r="AJ18" s="336">
        <v>699</v>
      </c>
      <c r="AK18" s="336">
        <v>697</v>
      </c>
      <c r="AL18" s="336">
        <v>696</v>
      </c>
    </row>
    <row r="19" spans="1:38" x14ac:dyDescent="0.2">
      <c r="A19" s="925"/>
      <c r="B19" s="634">
        <v>16</v>
      </c>
      <c r="C19" s="336">
        <v>918</v>
      </c>
      <c r="D19" s="336">
        <v>918</v>
      </c>
      <c r="E19" s="336">
        <v>916</v>
      </c>
      <c r="F19" s="336">
        <v>915</v>
      </c>
      <c r="G19" s="336">
        <v>912</v>
      </c>
      <c r="H19" s="336">
        <v>908</v>
      </c>
      <c r="I19" s="336">
        <v>904</v>
      </c>
      <c r="J19" s="336">
        <v>899</v>
      </c>
      <c r="K19" s="336">
        <v>893</v>
      </c>
      <c r="L19" s="336">
        <v>887</v>
      </c>
      <c r="M19" s="336">
        <v>880</v>
      </c>
      <c r="N19" s="336">
        <v>873</v>
      </c>
      <c r="O19" s="336">
        <v>865</v>
      </c>
      <c r="P19" s="336">
        <v>856</v>
      </c>
      <c r="Q19" s="336">
        <v>847</v>
      </c>
      <c r="R19" s="336">
        <v>838</v>
      </c>
      <c r="S19" s="336">
        <v>828</v>
      </c>
      <c r="T19" s="336">
        <v>819</v>
      </c>
      <c r="U19" s="336">
        <v>809</v>
      </c>
      <c r="V19" s="336">
        <v>799</v>
      </c>
      <c r="W19" s="336">
        <v>788</v>
      </c>
      <c r="X19" s="336">
        <v>778</v>
      </c>
      <c r="Y19" s="336">
        <v>768</v>
      </c>
      <c r="Z19" s="336">
        <v>758</v>
      </c>
      <c r="AA19" s="336">
        <v>749</v>
      </c>
      <c r="AB19" s="336">
        <v>740</v>
      </c>
      <c r="AC19" s="336">
        <v>731</v>
      </c>
      <c r="AD19" s="336">
        <v>723</v>
      </c>
      <c r="AE19" s="336">
        <v>716</v>
      </c>
      <c r="AF19" s="336">
        <v>709</v>
      </c>
      <c r="AG19" s="336">
        <v>703</v>
      </c>
      <c r="AH19" s="336">
        <v>699</v>
      </c>
      <c r="AI19" s="336">
        <v>695</v>
      </c>
      <c r="AJ19" s="336">
        <v>691</v>
      </c>
      <c r="AK19" s="336">
        <v>690</v>
      </c>
      <c r="AL19" s="336">
        <v>688</v>
      </c>
    </row>
    <row r="20" spans="1:38" x14ac:dyDescent="0.2">
      <c r="A20" s="925"/>
      <c r="B20" s="634">
        <v>17</v>
      </c>
      <c r="C20" s="336">
        <v>923</v>
      </c>
      <c r="D20" s="336">
        <v>922</v>
      </c>
      <c r="E20" s="336">
        <v>921</v>
      </c>
      <c r="F20" s="336">
        <v>919</v>
      </c>
      <c r="G20" s="336">
        <v>916</v>
      </c>
      <c r="H20" s="336">
        <v>912</v>
      </c>
      <c r="I20" s="336">
        <v>908</v>
      </c>
      <c r="J20" s="336">
        <v>903</v>
      </c>
      <c r="K20" s="336">
        <v>897</v>
      </c>
      <c r="L20" s="336">
        <v>890</v>
      </c>
      <c r="M20" s="336">
        <v>883</v>
      </c>
      <c r="N20" s="336">
        <v>875</v>
      </c>
      <c r="O20" s="336">
        <v>866</v>
      </c>
      <c r="P20" s="336">
        <v>858</v>
      </c>
      <c r="Q20" s="336">
        <v>848</v>
      </c>
      <c r="R20" s="336">
        <v>839</v>
      </c>
      <c r="S20" s="336">
        <v>828</v>
      </c>
      <c r="T20" s="336">
        <v>818</v>
      </c>
      <c r="U20" s="336">
        <v>807</v>
      </c>
      <c r="V20" s="336">
        <v>797</v>
      </c>
      <c r="W20" s="336">
        <v>786</v>
      </c>
      <c r="X20" s="336">
        <v>775</v>
      </c>
      <c r="Y20" s="336">
        <v>765</v>
      </c>
      <c r="Z20" s="336">
        <v>754</v>
      </c>
      <c r="AA20" s="336">
        <v>744</v>
      </c>
      <c r="AB20" s="336">
        <v>735</v>
      </c>
      <c r="AC20" s="336">
        <v>725</v>
      </c>
      <c r="AD20" s="336">
        <v>717</v>
      </c>
      <c r="AE20" s="336">
        <v>709</v>
      </c>
      <c r="AF20" s="336">
        <v>702</v>
      </c>
      <c r="AG20" s="336">
        <v>696</v>
      </c>
      <c r="AH20" s="336">
        <v>691</v>
      </c>
      <c r="AI20" s="336">
        <v>687</v>
      </c>
      <c r="AJ20" s="336">
        <v>684</v>
      </c>
      <c r="AK20" s="336">
        <v>681</v>
      </c>
      <c r="AL20" s="336">
        <v>680</v>
      </c>
    </row>
    <row r="21" spans="1:38" x14ac:dyDescent="0.2">
      <c r="A21" s="925"/>
      <c r="B21" s="634">
        <v>18</v>
      </c>
      <c r="C21" s="336">
        <v>927</v>
      </c>
      <c r="D21" s="336">
        <v>927</v>
      </c>
      <c r="E21" s="336">
        <v>925</v>
      </c>
      <c r="F21" s="336">
        <v>923</v>
      </c>
      <c r="G21" s="336">
        <v>920</v>
      </c>
      <c r="H21" s="336">
        <v>916</v>
      </c>
      <c r="I21" s="336">
        <v>912</v>
      </c>
      <c r="J21" s="336">
        <v>906</v>
      </c>
      <c r="K21" s="336">
        <v>900</v>
      </c>
      <c r="L21" s="336">
        <v>893</v>
      </c>
      <c r="M21" s="336">
        <v>885</v>
      </c>
      <c r="N21" s="336">
        <v>877</v>
      </c>
      <c r="O21" s="336">
        <v>868</v>
      </c>
      <c r="P21" s="336">
        <v>859</v>
      </c>
      <c r="Q21" s="336">
        <v>849</v>
      </c>
      <c r="R21" s="336">
        <v>839</v>
      </c>
      <c r="S21" s="336">
        <v>828</v>
      </c>
      <c r="T21" s="336">
        <v>817</v>
      </c>
      <c r="U21" s="336">
        <v>806</v>
      </c>
      <c r="V21" s="336">
        <v>795</v>
      </c>
      <c r="W21" s="336">
        <v>784</v>
      </c>
      <c r="X21" s="336">
        <v>772</v>
      </c>
      <c r="Y21" s="336">
        <v>761</v>
      </c>
      <c r="Z21" s="336">
        <v>750</v>
      </c>
      <c r="AA21" s="336">
        <v>740</v>
      </c>
      <c r="AB21" s="336">
        <v>730</v>
      </c>
      <c r="AC21" s="336">
        <v>720</v>
      </c>
      <c r="AD21" s="336">
        <v>711</v>
      </c>
      <c r="AE21" s="336">
        <v>703</v>
      </c>
      <c r="AF21" s="336">
        <v>695</v>
      </c>
      <c r="AG21" s="336">
        <v>689</v>
      </c>
      <c r="AH21" s="336">
        <v>683</v>
      </c>
      <c r="AI21" s="336">
        <v>679</v>
      </c>
      <c r="AJ21" s="336">
        <v>676</v>
      </c>
      <c r="AK21" s="336">
        <v>673</v>
      </c>
      <c r="AL21" s="336">
        <v>672</v>
      </c>
    </row>
    <row r="22" spans="1:38" x14ac:dyDescent="0.2">
      <c r="A22" s="925"/>
      <c r="B22" s="634">
        <v>19</v>
      </c>
      <c r="C22" s="336">
        <v>931</v>
      </c>
      <c r="D22" s="336">
        <v>931</v>
      </c>
      <c r="E22" s="336">
        <v>930</v>
      </c>
      <c r="F22" s="336">
        <v>927</v>
      </c>
      <c r="G22" s="336">
        <v>924</v>
      </c>
      <c r="H22" s="336">
        <v>920</v>
      </c>
      <c r="I22" s="336">
        <v>915</v>
      </c>
      <c r="J22" s="336">
        <v>909</v>
      </c>
      <c r="K22" s="336">
        <v>903</v>
      </c>
      <c r="L22" s="336">
        <v>896</v>
      </c>
      <c r="M22" s="336">
        <v>888</v>
      </c>
      <c r="N22" s="336">
        <v>879</v>
      </c>
      <c r="O22" s="336">
        <v>870</v>
      </c>
      <c r="P22" s="336">
        <v>860</v>
      </c>
      <c r="Q22" s="336">
        <v>850</v>
      </c>
      <c r="R22" s="336">
        <v>839</v>
      </c>
      <c r="S22" s="336">
        <v>828</v>
      </c>
      <c r="T22" s="336">
        <v>817</v>
      </c>
      <c r="U22" s="336">
        <v>805</v>
      </c>
      <c r="V22" s="336">
        <v>793</v>
      </c>
      <c r="W22" s="336">
        <v>781</v>
      </c>
      <c r="X22" s="336">
        <v>769</v>
      </c>
      <c r="Y22" s="336">
        <v>758</v>
      </c>
      <c r="Z22" s="336">
        <v>746</v>
      </c>
      <c r="AA22" s="336">
        <v>735</v>
      </c>
      <c r="AB22" s="336">
        <v>724</v>
      </c>
      <c r="AC22" s="336">
        <v>714</v>
      </c>
      <c r="AD22" s="336">
        <v>705</v>
      </c>
      <c r="AE22" s="336">
        <v>696</v>
      </c>
      <c r="AF22" s="336">
        <v>688</v>
      </c>
      <c r="AG22" s="336">
        <v>681</v>
      </c>
      <c r="AH22" s="336">
        <v>676</v>
      </c>
      <c r="AI22" s="336">
        <v>671</v>
      </c>
      <c r="AJ22" s="336">
        <v>668</v>
      </c>
      <c r="AK22" s="336">
        <v>665</v>
      </c>
      <c r="AL22" s="336">
        <v>664</v>
      </c>
    </row>
    <row r="23" spans="1:38" x14ac:dyDescent="0.2">
      <c r="A23" s="925"/>
      <c r="B23" s="634">
        <v>20</v>
      </c>
      <c r="C23" s="336">
        <v>935</v>
      </c>
      <c r="D23" s="336">
        <v>935</v>
      </c>
      <c r="E23" s="336">
        <v>933</v>
      </c>
      <c r="F23" s="336">
        <v>931</v>
      </c>
      <c r="G23" s="336">
        <v>928</v>
      </c>
      <c r="H23" s="336">
        <v>924</v>
      </c>
      <c r="I23" s="336">
        <v>918</v>
      </c>
      <c r="J23" s="336">
        <v>912</v>
      </c>
      <c r="K23" s="336">
        <v>906</v>
      </c>
      <c r="L23" s="336">
        <v>898</v>
      </c>
      <c r="M23" s="336">
        <v>890</v>
      </c>
      <c r="N23" s="336">
        <v>881</v>
      </c>
      <c r="O23" s="336">
        <v>871</v>
      </c>
      <c r="P23" s="336">
        <v>861</v>
      </c>
      <c r="Q23" s="336">
        <v>850</v>
      </c>
      <c r="R23" s="336">
        <v>839</v>
      </c>
      <c r="S23" s="336">
        <v>828</v>
      </c>
      <c r="T23" s="336">
        <v>816</v>
      </c>
      <c r="U23" s="336">
        <v>804</v>
      </c>
      <c r="V23" s="336">
        <v>791</v>
      </c>
      <c r="W23" s="336">
        <v>779</v>
      </c>
      <c r="X23" s="336">
        <v>767</v>
      </c>
      <c r="Y23" s="336">
        <v>754</v>
      </c>
      <c r="Z23" s="336">
        <v>742</v>
      </c>
      <c r="AA23" s="336">
        <v>731</v>
      </c>
      <c r="AB23" s="336">
        <v>719</v>
      </c>
      <c r="AC23" s="336">
        <v>708</v>
      </c>
      <c r="AD23" s="336">
        <v>698</v>
      </c>
      <c r="AE23" s="336">
        <v>689</v>
      </c>
      <c r="AF23" s="336">
        <v>681</v>
      </c>
      <c r="AG23" s="336">
        <v>674</v>
      </c>
      <c r="AH23" s="336">
        <v>668</v>
      </c>
      <c r="AI23" s="336">
        <v>664</v>
      </c>
      <c r="AJ23" s="336">
        <v>660</v>
      </c>
      <c r="AK23" s="336">
        <v>657</v>
      </c>
      <c r="AL23" s="336">
        <v>656</v>
      </c>
    </row>
    <row r="24" spans="1:38" x14ac:dyDescent="0.2">
      <c r="A24" s="925"/>
      <c r="B24" s="634">
        <v>21</v>
      </c>
      <c r="C24" s="336">
        <v>939</v>
      </c>
      <c r="D24" s="336">
        <v>939</v>
      </c>
      <c r="E24" s="336">
        <v>937</v>
      </c>
      <c r="F24" s="336">
        <v>935</v>
      </c>
      <c r="G24" s="336">
        <v>931</v>
      </c>
      <c r="H24" s="336">
        <v>927</v>
      </c>
      <c r="I24" s="336">
        <v>922</v>
      </c>
      <c r="J24" s="336">
        <v>915</v>
      </c>
      <c r="K24" s="336">
        <v>908</v>
      </c>
      <c r="L24" s="336">
        <v>900</v>
      </c>
      <c r="M24" s="336">
        <v>892</v>
      </c>
      <c r="N24" s="336">
        <v>883</v>
      </c>
      <c r="O24" s="336">
        <v>872</v>
      </c>
      <c r="P24" s="336">
        <v>862</v>
      </c>
      <c r="Q24" s="336">
        <v>851</v>
      </c>
      <c r="R24" s="336">
        <v>839</v>
      </c>
      <c r="S24" s="336">
        <v>827</v>
      </c>
      <c r="T24" s="336">
        <v>815</v>
      </c>
      <c r="U24" s="336">
        <v>802</v>
      </c>
      <c r="V24" s="336">
        <v>789</v>
      </c>
      <c r="W24" s="336">
        <v>777</v>
      </c>
      <c r="X24" s="336">
        <v>764</v>
      </c>
      <c r="Y24" s="336">
        <v>751</v>
      </c>
      <c r="Z24" s="336">
        <v>738</v>
      </c>
      <c r="AA24" s="336">
        <v>726</v>
      </c>
      <c r="AB24" s="336">
        <v>714</v>
      </c>
      <c r="AC24" s="336">
        <v>703</v>
      </c>
      <c r="AD24" s="336">
        <v>692</v>
      </c>
      <c r="AE24" s="336">
        <v>683</v>
      </c>
      <c r="AF24" s="336">
        <v>674</v>
      </c>
      <c r="AG24" s="336">
        <v>667</v>
      </c>
      <c r="AH24" s="336">
        <v>661</v>
      </c>
      <c r="AI24" s="336">
        <v>656</v>
      </c>
      <c r="AJ24" s="336">
        <v>652</v>
      </c>
      <c r="AK24" s="336">
        <v>650</v>
      </c>
      <c r="AL24" s="336">
        <v>648</v>
      </c>
    </row>
    <row r="25" spans="1:38" x14ac:dyDescent="0.2">
      <c r="A25" s="925"/>
      <c r="B25" s="634">
        <v>22</v>
      </c>
      <c r="C25" s="336">
        <v>943</v>
      </c>
      <c r="D25" s="336">
        <v>942</v>
      </c>
      <c r="E25" s="336">
        <v>941</v>
      </c>
      <c r="F25" s="336">
        <v>938</v>
      </c>
      <c r="G25" s="336">
        <v>935</v>
      </c>
      <c r="H25" s="336">
        <v>930</v>
      </c>
      <c r="I25" s="336">
        <v>925</v>
      </c>
      <c r="J25" s="336">
        <v>918</v>
      </c>
      <c r="K25" s="336">
        <v>911</v>
      </c>
      <c r="L25" s="336">
        <v>903</v>
      </c>
      <c r="M25" s="336">
        <v>894</v>
      </c>
      <c r="N25" s="336">
        <v>884</v>
      </c>
      <c r="O25" s="336">
        <v>874</v>
      </c>
      <c r="P25" s="336">
        <v>863</v>
      </c>
      <c r="Q25" s="336">
        <v>851</v>
      </c>
      <c r="R25" s="336">
        <v>839</v>
      </c>
      <c r="S25" s="336">
        <v>827</v>
      </c>
      <c r="T25" s="336">
        <v>814</v>
      </c>
      <c r="U25" s="336">
        <v>801</v>
      </c>
      <c r="V25" s="336">
        <v>787</v>
      </c>
      <c r="W25" s="336">
        <v>774</v>
      </c>
      <c r="X25" s="336">
        <v>761</v>
      </c>
      <c r="Y25" s="336">
        <v>747</v>
      </c>
      <c r="Z25" s="336">
        <v>734</v>
      </c>
      <c r="AA25" s="336">
        <v>721</v>
      </c>
      <c r="AB25" s="336">
        <v>709</v>
      </c>
      <c r="AC25" s="336">
        <v>697</v>
      </c>
      <c r="AD25" s="336">
        <v>686</v>
      </c>
      <c r="AE25" s="336">
        <v>676</v>
      </c>
      <c r="AF25" s="336">
        <v>667</v>
      </c>
      <c r="AG25" s="336">
        <v>660</v>
      </c>
      <c r="AH25" s="336">
        <v>654</v>
      </c>
      <c r="AI25" s="336">
        <v>648</v>
      </c>
      <c r="AJ25" s="336">
        <v>644</v>
      </c>
      <c r="AK25" s="336">
        <v>641</v>
      </c>
      <c r="AL25" s="336">
        <v>639</v>
      </c>
    </row>
    <row r="26" spans="1:38" x14ac:dyDescent="0.2">
      <c r="A26" s="925"/>
      <c r="B26" s="634">
        <v>23</v>
      </c>
      <c r="C26" s="336">
        <v>946</v>
      </c>
      <c r="D26" s="336">
        <v>946</v>
      </c>
      <c r="E26" s="336">
        <v>944</v>
      </c>
      <c r="F26" s="336">
        <v>941</v>
      </c>
      <c r="G26" s="336">
        <v>938</v>
      </c>
      <c r="H26" s="336">
        <v>933</v>
      </c>
      <c r="I26" s="336">
        <v>927</v>
      </c>
      <c r="J26" s="336">
        <v>921</v>
      </c>
      <c r="K26" s="336">
        <v>913</v>
      </c>
      <c r="L26" s="336">
        <v>905</v>
      </c>
      <c r="M26" s="336">
        <v>896</v>
      </c>
      <c r="N26" s="336">
        <v>885</v>
      </c>
      <c r="O26" s="336">
        <v>875</v>
      </c>
      <c r="P26" s="336">
        <v>863</v>
      </c>
      <c r="Q26" s="336">
        <v>851</v>
      </c>
      <c r="R26" s="336">
        <v>839</v>
      </c>
      <c r="S26" s="336">
        <v>826</v>
      </c>
      <c r="T26" s="336">
        <v>813</v>
      </c>
      <c r="U26" s="336">
        <v>799</v>
      </c>
      <c r="V26" s="336">
        <v>786</v>
      </c>
      <c r="W26" s="336">
        <v>771</v>
      </c>
      <c r="X26" s="336">
        <v>758</v>
      </c>
      <c r="Y26" s="336">
        <v>744</v>
      </c>
      <c r="Z26" s="336">
        <v>730</v>
      </c>
      <c r="AA26" s="336">
        <v>716</v>
      </c>
      <c r="AB26" s="336">
        <v>704</v>
      </c>
      <c r="AC26" s="336">
        <v>691</v>
      </c>
      <c r="AD26" s="336">
        <v>680</v>
      </c>
      <c r="AE26" s="336">
        <v>670</v>
      </c>
      <c r="AF26" s="336">
        <v>661</v>
      </c>
      <c r="AG26" s="336">
        <v>653</v>
      </c>
      <c r="AH26" s="336">
        <v>646</v>
      </c>
      <c r="AI26" s="336">
        <v>641</v>
      </c>
      <c r="AJ26" s="336">
        <v>636</v>
      </c>
      <c r="AK26" s="336">
        <v>633</v>
      </c>
      <c r="AL26" s="336">
        <v>631</v>
      </c>
    </row>
    <row r="27" spans="1:38" x14ac:dyDescent="0.2">
      <c r="A27" s="925"/>
      <c r="B27" s="634">
        <v>24</v>
      </c>
      <c r="C27" s="336">
        <v>949</v>
      </c>
      <c r="D27" s="336">
        <v>949</v>
      </c>
      <c r="E27" s="336">
        <v>947</v>
      </c>
      <c r="F27" s="336">
        <v>944</v>
      </c>
      <c r="G27" s="336">
        <v>941</v>
      </c>
      <c r="H27" s="336">
        <v>936</v>
      </c>
      <c r="I27" s="336">
        <v>930</v>
      </c>
      <c r="J27" s="336">
        <v>923</v>
      </c>
      <c r="K27" s="336">
        <v>915</v>
      </c>
      <c r="L27" s="336">
        <v>907</v>
      </c>
      <c r="M27" s="336">
        <v>897</v>
      </c>
      <c r="N27" s="336">
        <v>887</v>
      </c>
      <c r="O27" s="336">
        <v>876</v>
      </c>
      <c r="P27" s="336">
        <v>864</v>
      </c>
      <c r="Q27" s="336">
        <v>852</v>
      </c>
      <c r="R27" s="336">
        <v>839</v>
      </c>
      <c r="S27" s="336">
        <v>825</v>
      </c>
      <c r="T27" s="336">
        <v>812</v>
      </c>
      <c r="U27" s="336">
        <v>798</v>
      </c>
      <c r="V27" s="336">
        <v>783</v>
      </c>
      <c r="W27" s="336">
        <v>769</v>
      </c>
      <c r="X27" s="336">
        <v>755</v>
      </c>
      <c r="Y27" s="336">
        <v>740</v>
      </c>
      <c r="Z27" s="336">
        <v>726</v>
      </c>
      <c r="AA27" s="336">
        <v>712</v>
      </c>
      <c r="AB27" s="336">
        <v>699</v>
      </c>
      <c r="AC27" s="336">
        <v>686</v>
      </c>
      <c r="AD27" s="336">
        <v>674</v>
      </c>
      <c r="AE27" s="336">
        <v>663</v>
      </c>
      <c r="AF27" s="336">
        <v>654</v>
      </c>
      <c r="AG27" s="336">
        <v>645</v>
      </c>
      <c r="AH27" s="336">
        <v>638</v>
      </c>
      <c r="AI27" s="336">
        <v>633</v>
      </c>
      <c r="AJ27" s="336">
        <v>628</v>
      </c>
      <c r="AK27" s="336">
        <v>625</v>
      </c>
      <c r="AL27" s="336">
        <v>623</v>
      </c>
    </row>
    <row r="28" spans="1:38" x14ac:dyDescent="0.2">
      <c r="A28" s="925"/>
      <c r="B28" s="634">
        <v>25</v>
      </c>
      <c r="C28" s="336">
        <v>952</v>
      </c>
      <c r="D28" s="336">
        <v>952</v>
      </c>
      <c r="E28" s="336">
        <v>950</v>
      </c>
      <c r="F28" s="336">
        <v>947</v>
      </c>
      <c r="G28" s="336">
        <v>943</v>
      </c>
      <c r="H28" s="336">
        <v>939</v>
      </c>
      <c r="I28" s="336">
        <v>932</v>
      </c>
      <c r="J28" s="336">
        <v>925</v>
      </c>
      <c r="K28" s="336">
        <v>917</v>
      </c>
      <c r="L28" s="336">
        <v>908</v>
      </c>
      <c r="M28" s="336">
        <v>899</v>
      </c>
      <c r="N28" s="336">
        <v>888</v>
      </c>
      <c r="O28" s="336">
        <v>876</v>
      </c>
      <c r="P28" s="336">
        <v>864</v>
      </c>
      <c r="Q28" s="336">
        <v>852</v>
      </c>
      <c r="R28" s="336">
        <v>838</v>
      </c>
      <c r="S28" s="336">
        <v>825</v>
      </c>
      <c r="T28" s="336">
        <v>810</v>
      </c>
      <c r="U28" s="336">
        <v>796</v>
      </c>
      <c r="V28" s="336">
        <v>781</v>
      </c>
      <c r="W28" s="336">
        <v>766</v>
      </c>
      <c r="X28" s="336">
        <v>751</v>
      </c>
      <c r="Y28" s="336">
        <v>737</v>
      </c>
      <c r="Z28" s="336">
        <v>722</v>
      </c>
      <c r="AA28" s="336">
        <v>707</v>
      </c>
      <c r="AB28" s="336">
        <v>693</v>
      </c>
      <c r="AC28" s="336">
        <v>680</v>
      </c>
      <c r="AD28" s="336">
        <v>668</v>
      </c>
      <c r="AE28" s="336">
        <v>657</v>
      </c>
      <c r="AF28" s="336">
        <v>647</v>
      </c>
      <c r="AG28" s="336">
        <v>638</v>
      </c>
      <c r="AH28" s="336">
        <v>631</v>
      </c>
      <c r="AI28" s="336">
        <v>625</v>
      </c>
      <c r="AJ28" s="336">
        <v>620</v>
      </c>
      <c r="AK28" s="336">
        <v>616</v>
      </c>
      <c r="AL28" s="336">
        <v>615</v>
      </c>
    </row>
    <row r="29" spans="1:38" x14ac:dyDescent="0.2">
      <c r="A29" s="925"/>
      <c r="B29" s="634">
        <v>26</v>
      </c>
      <c r="C29" s="336">
        <v>955</v>
      </c>
      <c r="D29" s="336">
        <v>955</v>
      </c>
      <c r="E29" s="336">
        <v>953</v>
      </c>
      <c r="F29" s="336">
        <v>950</v>
      </c>
      <c r="G29" s="336">
        <v>946</v>
      </c>
      <c r="H29" s="336">
        <v>941</v>
      </c>
      <c r="I29" s="336">
        <v>935</v>
      </c>
      <c r="J29" s="336">
        <v>927</v>
      </c>
      <c r="K29" s="336">
        <v>919</v>
      </c>
      <c r="L29" s="336">
        <v>910</v>
      </c>
      <c r="M29" s="336">
        <v>900</v>
      </c>
      <c r="N29" s="336">
        <v>889</v>
      </c>
      <c r="O29" s="336">
        <v>877</v>
      </c>
      <c r="P29" s="336">
        <v>865</v>
      </c>
      <c r="Q29" s="336">
        <v>851</v>
      </c>
      <c r="R29" s="336">
        <v>838</v>
      </c>
      <c r="S29" s="336">
        <v>824</v>
      </c>
      <c r="T29" s="336">
        <v>809</v>
      </c>
      <c r="U29" s="336">
        <v>794</v>
      </c>
      <c r="V29" s="336">
        <v>779</v>
      </c>
      <c r="W29" s="336">
        <v>764</v>
      </c>
      <c r="X29" s="336">
        <v>748</v>
      </c>
      <c r="Y29" s="336">
        <v>733</v>
      </c>
      <c r="Z29" s="336">
        <v>718</v>
      </c>
      <c r="AA29" s="336">
        <v>703</v>
      </c>
      <c r="AB29" s="336">
        <v>688</v>
      </c>
      <c r="AC29" s="336">
        <v>675</v>
      </c>
      <c r="AD29" s="336">
        <v>662</v>
      </c>
      <c r="AE29" s="336">
        <v>650</v>
      </c>
      <c r="AF29" s="336">
        <v>640</v>
      </c>
      <c r="AG29" s="336">
        <v>631</v>
      </c>
      <c r="AH29" s="336">
        <v>624</v>
      </c>
      <c r="AI29" s="336">
        <v>617</v>
      </c>
      <c r="AJ29" s="336">
        <v>612</v>
      </c>
      <c r="AK29" s="336">
        <v>608</v>
      </c>
      <c r="AL29" s="336">
        <v>607</v>
      </c>
    </row>
    <row r="30" spans="1:38" x14ac:dyDescent="0.2">
      <c r="A30" s="925"/>
      <c r="B30" s="634">
        <v>27</v>
      </c>
      <c r="C30" s="336">
        <v>958</v>
      </c>
      <c r="D30" s="336">
        <v>957</v>
      </c>
      <c r="E30" s="336">
        <v>955</v>
      </c>
      <c r="F30" s="336">
        <v>952</v>
      </c>
      <c r="G30" s="336">
        <v>948</v>
      </c>
      <c r="H30" s="336">
        <v>943</v>
      </c>
      <c r="I30" s="336">
        <v>937</v>
      </c>
      <c r="J30" s="336">
        <v>929</v>
      </c>
      <c r="K30" s="336">
        <v>921</v>
      </c>
      <c r="L30" s="336">
        <v>911</v>
      </c>
      <c r="M30" s="336">
        <v>901</v>
      </c>
      <c r="N30" s="336">
        <v>890</v>
      </c>
      <c r="O30" s="336">
        <v>878</v>
      </c>
      <c r="P30" s="336">
        <v>865</v>
      </c>
      <c r="Q30" s="336">
        <v>851</v>
      </c>
      <c r="R30" s="336">
        <v>837</v>
      </c>
      <c r="S30" s="336">
        <v>823</v>
      </c>
      <c r="T30" s="336">
        <v>808</v>
      </c>
      <c r="U30" s="336">
        <v>792</v>
      </c>
      <c r="V30" s="336">
        <v>777</v>
      </c>
      <c r="W30" s="336">
        <v>761</v>
      </c>
      <c r="X30" s="336">
        <v>745</v>
      </c>
      <c r="Y30" s="336">
        <v>729</v>
      </c>
      <c r="Z30" s="336">
        <v>714</v>
      </c>
      <c r="AA30" s="336">
        <v>698</v>
      </c>
      <c r="AB30" s="336">
        <v>683</v>
      </c>
      <c r="AC30" s="336">
        <v>669</v>
      </c>
      <c r="AD30" s="336">
        <v>656</v>
      </c>
      <c r="AE30" s="336">
        <v>644</v>
      </c>
      <c r="AF30" s="336">
        <v>633</v>
      </c>
      <c r="AG30" s="336">
        <v>624</v>
      </c>
      <c r="AH30" s="336">
        <v>616</v>
      </c>
      <c r="AI30" s="336">
        <v>609</v>
      </c>
      <c r="AJ30" s="336">
        <v>604</v>
      </c>
      <c r="AK30" s="336">
        <v>601</v>
      </c>
      <c r="AL30" s="336">
        <v>598</v>
      </c>
    </row>
    <row r="31" spans="1:38" x14ac:dyDescent="0.2">
      <c r="A31" s="925"/>
      <c r="B31" s="634">
        <v>28</v>
      </c>
      <c r="C31" s="336">
        <v>960</v>
      </c>
      <c r="D31" s="336">
        <v>959</v>
      </c>
      <c r="E31" s="336">
        <v>958</v>
      </c>
      <c r="F31" s="336">
        <v>955</v>
      </c>
      <c r="G31" s="336">
        <v>950</v>
      </c>
      <c r="H31" s="336">
        <v>945</v>
      </c>
      <c r="I31" s="336">
        <v>939</v>
      </c>
      <c r="J31" s="336">
        <v>931</v>
      </c>
      <c r="K31" s="336">
        <v>922</v>
      </c>
      <c r="L31" s="336">
        <v>912</v>
      </c>
      <c r="M31" s="336">
        <v>902</v>
      </c>
      <c r="N31" s="336">
        <v>890</v>
      </c>
      <c r="O31" s="336">
        <v>878</v>
      </c>
      <c r="P31" s="336">
        <v>865</v>
      </c>
      <c r="Q31" s="336">
        <v>851</v>
      </c>
      <c r="R31" s="336">
        <v>836</v>
      </c>
      <c r="S31" s="336">
        <v>822</v>
      </c>
      <c r="T31" s="336">
        <v>806</v>
      </c>
      <c r="U31" s="336">
        <v>790</v>
      </c>
      <c r="V31" s="336">
        <v>774</v>
      </c>
      <c r="W31" s="336">
        <v>758</v>
      </c>
      <c r="X31" s="336">
        <v>742</v>
      </c>
      <c r="Y31" s="336">
        <v>725</v>
      </c>
      <c r="Z31" s="336">
        <v>710</v>
      </c>
      <c r="AA31" s="336">
        <v>694</v>
      </c>
      <c r="AB31" s="336">
        <v>678</v>
      </c>
      <c r="AC31" s="336">
        <v>664</v>
      </c>
      <c r="AD31" s="336">
        <v>650</v>
      </c>
      <c r="AE31" s="336">
        <v>637</v>
      </c>
      <c r="AF31" s="336">
        <v>626</v>
      </c>
      <c r="AG31" s="336">
        <v>617</v>
      </c>
      <c r="AH31" s="336">
        <v>608</v>
      </c>
      <c r="AI31" s="336">
        <v>601</v>
      </c>
      <c r="AJ31" s="336">
        <v>596</v>
      </c>
      <c r="AK31" s="336">
        <v>593</v>
      </c>
      <c r="AL31" s="336">
        <v>590</v>
      </c>
    </row>
    <row r="32" spans="1:38" x14ac:dyDescent="0.2">
      <c r="A32" s="925"/>
      <c r="B32" s="634">
        <v>29</v>
      </c>
      <c r="C32" s="336">
        <v>962</v>
      </c>
      <c r="D32" s="336">
        <v>962</v>
      </c>
      <c r="E32" s="336">
        <v>960</v>
      </c>
      <c r="F32" s="336">
        <v>957</v>
      </c>
      <c r="G32" s="336">
        <v>952</v>
      </c>
      <c r="H32" s="336">
        <v>947</v>
      </c>
      <c r="I32" s="336">
        <v>940</v>
      </c>
      <c r="J32" s="336">
        <v>932</v>
      </c>
      <c r="K32" s="336">
        <v>923</v>
      </c>
      <c r="L32" s="336">
        <v>914</v>
      </c>
      <c r="M32" s="336">
        <v>903</v>
      </c>
      <c r="N32" s="336">
        <v>891</v>
      </c>
      <c r="O32" s="336">
        <v>878</v>
      </c>
      <c r="P32" s="336">
        <v>865</v>
      </c>
      <c r="Q32" s="336">
        <v>850</v>
      </c>
      <c r="R32" s="336">
        <v>836</v>
      </c>
      <c r="S32" s="336">
        <v>820</v>
      </c>
      <c r="T32" s="336">
        <v>805</v>
      </c>
      <c r="U32" s="336">
        <v>789</v>
      </c>
      <c r="V32" s="336">
        <v>772</v>
      </c>
      <c r="W32" s="336">
        <v>755</v>
      </c>
      <c r="X32" s="336">
        <v>739</v>
      </c>
      <c r="Y32" s="336">
        <v>722</v>
      </c>
      <c r="Z32" s="336">
        <v>705</v>
      </c>
      <c r="AA32" s="336">
        <v>689</v>
      </c>
      <c r="AB32" s="336">
        <v>673</v>
      </c>
      <c r="AC32" s="336">
        <v>658</v>
      </c>
      <c r="AD32" s="336">
        <v>644</v>
      </c>
      <c r="AE32" s="336">
        <v>631</v>
      </c>
      <c r="AF32" s="336">
        <v>619</v>
      </c>
      <c r="AG32" s="336">
        <v>609</v>
      </c>
      <c r="AH32" s="336">
        <v>601</v>
      </c>
      <c r="AI32" s="336">
        <v>594</v>
      </c>
      <c r="AJ32" s="336">
        <v>588</v>
      </c>
      <c r="AK32" s="336">
        <v>584</v>
      </c>
      <c r="AL32" s="336">
        <v>582</v>
      </c>
    </row>
    <row r="33" spans="1:38" x14ac:dyDescent="0.2">
      <c r="A33" s="925"/>
      <c r="B33" s="634">
        <v>30</v>
      </c>
      <c r="C33" s="336">
        <v>964</v>
      </c>
      <c r="D33" s="336">
        <v>964</v>
      </c>
      <c r="E33" s="336">
        <v>962</v>
      </c>
      <c r="F33" s="336">
        <v>959</v>
      </c>
      <c r="G33" s="336">
        <v>954</v>
      </c>
      <c r="H33" s="336">
        <v>948</v>
      </c>
      <c r="I33" s="336">
        <v>942</v>
      </c>
      <c r="J33" s="336">
        <v>934</v>
      </c>
      <c r="K33" s="336">
        <v>924</v>
      </c>
      <c r="L33" s="336">
        <v>914</v>
      </c>
      <c r="M33" s="336">
        <v>903</v>
      </c>
      <c r="N33" s="336">
        <v>891</v>
      </c>
      <c r="O33" s="336">
        <v>878</v>
      </c>
      <c r="P33" s="336">
        <v>864</v>
      </c>
      <c r="Q33" s="336">
        <v>850</v>
      </c>
      <c r="R33" s="336">
        <v>835</v>
      </c>
      <c r="S33" s="336">
        <v>819</v>
      </c>
      <c r="T33" s="336">
        <v>803</v>
      </c>
      <c r="U33" s="336">
        <v>787</v>
      </c>
      <c r="V33" s="336">
        <v>770</v>
      </c>
      <c r="W33" s="336">
        <v>753</v>
      </c>
      <c r="X33" s="336">
        <v>736</v>
      </c>
      <c r="Y33" s="336">
        <v>718</v>
      </c>
      <c r="Z33" s="336">
        <v>701</v>
      </c>
      <c r="AA33" s="336">
        <v>685</v>
      </c>
      <c r="AB33" s="336">
        <v>669</v>
      </c>
      <c r="AC33" s="336">
        <v>653</v>
      </c>
      <c r="AD33" s="336">
        <v>638</v>
      </c>
      <c r="AE33" s="336">
        <v>625</v>
      </c>
      <c r="AF33" s="336">
        <v>613</v>
      </c>
      <c r="AG33" s="336">
        <v>602</v>
      </c>
      <c r="AH33" s="336">
        <v>593</v>
      </c>
      <c r="AI33" s="336">
        <v>586</v>
      </c>
      <c r="AJ33" s="336">
        <v>580</v>
      </c>
      <c r="AK33" s="336">
        <v>576</v>
      </c>
      <c r="AL33" s="336">
        <v>574</v>
      </c>
    </row>
    <row r="34" spans="1:38" x14ac:dyDescent="0.2">
      <c r="A34" s="925"/>
      <c r="B34" s="634">
        <v>31</v>
      </c>
      <c r="C34" s="336">
        <v>966</v>
      </c>
      <c r="D34" s="336">
        <v>965</v>
      </c>
      <c r="E34" s="336">
        <v>963</v>
      </c>
      <c r="F34" s="336">
        <v>960</v>
      </c>
      <c r="G34" s="336">
        <v>956</v>
      </c>
      <c r="H34" s="336">
        <v>950</v>
      </c>
      <c r="I34" s="336">
        <v>943</v>
      </c>
      <c r="J34" s="336">
        <v>935</v>
      </c>
      <c r="K34" s="336">
        <v>925</v>
      </c>
      <c r="L34" s="336">
        <v>915</v>
      </c>
      <c r="M34" s="336">
        <v>904</v>
      </c>
      <c r="N34" s="336">
        <v>891</v>
      </c>
      <c r="O34" s="336">
        <v>878</v>
      </c>
      <c r="P34" s="336">
        <v>864</v>
      </c>
      <c r="Q34" s="336">
        <v>849</v>
      </c>
      <c r="R34" s="336">
        <v>834</v>
      </c>
      <c r="S34" s="336">
        <v>818</v>
      </c>
      <c r="T34" s="336">
        <v>801</v>
      </c>
      <c r="U34" s="336">
        <v>784</v>
      </c>
      <c r="V34" s="336">
        <v>767</v>
      </c>
      <c r="W34" s="336">
        <v>750</v>
      </c>
      <c r="X34" s="336">
        <v>732</v>
      </c>
      <c r="Y34" s="336">
        <v>715</v>
      </c>
      <c r="Z34" s="336">
        <v>697</v>
      </c>
      <c r="AA34" s="336">
        <v>680</v>
      </c>
      <c r="AB34" s="336">
        <v>663</v>
      </c>
      <c r="AC34" s="336">
        <v>647</v>
      </c>
      <c r="AD34" s="336">
        <v>632</v>
      </c>
      <c r="AE34" s="336">
        <v>618</v>
      </c>
      <c r="AF34" s="336">
        <v>606</v>
      </c>
      <c r="AG34" s="336">
        <v>595</v>
      </c>
      <c r="AH34" s="336">
        <v>586</v>
      </c>
      <c r="AI34" s="336">
        <v>578</v>
      </c>
      <c r="AJ34" s="336">
        <v>573</v>
      </c>
      <c r="AK34" s="336">
        <v>568</v>
      </c>
      <c r="AL34" s="336">
        <v>566</v>
      </c>
    </row>
    <row r="35" spans="1:38" x14ac:dyDescent="0.2">
      <c r="A35" s="925"/>
      <c r="B35" s="634">
        <v>32</v>
      </c>
      <c r="C35" s="336">
        <v>967</v>
      </c>
      <c r="D35" s="336">
        <v>967</v>
      </c>
      <c r="E35" s="336">
        <v>965</v>
      </c>
      <c r="F35" s="336">
        <v>961</v>
      </c>
      <c r="G35" s="336">
        <v>957</v>
      </c>
      <c r="H35" s="336">
        <v>951</v>
      </c>
      <c r="I35" s="336">
        <v>944</v>
      </c>
      <c r="J35" s="336">
        <v>936</v>
      </c>
      <c r="K35" s="336">
        <v>926</v>
      </c>
      <c r="L35" s="336">
        <v>915</v>
      </c>
      <c r="M35" s="336">
        <v>904</v>
      </c>
      <c r="N35" s="336">
        <v>891</v>
      </c>
      <c r="O35" s="336">
        <v>878</v>
      </c>
      <c r="P35" s="336">
        <v>863</v>
      </c>
      <c r="Q35" s="336">
        <v>848</v>
      </c>
      <c r="R35" s="336">
        <v>833</v>
      </c>
      <c r="S35" s="336">
        <v>816</v>
      </c>
      <c r="T35" s="336">
        <v>799</v>
      </c>
      <c r="U35" s="336">
        <v>782</v>
      </c>
      <c r="V35" s="336">
        <v>764</v>
      </c>
      <c r="W35" s="336">
        <v>747</v>
      </c>
      <c r="X35" s="336">
        <v>729</v>
      </c>
      <c r="Y35" s="336">
        <v>711</v>
      </c>
      <c r="Z35" s="336">
        <v>693</v>
      </c>
      <c r="AA35" s="336">
        <v>676</v>
      </c>
      <c r="AB35" s="336">
        <v>659</v>
      </c>
      <c r="AC35" s="336">
        <v>642</v>
      </c>
      <c r="AD35" s="336">
        <v>626</v>
      </c>
      <c r="AE35" s="336">
        <v>612</v>
      </c>
      <c r="AF35" s="336">
        <v>599</v>
      </c>
      <c r="AG35" s="336">
        <v>588</v>
      </c>
      <c r="AH35" s="336">
        <v>579</v>
      </c>
      <c r="AI35" s="336">
        <v>571</v>
      </c>
      <c r="AJ35" s="336">
        <v>565</v>
      </c>
      <c r="AK35" s="336">
        <v>561</v>
      </c>
      <c r="AL35" s="336">
        <v>558</v>
      </c>
    </row>
    <row r="36" spans="1:38" x14ac:dyDescent="0.2">
      <c r="A36" s="925"/>
      <c r="B36" s="634">
        <v>33</v>
      </c>
      <c r="C36" s="336">
        <v>969</v>
      </c>
      <c r="D36" s="336">
        <v>968</v>
      </c>
      <c r="E36" s="336">
        <v>966</v>
      </c>
      <c r="F36" s="336">
        <v>963</v>
      </c>
      <c r="G36" s="336">
        <v>958</v>
      </c>
      <c r="H36" s="336">
        <v>952</v>
      </c>
      <c r="I36" s="336">
        <v>945</v>
      </c>
      <c r="J36" s="336">
        <v>936</v>
      </c>
      <c r="K36" s="336">
        <v>927</v>
      </c>
      <c r="L36" s="336">
        <v>916</v>
      </c>
      <c r="M36" s="336">
        <v>904</v>
      </c>
      <c r="N36" s="336">
        <v>891</v>
      </c>
      <c r="O36" s="336">
        <v>877</v>
      </c>
      <c r="P36" s="336">
        <v>862</v>
      </c>
      <c r="Q36" s="336">
        <v>847</v>
      </c>
      <c r="R36" s="336">
        <v>831</v>
      </c>
      <c r="S36" s="336">
        <v>814</v>
      </c>
      <c r="T36" s="336">
        <v>797</v>
      </c>
      <c r="U36" s="336">
        <v>780</v>
      </c>
      <c r="V36" s="336">
        <v>762</v>
      </c>
      <c r="W36" s="336">
        <v>744</v>
      </c>
      <c r="X36" s="336">
        <v>725</v>
      </c>
      <c r="Y36" s="336">
        <v>707</v>
      </c>
      <c r="Z36" s="336">
        <v>689</v>
      </c>
      <c r="AA36" s="336">
        <v>671</v>
      </c>
      <c r="AB36" s="336">
        <v>653</v>
      </c>
      <c r="AC36" s="336">
        <v>637</v>
      </c>
      <c r="AD36" s="336">
        <v>621</v>
      </c>
      <c r="AE36" s="336">
        <v>606</v>
      </c>
      <c r="AF36" s="336">
        <v>593</v>
      </c>
      <c r="AG36" s="336">
        <v>581</v>
      </c>
      <c r="AH36" s="336">
        <v>571</v>
      </c>
      <c r="AI36" s="336">
        <v>563</v>
      </c>
      <c r="AJ36" s="336">
        <v>557</v>
      </c>
      <c r="AK36" s="336">
        <v>553</v>
      </c>
      <c r="AL36" s="336">
        <v>549</v>
      </c>
    </row>
    <row r="37" spans="1:38" x14ac:dyDescent="0.2">
      <c r="A37" s="925"/>
      <c r="B37" s="634">
        <v>34</v>
      </c>
      <c r="C37" s="336">
        <v>970</v>
      </c>
      <c r="D37" s="336">
        <v>969</v>
      </c>
      <c r="E37" s="336">
        <v>967</v>
      </c>
      <c r="F37" s="336">
        <v>964</v>
      </c>
      <c r="G37" s="336">
        <v>959</v>
      </c>
      <c r="H37" s="336">
        <v>953</v>
      </c>
      <c r="I37" s="336">
        <v>945</v>
      </c>
      <c r="J37" s="336">
        <v>937</v>
      </c>
      <c r="K37" s="336">
        <v>927</v>
      </c>
      <c r="L37" s="336">
        <v>916</v>
      </c>
      <c r="M37" s="336">
        <v>904</v>
      </c>
      <c r="N37" s="336">
        <v>891</v>
      </c>
      <c r="O37" s="336">
        <v>876</v>
      </c>
      <c r="P37" s="336">
        <v>862</v>
      </c>
      <c r="Q37" s="336">
        <v>846</v>
      </c>
      <c r="R37" s="336">
        <v>829</v>
      </c>
      <c r="S37" s="336">
        <v>813</v>
      </c>
      <c r="T37" s="336">
        <v>795</v>
      </c>
      <c r="U37" s="336">
        <v>777</v>
      </c>
      <c r="V37" s="336">
        <v>759</v>
      </c>
      <c r="W37" s="336">
        <v>741</v>
      </c>
      <c r="X37" s="336">
        <v>722</v>
      </c>
      <c r="Y37" s="336">
        <v>703</v>
      </c>
      <c r="Z37" s="336">
        <v>685</v>
      </c>
      <c r="AA37" s="336">
        <v>667</v>
      </c>
      <c r="AB37" s="336">
        <v>649</v>
      </c>
      <c r="AC37" s="336">
        <v>631</v>
      </c>
      <c r="AD37" s="336">
        <v>615</v>
      </c>
      <c r="AE37" s="336">
        <v>600</v>
      </c>
      <c r="AF37" s="336">
        <v>586</v>
      </c>
      <c r="AG37" s="336">
        <v>574</v>
      </c>
      <c r="AH37" s="336">
        <v>564</v>
      </c>
      <c r="AI37" s="336">
        <v>555</v>
      </c>
      <c r="AJ37" s="336">
        <v>549</v>
      </c>
      <c r="AK37" s="336">
        <v>544</v>
      </c>
      <c r="AL37" s="336">
        <v>541</v>
      </c>
    </row>
    <row r="38" spans="1:38" x14ac:dyDescent="0.2">
      <c r="A38" s="925"/>
      <c r="B38" s="634">
        <v>35</v>
      </c>
      <c r="C38" s="336">
        <v>971</v>
      </c>
      <c r="D38" s="336">
        <v>970</v>
      </c>
      <c r="E38" s="336">
        <v>968</v>
      </c>
      <c r="F38" s="336">
        <v>964</v>
      </c>
      <c r="G38" s="336">
        <v>959</v>
      </c>
      <c r="H38" s="336">
        <v>953</v>
      </c>
      <c r="I38" s="336">
        <v>946</v>
      </c>
      <c r="J38" s="336">
        <v>937</v>
      </c>
      <c r="K38" s="336">
        <v>927</v>
      </c>
      <c r="L38" s="336">
        <v>916</v>
      </c>
      <c r="M38" s="336">
        <v>903</v>
      </c>
      <c r="N38" s="336">
        <v>890</v>
      </c>
      <c r="O38" s="336">
        <v>876</v>
      </c>
      <c r="P38" s="336">
        <v>861</v>
      </c>
      <c r="Q38" s="336">
        <v>845</v>
      </c>
      <c r="R38" s="336">
        <v>828</v>
      </c>
      <c r="S38" s="336">
        <v>811</v>
      </c>
      <c r="T38" s="336">
        <v>793</v>
      </c>
      <c r="U38" s="336">
        <v>775</v>
      </c>
      <c r="V38" s="336">
        <v>756</v>
      </c>
      <c r="W38" s="336">
        <v>737</v>
      </c>
      <c r="X38" s="336">
        <v>719</v>
      </c>
      <c r="Y38" s="336">
        <v>700</v>
      </c>
      <c r="Z38" s="336">
        <v>681</v>
      </c>
      <c r="AA38" s="336">
        <v>662</v>
      </c>
      <c r="AB38" s="336">
        <v>644</v>
      </c>
      <c r="AC38" s="336">
        <v>626</v>
      </c>
      <c r="AD38" s="336">
        <v>609</v>
      </c>
      <c r="AE38" s="336">
        <v>594</v>
      </c>
      <c r="AF38" s="336">
        <v>579</v>
      </c>
      <c r="AG38" s="336">
        <v>567</v>
      </c>
      <c r="AH38" s="336">
        <v>557</v>
      </c>
      <c r="AI38" s="336">
        <v>548</v>
      </c>
      <c r="AJ38" s="336">
        <v>541</v>
      </c>
      <c r="AK38" s="336">
        <v>536</v>
      </c>
      <c r="AL38" s="336">
        <v>533</v>
      </c>
    </row>
    <row r="39" spans="1:38" x14ac:dyDescent="0.2">
      <c r="A39" s="925"/>
      <c r="B39" s="634">
        <v>36</v>
      </c>
      <c r="C39" s="336">
        <v>971</v>
      </c>
      <c r="D39" s="336">
        <v>970</v>
      </c>
      <c r="E39" s="336">
        <v>968</v>
      </c>
      <c r="F39" s="336">
        <v>965</v>
      </c>
      <c r="G39" s="336">
        <v>960</v>
      </c>
      <c r="H39" s="336">
        <v>954</v>
      </c>
      <c r="I39" s="336">
        <v>946</v>
      </c>
      <c r="J39" s="336">
        <v>937</v>
      </c>
      <c r="K39" s="336">
        <v>927</v>
      </c>
      <c r="L39" s="336">
        <v>915</v>
      </c>
      <c r="M39" s="336">
        <v>903</v>
      </c>
      <c r="N39" s="336">
        <v>889</v>
      </c>
      <c r="O39" s="336">
        <v>875</v>
      </c>
      <c r="P39" s="336">
        <v>859</v>
      </c>
      <c r="Q39" s="336">
        <v>843</v>
      </c>
      <c r="R39" s="336">
        <v>826</v>
      </c>
      <c r="S39" s="336">
        <v>809</v>
      </c>
      <c r="T39" s="336">
        <v>791</v>
      </c>
      <c r="U39" s="336">
        <v>772</v>
      </c>
      <c r="V39" s="336">
        <v>753</v>
      </c>
      <c r="W39" s="336">
        <v>734</v>
      </c>
      <c r="X39" s="336">
        <v>715</v>
      </c>
      <c r="Y39" s="336">
        <v>696</v>
      </c>
      <c r="Z39" s="336">
        <v>676</v>
      </c>
      <c r="AA39" s="336">
        <v>657</v>
      </c>
      <c r="AB39" s="336">
        <v>639</v>
      </c>
      <c r="AC39" s="336">
        <v>621</v>
      </c>
      <c r="AD39" s="336">
        <v>604</v>
      </c>
      <c r="AE39" s="336">
        <v>587</v>
      </c>
      <c r="AF39" s="336">
        <v>573</v>
      </c>
      <c r="AG39" s="336">
        <v>560</v>
      </c>
      <c r="AH39" s="336">
        <v>549</v>
      </c>
      <c r="AI39" s="336">
        <v>540</v>
      </c>
      <c r="AJ39" s="336">
        <v>534</v>
      </c>
      <c r="AK39" s="336">
        <v>528</v>
      </c>
      <c r="AL39" s="336">
        <v>525</v>
      </c>
    </row>
    <row r="40" spans="1:38" x14ac:dyDescent="0.2">
      <c r="A40" s="925"/>
      <c r="B40" s="634">
        <v>37</v>
      </c>
      <c r="C40" s="336">
        <v>972</v>
      </c>
      <c r="D40" s="336">
        <v>971</v>
      </c>
      <c r="E40" s="336">
        <v>969</v>
      </c>
      <c r="F40" s="336">
        <v>965</v>
      </c>
      <c r="G40" s="336">
        <v>960</v>
      </c>
      <c r="H40" s="336">
        <v>954</v>
      </c>
      <c r="I40" s="336">
        <v>946</v>
      </c>
      <c r="J40" s="336">
        <v>937</v>
      </c>
      <c r="K40" s="336">
        <v>927</v>
      </c>
      <c r="L40" s="336">
        <v>915</v>
      </c>
      <c r="M40" s="336">
        <v>902</v>
      </c>
      <c r="N40" s="336">
        <v>888</v>
      </c>
      <c r="O40" s="336">
        <v>874</v>
      </c>
      <c r="P40" s="336">
        <v>858</v>
      </c>
      <c r="Q40" s="336">
        <v>842</v>
      </c>
      <c r="R40" s="336">
        <v>824</v>
      </c>
      <c r="S40" s="336">
        <v>807</v>
      </c>
      <c r="T40" s="336">
        <v>788</v>
      </c>
      <c r="U40" s="336">
        <v>769</v>
      </c>
      <c r="V40" s="336">
        <v>750</v>
      </c>
      <c r="W40" s="336">
        <v>731</v>
      </c>
      <c r="X40" s="336">
        <v>711</v>
      </c>
      <c r="Y40" s="336">
        <v>692</v>
      </c>
      <c r="Z40" s="336">
        <v>672</v>
      </c>
      <c r="AA40" s="336">
        <v>653</v>
      </c>
      <c r="AB40" s="336">
        <v>634</v>
      </c>
      <c r="AC40" s="336">
        <v>616</v>
      </c>
      <c r="AD40" s="336">
        <v>598</v>
      </c>
      <c r="AE40" s="336">
        <v>581</v>
      </c>
      <c r="AF40" s="336">
        <v>566</v>
      </c>
      <c r="AG40" s="336">
        <v>553</v>
      </c>
      <c r="AH40" s="336">
        <v>542</v>
      </c>
      <c r="AI40" s="336">
        <v>533</v>
      </c>
      <c r="AJ40" s="336">
        <v>526</v>
      </c>
      <c r="AK40" s="336">
        <v>521</v>
      </c>
      <c r="AL40" s="336">
        <v>517</v>
      </c>
    </row>
    <row r="41" spans="1:38" x14ac:dyDescent="0.2">
      <c r="A41" s="925"/>
      <c r="B41" s="634">
        <v>38</v>
      </c>
      <c r="C41" s="336">
        <v>972</v>
      </c>
      <c r="D41" s="336">
        <v>971</v>
      </c>
      <c r="E41" s="336">
        <v>969</v>
      </c>
      <c r="F41" s="336">
        <v>965</v>
      </c>
      <c r="G41" s="336">
        <v>960</v>
      </c>
      <c r="H41" s="336">
        <v>954</v>
      </c>
      <c r="I41" s="336">
        <v>946</v>
      </c>
      <c r="J41" s="336">
        <v>937</v>
      </c>
      <c r="K41" s="336">
        <v>926</v>
      </c>
      <c r="L41" s="336">
        <v>914</v>
      </c>
      <c r="M41" s="336">
        <v>901</v>
      </c>
      <c r="N41" s="336">
        <v>887</v>
      </c>
      <c r="O41" s="336">
        <v>872</v>
      </c>
      <c r="P41" s="336">
        <v>857</v>
      </c>
      <c r="Q41" s="336">
        <v>840</v>
      </c>
      <c r="R41" s="336">
        <v>822</v>
      </c>
      <c r="S41" s="336">
        <v>804</v>
      </c>
      <c r="T41" s="336">
        <v>786</v>
      </c>
      <c r="U41" s="336">
        <v>767</v>
      </c>
      <c r="V41" s="336">
        <v>747</v>
      </c>
      <c r="W41" s="336">
        <v>727</v>
      </c>
      <c r="X41" s="336">
        <v>708</v>
      </c>
      <c r="Y41" s="336">
        <v>688</v>
      </c>
      <c r="Z41" s="336">
        <v>668</v>
      </c>
      <c r="AA41" s="336">
        <v>648</v>
      </c>
      <c r="AB41" s="336">
        <v>629</v>
      </c>
      <c r="AC41" s="336">
        <v>610</v>
      </c>
      <c r="AD41" s="336">
        <v>593</v>
      </c>
      <c r="AE41" s="336">
        <v>576</v>
      </c>
      <c r="AF41" s="336">
        <v>560</v>
      </c>
      <c r="AG41" s="336">
        <v>547</v>
      </c>
      <c r="AH41" s="336">
        <v>535</v>
      </c>
      <c r="AI41" s="336">
        <v>526</v>
      </c>
      <c r="AJ41" s="336">
        <v>518</v>
      </c>
      <c r="AK41" s="336">
        <v>513</v>
      </c>
      <c r="AL41" s="336">
        <v>510</v>
      </c>
    </row>
    <row r="42" spans="1:38" x14ac:dyDescent="0.2">
      <c r="A42" s="925"/>
      <c r="B42" s="634">
        <v>39</v>
      </c>
      <c r="C42" s="336">
        <v>972</v>
      </c>
      <c r="D42" s="336">
        <v>971</v>
      </c>
      <c r="E42" s="336">
        <v>969</v>
      </c>
      <c r="F42" s="336">
        <v>965</v>
      </c>
      <c r="G42" s="336">
        <v>960</v>
      </c>
      <c r="H42" s="336">
        <v>954</v>
      </c>
      <c r="I42" s="336">
        <v>945</v>
      </c>
      <c r="J42" s="336">
        <v>936</v>
      </c>
      <c r="K42" s="336">
        <v>926</v>
      </c>
      <c r="L42" s="336">
        <v>913</v>
      </c>
      <c r="M42" s="336">
        <v>900</v>
      </c>
      <c r="N42" s="336">
        <v>886</v>
      </c>
      <c r="O42" s="336">
        <v>871</v>
      </c>
      <c r="P42" s="336">
        <v>855</v>
      </c>
      <c r="Q42" s="336">
        <v>838</v>
      </c>
      <c r="R42" s="336">
        <v>820</v>
      </c>
      <c r="S42" s="336">
        <v>802</v>
      </c>
      <c r="T42" s="336">
        <v>783</v>
      </c>
      <c r="U42" s="336">
        <v>764</v>
      </c>
      <c r="V42" s="336">
        <v>744</v>
      </c>
      <c r="W42" s="336">
        <v>724</v>
      </c>
      <c r="X42" s="336">
        <v>704</v>
      </c>
      <c r="Y42" s="336">
        <v>684</v>
      </c>
      <c r="Z42" s="336">
        <v>664</v>
      </c>
      <c r="AA42" s="336">
        <v>643</v>
      </c>
      <c r="AB42" s="336">
        <v>624</v>
      </c>
      <c r="AC42" s="336">
        <v>605</v>
      </c>
      <c r="AD42" s="336">
        <v>587</v>
      </c>
      <c r="AE42" s="336">
        <v>570</v>
      </c>
      <c r="AF42" s="336">
        <v>554</v>
      </c>
      <c r="AG42" s="336">
        <v>540</v>
      </c>
      <c r="AH42" s="336">
        <v>528</v>
      </c>
      <c r="AI42" s="336">
        <v>518</v>
      </c>
      <c r="AJ42" s="336">
        <v>511</v>
      </c>
      <c r="AK42" s="336">
        <v>505</v>
      </c>
      <c r="AL42" s="336">
        <v>502</v>
      </c>
    </row>
    <row r="43" spans="1:38" x14ac:dyDescent="0.2">
      <c r="A43" s="925"/>
      <c r="B43" s="634">
        <v>40</v>
      </c>
      <c r="C43" s="336">
        <v>971</v>
      </c>
      <c r="D43" s="336">
        <v>971</v>
      </c>
      <c r="E43" s="336">
        <v>968</v>
      </c>
      <c r="F43" s="336">
        <v>965</v>
      </c>
      <c r="G43" s="336">
        <v>960</v>
      </c>
      <c r="H43" s="336">
        <v>953</v>
      </c>
      <c r="I43" s="336">
        <v>945</v>
      </c>
      <c r="J43" s="336">
        <v>935</v>
      </c>
      <c r="K43" s="336">
        <v>925</v>
      </c>
      <c r="L43" s="336">
        <v>912</v>
      </c>
      <c r="M43" s="336">
        <v>899</v>
      </c>
      <c r="N43" s="336">
        <v>885</v>
      </c>
      <c r="O43" s="336">
        <v>869</v>
      </c>
      <c r="P43" s="336">
        <v>853</v>
      </c>
      <c r="Q43" s="336">
        <v>836</v>
      </c>
      <c r="R43" s="336">
        <v>818</v>
      </c>
      <c r="S43" s="336">
        <v>799</v>
      </c>
      <c r="T43" s="336">
        <v>780</v>
      </c>
      <c r="U43" s="336">
        <v>761</v>
      </c>
      <c r="V43" s="336">
        <v>741</v>
      </c>
      <c r="W43" s="336">
        <v>720</v>
      </c>
      <c r="X43" s="336">
        <v>700</v>
      </c>
      <c r="Y43" s="336">
        <v>679</v>
      </c>
      <c r="Z43" s="336">
        <v>659</v>
      </c>
      <c r="AA43" s="336">
        <v>639</v>
      </c>
      <c r="AB43" s="336">
        <v>619</v>
      </c>
      <c r="AC43" s="336">
        <v>600</v>
      </c>
      <c r="AD43" s="336">
        <v>581</v>
      </c>
      <c r="AE43" s="336">
        <v>564</v>
      </c>
      <c r="AF43" s="336">
        <v>548</v>
      </c>
      <c r="AG43" s="336">
        <v>533</v>
      </c>
      <c r="AH43" s="336">
        <v>521</v>
      </c>
      <c r="AI43" s="336">
        <v>511</v>
      </c>
      <c r="AJ43" s="336">
        <v>503</v>
      </c>
      <c r="AK43" s="336">
        <v>498</v>
      </c>
      <c r="AL43" s="336">
        <v>494</v>
      </c>
    </row>
    <row r="44" spans="1:38" x14ac:dyDescent="0.2">
      <c r="A44" s="925"/>
      <c r="B44" s="634">
        <v>41</v>
      </c>
      <c r="C44" s="336">
        <v>971</v>
      </c>
      <c r="D44" s="336">
        <v>970</v>
      </c>
      <c r="E44" s="336">
        <v>968</v>
      </c>
      <c r="F44" s="336">
        <v>964</v>
      </c>
      <c r="G44" s="336">
        <v>959</v>
      </c>
      <c r="H44" s="336">
        <v>952</v>
      </c>
      <c r="I44" s="336">
        <v>944</v>
      </c>
      <c r="J44" s="336">
        <v>934</v>
      </c>
      <c r="K44" s="336">
        <v>923</v>
      </c>
      <c r="L44" s="336">
        <v>911</v>
      </c>
      <c r="M44" s="336">
        <v>898</v>
      </c>
      <c r="N44" s="336">
        <v>883</v>
      </c>
      <c r="O44" s="336">
        <v>868</v>
      </c>
      <c r="P44" s="336">
        <v>851</v>
      </c>
      <c r="Q44" s="336">
        <v>834</v>
      </c>
      <c r="R44" s="336">
        <v>816</v>
      </c>
      <c r="S44" s="336">
        <v>797</v>
      </c>
      <c r="T44" s="336">
        <v>777</v>
      </c>
      <c r="U44" s="336">
        <v>758</v>
      </c>
      <c r="V44" s="336">
        <v>737</v>
      </c>
      <c r="W44" s="336">
        <v>717</v>
      </c>
      <c r="X44" s="336">
        <v>696</v>
      </c>
      <c r="Y44" s="336">
        <v>675</v>
      </c>
      <c r="Z44" s="336">
        <v>655</v>
      </c>
      <c r="AA44" s="336">
        <v>634</v>
      </c>
      <c r="AB44" s="336">
        <v>614</v>
      </c>
      <c r="AC44" s="336">
        <v>595</v>
      </c>
      <c r="AD44" s="336">
        <v>576</v>
      </c>
      <c r="AE44" s="336">
        <v>558</v>
      </c>
      <c r="AF44" s="336">
        <v>541</v>
      </c>
      <c r="AG44" s="336">
        <v>527</v>
      </c>
      <c r="AH44" s="336">
        <v>514</v>
      </c>
      <c r="AI44" s="336">
        <v>504</v>
      </c>
      <c r="AJ44" s="336">
        <v>496</v>
      </c>
      <c r="AK44" s="336">
        <v>490</v>
      </c>
      <c r="AL44" s="336">
        <v>487</v>
      </c>
    </row>
    <row r="45" spans="1:38" x14ac:dyDescent="0.2">
      <c r="A45" s="925"/>
      <c r="B45" s="634">
        <v>42</v>
      </c>
      <c r="C45" s="336">
        <v>970</v>
      </c>
      <c r="D45" s="336">
        <v>969</v>
      </c>
      <c r="E45" s="336">
        <v>967</v>
      </c>
      <c r="F45" s="336">
        <v>963</v>
      </c>
      <c r="G45" s="336">
        <v>958</v>
      </c>
      <c r="H45" s="336">
        <v>951</v>
      </c>
      <c r="I45" s="336">
        <v>943</v>
      </c>
      <c r="J45" s="336">
        <v>933</v>
      </c>
      <c r="K45" s="336">
        <v>922</v>
      </c>
      <c r="L45" s="336">
        <v>910</v>
      </c>
      <c r="M45" s="336">
        <v>896</v>
      </c>
      <c r="N45" s="336">
        <v>882</v>
      </c>
      <c r="O45" s="336">
        <v>866</v>
      </c>
      <c r="P45" s="336">
        <v>849</v>
      </c>
      <c r="Q45" s="336">
        <v>831</v>
      </c>
      <c r="R45" s="336">
        <v>813</v>
      </c>
      <c r="S45" s="336">
        <v>794</v>
      </c>
      <c r="T45" s="336">
        <v>774</v>
      </c>
      <c r="U45" s="336">
        <v>754</v>
      </c>
      <c r="V45" s="336">
        <v>734</v>
      </c>
      <c r="W45" s="336">
        <v>713</v>
      </c>
      <c r="X45" s="336">
        <v>692</v>
      </c>
      <c r="Y45" s="336">
        <v>671</v>
      </c>
      <c r="Z45" s="336">
        <v>650</v>
      </c>
      <c r="AA45" s="336">
        <v>630</v>
      </c>
      <c r="AB45" s="336">
        <v>609</v>
      </c>
      <c r="AC45" s="336">
        <v>589</v>
      </c>
      <c r="AD45" s="336">
        <v>570</v>
      </c>
      <c r="AE45" s="336">
        <v>552</v>
      </c>
      <c r="AF45" s="336">
        <v>535</v>
      </c>
      <c r="AG45" s="336">
        <v>520</v>
      </c>
      <c r="AH45" s="336">
        <v>507</v>
      </c>
      <c r="AI45" s="336">
        <v>497</v>
      </c>
      <c r="AJ45" s="336">
        <v>488</v>
      </c>
      <c r="AK45" s="336">
        <v>483</v>
      </c>
      <c r="AL45" s="336">
        <v>479</v>
      </c>
    </row>
    <row r="46" spans="1:38" x14ac:dyDescent="0.2">
      <c r="A46" s="925"/>
      <c r="B46" s="634">
        <v>43</v>
      </c>
      <c r="C46" s="336">
        <v>969</v>
      </c>
      <c r="D46" s="336">
        <v>968</v>
      </c>
      <c r="E46" s="336">
        <v>966</v>
      </c>
      <c r="F46" s="336">
        <v>962</v>
      </c>
      <c r="G46" s="336">
        <v>957</v>
      </c>
      <c r="H46" s="336">
        <v>950</v>
      </c>
      <c r="I46" s="336">
        <v>942</v>
      </c>
      <c r="J46" s="336">
        <v>932</v>
      </c>
      <c r="K46" s="336">
        <v>921</v>
      </c>
      <c r="L46" s="336">
        <v>908</v>
      </c>
      <c r="M46" s="336">
        <v>895</v>
      </c>
      <c r="N46" s="336">
        <v>880</v>
      </c>
      <c r="O46" s="336">
        <v>864</v>
      </c>
      <c r="P46" s="336">
        <v>847</v>
      </c>
      <c r="Q46" s="336">
        <v>829</v>
      </c>
      <c r="R46" s="336">
        <v>810</v>
      </c>
      <c r="S46" s="336">
        <v>791</v>
      </c>
      <c r="T46" s="336">
        <v>771</v>
      </c>
      <c r="U46" s="336">
        <v>751</v>
      </c>
      <c r="V46" s="336">
        <v>730</v>
      </c>
      <c r="W46" s="336">
        <v>709</v>
      </c>
      <c r="X46" s="336">
        <v>688</v>
      </c>
      <c r="Y46" s="336">
        <v>667</v>
      </c>
      <c r="Z46" s="336">
        <v>646</v>
      </c>
      <c r="AA46" s="336">
        <v>625</v>
      </c>
      <c r="AB46" s="336">
        <v>604</v>
      </c>
      <c r="AC46" s="336">
        <v>584</v>
      </c>
      <c r="AD46" s="336">
        <v>565</v>
      </c>
      <c r="AE46" s="336">
        <v>547</v>
      </c>
      <c r="AF46" s="336">
        <v>529</v>
      </c>
      <c r="AG46" s="336">
        <v>514</v>
      </c>
      <c r="AH46" s="336">
        <v>500</v>
      </c>
      <c r="AI46" s="336">
        <v>490</v>
      </c>
      <c r="AJ46" s="336">
        <v>481</v>
      </c>
      <c r="AK46" s="336">
        <v>475</v>
      </c>
      <c r="AL46" s="336">
        <v>472</v>
      </c>
    </row>
    <row r="47" spans="1:38" x14ac:dyDescent="0.2">
      <c r="A47" s="925"/>
      <c r="B47" s="634">
        <v>44</v>
      </c>
      <c r="C47" s="336">
        <v>968</v>
      </c>
      <c r="D47" s="336">
        <v>967</v>
      </c>
      <c r="E47" s="336">
        <v>965</v>
      </c>
      <c r="F47" s="336">
        <v>961</v>
      </c>
      <c r="G47" s="336">
        <v>956</v>
      </c>
      <c r="H47" s="336">
        <v>949</v>
      </c>
      <c r="I47" s="336">
        <v>940</v>
      </c>
      <c r="J47" s="336">
        <v>930</v>
      </c>
      <c r="K47" s="336">
        <v>919</v>
      </c>
      <c r="L47" s="336">
        <v>906</v>
      </c>
      <c r="M47" s="336">
        <v>893</v>
      </c>
      <c r="N47" s="336">
        <v>878</v>
      </c>
      <c r="O47" s="336">
        <v>861</v>
      </c>
      <c r="P47" s="336">
        <v>844</v>
      </c>
      <c r="Q47" s="336">
        <v>826</v>
      </c>
      <c r="R47" s="336">
        <v>808</v>
      </c>
      <c r="S47" s="336">
        <v>788</v>
      </c>
      <c r="T47" s="336">
        <v>768</v>
      </c>
      <c r="U47" s="336">
        <v>748</v>
      </c>
      <c r="V47" s="336">
        <v>727</v>
      </c>
      <c r="W47" s="336">
        <v>705</v>
      </c>
      <c r="X47" s="336">
        <v>684</v>
      </c>
      <c r="Y47" s="336">
        <v>662</v>
      </c>
      <c r="Z47" s="336">
        <v>641</v>
      </c>
      <c r="AA47" s="336">
        <v>620</v>
      </c>
      <c r="AB47" s="336">
        <v>599</v>
      </c>
      <c r="AC47" s="336">
        <v>579</v>
      </c>
      <c r="AD47" s="336">
        <v>560</v>
      </c>
      <c r="AE47" s="336">
        <v>541</v>
      </c>
      <c r="AF47" s="336">
        <v>523</v>
      </c>
      <c r="AG47" s="336">
        <v>507</v>
      </c>
      <c r="AH47" s="336">
        <v>494</v>
      </c>
      <c r="AI47" s="336">
        <v>483</v>
      </c>
      <c r="AJ47" s="336">
        <v>474</v>
      </c>
      <c r="AK47" s="336">
        <v>467</v>
      </c>
      <c r="AL47" s="336">
        <v>464</v>
      </c>
    </row>
    <row r="48" spans="1:38" x14ac:dyDescent="0.2">
      <c r="A48" s="925"/>
      <c r="B48" s="634">
        <v>45</v>
      </c>
      <c r="C48" s="336">
        <v>967</v>
      </c>
      <c r="D48" s="336">
        <v>966</v>
      </c>
      <c r="E48" s="336">
        <v>964</v>
      </c>
      <c r="F48" s="336">
        <v>960</v>
      </c>
      <c r="G48" s="336">
        <v>954</v>
      </c>
      <c r="H48" s="336">
        <v>947</v>
      </c>
      <c r="I48" s="336">
        <v>939</v>
      </c>
      <c r="J48" s="336">
        <v>929</v>
      </c>
      <c r="K48" s="336">
        <v>917</v>
      </c>
      <c r="L48" s="336">
        <v>905</v>
      </c>
      <c r="M48" s="336">
        <v>890</v>
      </c>
      <c r="N48" s="336">
        <v>875</v>
      </c>
      <c r="O48" s="336">
        <v>859</v>
      </c>
      <c r="P48" s="336">
        <v>842</v>
      </c>
      <c r="Q48" s="336">
        <v>824</v>
      </c>
      <c r="R48" s="336">
        <v>805</v>
      </c>
      <c r="S48" s="336">
        <v>785</v>
      </c>
      <c r="T48" s="336">
        <v>765</v>
      </c>
      <c r="U48" s="336">
        <v>744</v>
      </c>
      <c r="V48" s="336">
        <v>723</v>
      </c>
      <c r="W48" s="336">
        <v>701</v>
      </c>
      <c r="X48" s="336">
        <v>680</v>
      </c>
      <c r="Y48" s="336">
        <v>658</v>
      </c>
      <c r="Z48" s="336">
        <v>636</v>
      </c>
      <c r="AA48" s="336">
        <v>615</v>
      </c>
      <c r="AB48" s="336">
        <v>594</v>
      </c>
      <c r="AC48" s="336">
        <v>574</v>
      </c>
      <c r="AD48" s="336">
        <v>554</v>
      </c>
      <c r="AE48" s="336">
        <v>535</v>
      </c>
      <c r="AF48" s="336">
        <v>517</v>
      </c>
      <c r="AG48" s="336">
        <v>501</v>
      </c>
      <c r="AH48" s="336">
        <v>487</v>
      </c>
      <c r="AI48" s="336">
        <v>476</v>
      </c>
      <c r="AJ48" s="336">
        <v>467</v>
      </c>
      <c r="AK48" s="336">
        <v>460</v>
      </c>
      <c r="AL48" s="336">
        <v>456</v>
      </c>
    </row>
    <row r="49" spans="1:38" x14ac:dyDescent="0.2">
      <c r="A49" s="925"/>
      <c r="B49" s="634">
        <v>46</v>
      </c>
      <c r="C49" s="336">
        <v>965</v>
      </c>
      <c r="D49" s="336">
        <v>964</v>
      </c>
      <c r="E49" s="336">
        <v>962</v>
      </c>
      <c r="F49" s="336">
        <v>958</v>
      </c>
      <c r="G49" s="336">
        <v>953</v>
      </c>
      <c r="H49" s="336">
        <v>945</v>
      </c>
      <c r="I49" s="336">
        <v>937</v>
      </c>
      <c r="J49" s="336">
        <v>927</v>
      </c>
      <c r="K49" s="336">
        <v>915</v>
      </c>
      <c r="L49" s="336">
        <v>902</v>
      </c>
      <c r="M49" s="336">
        <v>888</v>
      </c>
      <c r="N49" s="336">
        <v>873</v>
      </c>
      <c r="O49" s="336">
        <v>856</v>
      </c>
      <c r="P49" s="336">
        <v>839</v>
      </c>
      <c r="Q49" s="336">
        <v>821</v>
      </c>
      <c r="R49" s="336">
        <v>802</v>
      </c>
      <c r="S49" s="336">
        <v>782</v>
      </c>
      <c r="T49" s="336">
        <v>761</v>
      </c>
      <c r="U49" s="336">
        <v>740</v>
      </c>
      <c r="V49" s="336">
        <v>719</v>
      </c>
      <c r="W49" s="336">
        <v>697</v>
      </c>
      <c r="X49" s="336">
        <v>675</v>
      </c>
      <c r="Y49" s="336">
        <v>654</v>
      </c>
      <c r="Z49" s="336">
        <v>632</v>
      </c>
      <c r="AA49" s="336">
        <v>610</v>
      </c>
      <c r="AB49" s="336">
        <v>589</v>
      </c>
      <c r="AC49" s="336">
        <v>569</v>
      </c>
      <c r="AD49" s="336">
        <v>549</v>
      </c>
      <c r="AE49" s="336">
        <v>530</v>
      </c>
      <c r="AF49" s="336">
        <v>511</v>
      </c>
      <c r="AG49" s="336">
        <v>495</v>
      </c>
      <c r="AH49" s="336">
        <v>480</v>
      </c>
      <c r="AI49" s="336">
        <v>469</v>
      </c>
      <c r="AJ49" s="336">
        <v>460</v>
      </c>
      <c r="AK49" s="336">
        <v>453</v>
      </c>
      <c r="AL49" s="336">
        <v>449</v>
      </c>
    </row>
    <row r="50" spans="1:38" x14ac:dyDescent="0.2">
      <c r="A50" s="925"/>
      <c r="B50" s="634">
        <v>47</v>
      </c>
      <c r="C50" s="336">
        <v>963</v>
      </c>
      <c r="D50" s="336">
        <v>962</v>
      </c>
      <c r="E50" s="336">
        <v>960</v>
      </c>
      <c r="F50" s="336">
        <v>956</v>
      </c>
      <c r="G50" s="336">
        <v>951</v>
      </c>
      <c r="H50" s="336">
        <v>943</v>
      </c>
      <c r="I50" s="336">
        <v>935</v>
      </c>
      <c r="J50" s="336">
        <v>925</v>
      </c>
      <c r="K50" s="336">
        <v>913</v>
      </c>
      <c r="L50" s="336">
        <v>900</v>
      </c>
      <c r="M50" s="336">
        <v>886</v>
      </c>
      <c r="N50" s="336">
        <v>870</v>
      </c>
      <c r="O50" s="336">
        <v>854</v>
      </c>
      <c r="P50" s="336">
        <v>836</v>
      </c>
      <c r="Q50" s="336">
        <v>818</v>
      </c>
      <c r="R50" s="336">
        <v>798</v>
      </c>
      <c r="S50" s="336">
        <v>778</v>
      </c>
      <c r="T50" s="336">
        <v>758</v>
      </c>
      <c r="U50" s="336">
        <v>737</v>
      </c>
      <c r="V50" s="336">
        <v>715</v>
      </c>
      <c r="W50" s="336">
        <v>693</v>
      </c>
      <c r="X50" s="336">
        <v>671</v>
      </c>
      <c r="Y50" s="336">
        <v>649</v>
      </c>
      <c r="Z50" s="336">
        <v>627</v>
      </c>
      <c r="AA50" s="336">
        <v>605</v>
      </c>
      <c r="AB50" s="336">
        <v>584</v>
      </c>
      <c r="AC50" s="336">
        <v>563</v>
      </c>
      <c r="AD50" s="336">
        <v>543</v>
      </c>
      <c r="AE50" s="336">
        <v>524</v>
      </c>
      <c r="AF50" s="336">
        <v>506</v>
      </c>
      <c r="AG50" s="336">
        <v>489</v>
      </c>
      <c r="AH50" s="336">
        <v>474</v>
      </c>
      <c r="AI50" s="336">
        <v>462</v>
      </c>
      <c r="AJ50" s="336">
        <v>453</v>
      </c>
      <c r="AK50" s="336">
        <v>446</v>
      </c>
      <c r="AL50" s="336">
        <v>441</v>
      </c>
    </row>
    <row r="51" spans="1:38" x14ac:dyDescent="0.2">
      <c r="A51" s="925"/>
      <c r="B51" s="634">
        <v>48</v>
      </c>
      <c r="C51" s="336">
        <v>961</v>
      </c>
      <c r="D51" s="336">
        <v>960</v>
      </c>
      <c r="E51" s="336">
        <v>958</v>
      </c>
      <c r="F51" s="336">
        <v>954</v>
      </c>
      <c r="G51" s="336">
        <v>948</v>
      </c>
      <c r="H51" s="336">
        <v>941</v>
      </c>
      <c r="I51" s="336">
        <v>933</v>
      </c>
      <c r="J51" s="336">
        <v>922</v>
      </c>
      <c r="K51" s="336">
        <v>911</v>
      </c>
      <c r="L51" s="336">
        <v>897</v>
      </c>
      <c r="M51" s="336">
        <v>883</v>
      </c>
      <c r="N51" s="336">
        <v>867</v>
      </c>
      <c r="O51" s="336">
        <v>851</v>
      </c>
      <c r="P51" s="336">
        <v>833</v>
      </c>
      <c r="Q51" s="336">
        <v>814</v>
      </c>
      <c r="R51" s="336">
        <v>795</v>
      </c>
      <c r="S51" s="336">
        <v>775</v>
      </c>
      <c r="T51" s="336">
        <v>754</v>
      </c>
      <c r="U51" s="336">
        <v>733</v>
      </c>
      <c r="V51" s="336">
        <v>711</v>
      </c>
      <c r="W51" s="336">
        <v>689</v>
      </c>
      <c r="X51" s="336">
        <v>667</v>
      </c>
      <c r="Y51" s="336">
        <v>645</v>
      </c>
      <c r="Z51" s="336">
        <v>622</v>
      </c>
      <c r="AA51" s="336">
        <v>601</v>
      </c>
      <c r="AB51" s="336">
        <v>579</v>
      </c>
      <c r="AC51" s="336">
        <v>558</v>
      </c>
      <c r="AD51" s="336">
        <v>538</v>
      </c>
      <c r="AE51" s="336">
        <v>518</v>
      </c>
      <c r="AF51" s="336">
        <v>500</v>
      </c>
      <c r="AG51" s="336">
        <v>483</v>
      </c>
      <c r="AH51" s="336">
        <v>468</v>
      </c>
      <c r="AI51" s="336">
        <v>456</v>
      </c>
      <c r="AJ51" s="336">
        <v>446</v>
      </c>
      <c r="AK51" s="336">
        <v>439</v>
      </c>
      <c r="AL51" s="336">
        <v>435</v>
      </c>
    </row>
    <row r="52" spans="1:38" x14ac:dyDescent="0.2">
      <c r="A52" s="925"/>
      <c r="B52" s="634">
        <v>49</v>
      </c>
      <c r="C52" s="336">
        <v>959</v>
      </c>
      <c r="D52" s="336">
        <v>958</v>
      </c>
      <c r="E52" s="336">
        <v>956</v>
      </c>
      <c r="F52" s="336">
        <v>952</v>
      </c>
      <c r="G52" s="336">
        <v>946</v>
      </c>
      <c r="H52" s="336">
        <v>939</v>
      </c>
      <c r="I52" s="336">
        <v>930</v>
      </c>
      <c r="J52" s="336">
        <v>920</v>
      </c>
      <c r="K52" s="336">
        <v>908</v>
      </c>
      <c r="L52" s="336">
        <v>895</v>
      </c>
      <c r="M52" s="336">
        <v>880</v>
      </c>
      <c r="N52" s="336">
        <v>864</v>
      </c>
      <c r="O52" s="336">
        <v>848</v>
      </c>
      <c r="P52" s="336">
        <v>830</v>
      </c>
      <c r="Q52" s="336">
        <v>811</v>
      </c>
      <c r="R52" s="336">
        <v>791</v>
      </c>
      <c r="S52" s="336">
        <v>771</v>
      </c>
      <c r="T52" s="336">
        <v>750</v>
      </c>
      <c r="U52" s="336">
        <v>729</v>
      </c>
      <c r="V52" s="336">
        <v>707</v>
      </c>
      <c r="W52" s="336">
        <v>685</v>
      </c>
      <c r="X52" s="336">
        <v>662</v>
      </c>
      <c r="Y52" s="336">
        <v>640</v>
      </c>
      <c r="Z52" s="336">
        <v>618</v>
      </c>
      <c r="AA52" s="336">
        <v>596</v>
      </c>
      <c r="AB52" s="336">
        <v>574</v>
      </c>
      <c r="AC52" s="336">
        <v>553</v>
      </c>
      <c r="AD52" s="336">
        <v>532</v>
      </c>
      <c r="AE52" s="336">
        <v>513</v>
      </c>
      <c r="AF52" s="336">
        <v>494</v>
      </c>
      <c r="AG52" s="336">
        <v>477</v>
      </c>
      <c r="AH52" s="336">
        <v>462</v>
      </c>
      <c r="AI52" s="336">
        <v>449</v>
      </c>
      <c r="AJ52" s="336">
        <v>439</v>
      </c>
      <c r="AK52" s="336">
        <v>432</v>
      </c>
      <c r="AL52" s="336">
        <v>428</v>
      </c>
    </row>
    <row r="53" spans="1:38" x14ac:dyDescent="0.2">
      <c r="A53" s="925"/>
      <c r="B53" s="634">
        <v>50</v>
      </c>
      <c r="C53" s="336">
        <v>956</v>
      </c>
      <c r="D53" s="336">
        <v>955</v>
      </c>
      <c r="E53" s="336">
        <v>953</v>
      </c>
      <c r="F53" s="336">
        <v>949</v>
      </c>
      <c r="G53" s="336">
        <v>943</v>
      </c>
      <c r="H53" s="336">
        <v>936</v>
      </c>
      <c r="I53" s="336">
        <v>927</v>
      </c>
      <c r="J53" s="336">
        <v>917</v>
      </c>
      <c r="K53" s="336">
        <v>905</v>
      </c>
      <c r="L53" s="336">
        <v>892</v>
      </c>
      <c r="M53" s="336">
        <v>877</v>
      </c>
      <c r="N53" s="336">
        <v>861</v>
      </c>
      <c r="O53" s="336">
        <v>844</v>
      </c>
      <c r="P53" s="336">
        <v>826</v>
      </c>
      <c r="Q53" s="336">
        <v>807</v>
      </c>
      <c r="R53" s="336">
        <v>788</v>
      </c>
      <c r="S53" s="336">
        <v>767</v>
      </c>
      <c r="T53" s="336">
        <v>746</v>
      </c>
      <c r="U53" s="336">
        <v>725</v>
      </c>
      <c r="V53" s="336">
        <v>703</v>
      </c>
      <c r="W53" s="336">
        <v>680</v>
      </c>
      <c r="X53" s="336">
        <v>658</v>
      </c>
      <c r="Y53" s="336">
        <v>635</v>
      </c>
      <c r="Z53" s="336">
        <v>613</v>
      </c>
      <c r="AA53" s="336">
        <v>591</v>
      </c>
      <c r="AB53" s="336">
        <v>569</v>
      </c>
      <c r="AC53" s="336">
        <v>548</v>
      </c>
      <c r="AD53" s="336">
        <v>527</v>
      </c>
      <c r="AE53" s="336">
        <v>507</v>
      </c>
      <c r="AF53" s="336">
        <v>489</v>
      </c>
      <c r="AG53" s="336">
        <v>471</v>
      </c>
      <c r="AH53" s="336">
        <v>455</v>
      </c>
      <c r="AI53" s="336">
        <v>443</v>
      </c>
      <c r="AJ53" s="336">
        <v>433</v>
      </c>
      <c r="AK53" s="336">
        <v>425</v>
      </c>
      <c r="AL53" s="336">
        <v>421</v>
      </c>
    </row>
    <row r="54" spans="1:38" x14ac:dyDescent="0.2">
      <c r="A54" s="925"/>
      <c r="B54" s="634">
        <v>51</v>
      </c>
      <c r="C54" s="336">
        <v>953</v>
      </c>
      <c r="D54" s="336">
        <v>953</v>
      </c>
      <c r="E54" s="336">
        <v>950</v>
      </c>
      <c r="F54" s="336">
        <v>946</v>
      </c>
      <c r="G54" s="336">
        <v>941</v>
      </c>
      <c r="H54" s="336">
        <v>933</v>
      </c>
      <c r="I54" s="336">
        <v>924</v>
      </c>
      <c r="J54" s="336">
        <v>914</v>
      </c>
      <c r="K54" s="336">
        <v>902</v>
      </c>
      <c r="L54" s="336">
        <v>889</v>
      </c>
      <c r="M54" s="336">
        <v>874</v>
      </c>
      <c r="N54" s="336">
        <v>858</v>
      </c>
      <c r="O54" s="336">
        <v>841</v>
      </c>
      <c r="P54" s="336">
        <v>823</v>
      </c>
      <c r="Q54" s="336">
        <v>804</v>
      </c>
      <c r="R54" s="336">
        <v>784</v>
      </c>
      <c r="S54" s="336">
        <v>763</v>
      </c>
      <c r="T54" s="336">
        <v>742</v>
      </c>
      <c r="U54" s="336">
        <v>720</v>
      </c>
      <c r="V54" s="336">
        <v>698</v>
      </c>
      <c r="W54" s="336">
        <v>676</v>
      </c>
      <c r="X54" s="336">
        <v>653</v>
      </c>
      <c r="Y54" s="336">
        <v>630</v>
      </c>
      <c r="Z54" s="336">
        <v>608</v>
      </c>
      <c r="AA54" s="336">
        <v>585</v>
      </c>
      <c r="AB54" s="336">
        <v>564</v>
      </c>
      <c r="AC54" s="336">
        <v>542</v>
      </c>
      <c r="AD54" s="336">
        <v>522</v>
      </c>
      <c r="AE54" s="336">
        <v>502</v>
      </c>
      <c r="AF54" s="336">
        <v>483</v>
      </c>
      <c r="AG54" s="336">
        <v>465</v>
      </c>
      <c r="AH54" s="336">
        <v>449</v>
      </c>
      <c r="AI54" s="336">
        <v>436</v>
      </c>
      <c r="AJ54" s="336">
        <v>426</v>
      </c>
      <c r="AK54" s="336">
        <v>419</v>
      </c>
      <c r="AL54" s="336">
        <v>414</v>
      </c>
    </row>
    <row r="55" spans="1:38" x14ac:dyDescent="0.2">
      <c r="A55" s="925"/>
      <c r="B55" s="634">
        <v>52</v>
      </c>
      <c r="C55" s="336">
        <v>950</v>
      </c>
      <c r="D55" s="336">
        <v>950</v>
      </c>
      <c r="E55" s="336">
        <v>947</v>
      </c>
      <c r="F55" s="336">
        <v>943</v>
      </c>
      <c r="G55" s="336">
        <v>938</v>
      </c>
      <c r="H55" s="336">
        <v>930</v>
      </c>
      <c r="I55" s="336">
        <v>921</v>
      </c>
      <c r="J55" s="336">
        <v>911</v>
      </c>
      <c r="K55" s="336">
        <v>899</v>
      </c>
      <c r="L55" s="336">
        <v>885</v>
      </c>
      <c r="M55" s="336">
        <v>870</v>
      </c>
      <c r="N55" s="336">
        <v>854</v>
      </c>
      <c r="O55" s="336">
        <v>837</v>
      </c>
      <c r="P55" s="336">
        <v>819</v>
      </c>
      <c r="Q55" s="336">
        <v>800</v>
      </c>
      <c r="R55" s="336">
        <v>780</v>
      </c>
      <c r="S55" s="336">
        <v>759</v>
      </c>
      <c r="T55" s="336">
        <v>738</v>
      </c>
      <c r="U55" s="336">
        <v>716</v>
      </c>
      <c r="V55" s="336">
        <v>694</v>
      </c>
      <c r="W55" s="336">
        <v>671</v>
      </c>
      <c r="X55" s="336">
        <v>648</v>
      </c>
      <c r="Y55" s="336">
        <v>625</v>
      </c>
      <c r="Z55" s="336">
        <v>603</v>
      </c>
      <c r="AA55" s="336">
        <v>580</v>
      </c>
      <c r="AB55" s="336">
        <v>558</v>
      </c>
      <c r="AC55" s="336">
        <v>537</v>
      </c>
      <c r="AD55" s="336">
        <v>516</v>
      </c>
      <c r="AE55" s="336">
        <v>496</v>
      </c>
      <c r="AF55" s="336">
        <v>477</v>
      </c>
      <c r="AG55" s="336">
        <v>459</v>
      </c>
      <c r="AH55" s="336">
        <v>443</v>
      </c>
      <c r="AI55" s="336">
        <v>430</v>
      </c>
      <c r="AJ55" s="336">
        <v>420</v>
      </c>
      <c r="AK55" s="336">
        <v>412</v>
      </c>
      <c r="AL55" s="336">
        <v>407</v>
      </c>
    </row>
    <row r="56" spans="1:38" x14ac:dyDescent="0.2">
      <c r="A56" s="925"/>
      <c r="B56" s="634">
        <v>53</v>
      </c>
      <c r="C56" s="336">
        <v>947</v>
      </c>
      <c r="D56" s="336">
        <v>946</v>
      </c>
      <c r="E56" s="336">
        <v>944</v>
      </c>
      <c r="F56" s="336">
        <v>940</v>
      </c>
      <c r="G56" s="336">
        <v>934</v>
      </c>
      <c r="H56" s="336">
        <v>927</v>
      </c>
      <c r="I56" s="336">
        <v>918</v>
      </c>
      <c r="J56" s="336">
        <v>907</v>
      </c>
      <c r="K56" s="336">
        <v>895</v>
      </c>
      <c r="L56" s="336">
        <v>882</v>
      </c>
      <c r="M56" s="336">
        <v>867</v>
      </c>
      <c r="N56" s="336">
        <v>851</v>
      </c>
      <c r="O56" s="336">
        <v>833</v>
      </c>
      <c r="P56" s="336">
        <v>815</v>
      </c>
      <c r="Q56" s="336">
        <v>796</v>
      </c>
      <c r="R56" s="336">
        <v>776</v>
      </c>
      <c r="S56" s="336">
        <v>755</v>
      </c>
      <c r="T56" s="336">
        <v>734</v>
      </c>
      <c r="U56" s="336">
        <v>712</v>
      </c>
      <c r="V56" s="336">
        <v>689</v>
      </c>
      <c r="W56" s="336">
        <v>666</v>
      </c>
      <c r="X56" s="336">
        <v>644</v>
      </c>
      <c r="Y56" s="336">
        <v>621</v>
      </c>
      <c r="Z56" s="336">
        <v>598</v>
      </c>
      <c r="AA56" s="336">
        <v>575</v>
      </c>
      <c r="AB56" s="336">
        <v>553</v>
      </c>
      <c r="AC56" s="336">
        <v>532</v>
      </c>
      <c r="AD56" s="336">
        <v>511</v>
      </c>
      <c r="AE56" s="336">
        <v>491</v>
      </c>
      <c r="AF56" s="336">
        <v>472</v>
      </c>
      <c r="AG56" s="336">
        <v>454</v>
      </c>
      <c r="AH56" s="336">
        <v>438</v>
      </c>
      <c r="AI56" s="336">
        <v>424</v>
      </c>
      <c r="AJ56" s="336">
        <v>413</v>
      </c>
      <c r="AK56" s="336">
        <v>406</v>
      </c>
      <c r="AL56" s="336">
        <v>401</v>
      </c>
    </row>
    <row r="57" spans="1:38" x14ac:dyDescent="0.2">
      <c r="A57" s="925"/>
      <c r="B57" s="634">
        <v>54</v>
      </c>
      <c r="C57" s="336">
        <v>944</v>
      </c>
      <c r="D57" s="336">
        <v>943</v>
      </c>
      <c r="E57" s="336">
        <v>941</v>
      </c>
      <c r="F57" s="336">
        <v>937</v>
      </c>
      <c r="G57" s="336">
        <v>931</v>
      </c>
      <c r="H57" s="336">
        <v>924</v>
      </c>
      <c r="I57" s="336">
        <v>915</v>
      </c>
      <c r="J57" s="336">
        <v>904</v>
      </c>
      <c r="K57" s="336">
        <v>892</v>
      </c>
      <c r="L57" s="336">
        <v>878</v>
      </c>
      <c r="M57" s="336">
        <v>863</v>
      </c>
      <c r="N57" s="336">
        <v>847</v>
      </c>
      <c r="O57" s="336">
        <v>830</v>
      </c>
      <c r="P57" s="336">
        <v>811</v>
      </c>
      <c r="Q57" s="336">
        <v>792</v>
      </c>
      <c r="R57" s="336">
        <v>772</v>
      </c>
      <c r="S57" s="336">
        <v>751</v>
      </c>
      <c r="T57" s="336">
        <v>729</v>
      </c>
      <c r="U57" s="336">
        <v>707</v>
      </c>
      <c r="V57" s="336">
        <v>684</v>
      </c>
      <c r="W57" s="336">
        <v>662</v>
      </c>
      <c r="X57" s="336">
        <v>639</v>
      </c>
      <c r="Y57" s="336">
        <v>616</v>
      </c>
      <c r="Z57" s="336">
        <v>593</v>
      </c>
      <c r="AA57" s="336">
        <v>570</v>
      </c>
      <c r="AB57" s="336">
        <v>548</v>
      </c>
      <c r="AC57" s="336">
        <v>526</v>
      </c>
      <c r="AD57" s="336">
        <v>505</v>
      </c>
      <c r="AE57" s="336">
        <v>485</v>
      </c>
      <c r="AF57" s="336">
        <v>466</v>
      </c>
      <c r="AG57" s="336">
        <v>448</v>
      </c>
      <c r="AH57" s="336">
        <v>432</v>
      </c>
      <c r="AI57" s="336">
        <v>418</v>
      </c>
      <c r="AJ57" s="336">
        <v>407</v>
      </c>
      <c r="AK57" s="336">
        <v>399</v>
      </c>
      <c r="AL57" s="336">
        <v>395</v>
      </c>
    </row>
    <row r="58" spans="1:38" x14ac:dyDescent="0.2">
      <c r="A58" s="925"/>
      <c r="B58" s="634">
        <v>55</v>
      </c>
      <c r="C58" s="336">
        <v>940</v>
      </c>
      <c r="D58" s="336">
        <v>939</v>
      </c>
      <c r="E58" s="336">
        <v>937</v>
      </c>
      <c r="F58" s="336">
        <v>933</v>
      </c>
      <c r="G58" s="336">
        <v>927</v>
      </c>
      <c r="H58" s="336">
        <v>920</v>
      </c>
      <c r="I58" s="336">
        <v>911</v>
      </c>
      <c r="J58" s="336">
        <v>900</v>
      </c>
      <c r="K58" s="336">
        <v>888</v>
      </c>
      <c r="L58" s="336">
        <v>874</v>
      </c>
      <c r="M58" s="336">
        <v>859</v>
      </c>
      <c r="N58" s="336">
        <v>843</v>
      </c>
      <c r="O58" s="336">
        <v>825</v>
      </c>
      <c r="P58" s="336">
        <v>807</v>
      </c>
      <c r="Q58" s="336">
        <v>788</v>
      </c>
      <c r="R58" s="336">
        <v>767</v>
      </c>
      <c r="S58" s="336">
        <v>746</v>
      </c>
      <c r="T58" s="336">
        <v>725</v>
      </c>
      <c r="U58" s="336">
        <v>702</v>
      </c>
      <c r="V58" s="336">
        <v>680</v>
      </c>
      <c r="W58" s="336">
        <v>657</v>
      </c>
      <c r="X58" s="336">
        <v>634</v>
      </c>
      <c r="Y58" s="336">
        <v>611</v>
      </c>
      <c r="Z58" s="336">
        <v>588</v>
      </c>
      <c r="AA58" s="336">
        <v>565</v>
      </c>
      <c r="AB58" s="336">
        <v>543</v>
      </c>
      <c r="AC58" s="336">
        <v>521</v>
      </c>
      <c r="AD58" s="336">
        <v>500</v>
      </c>
      <c r="AE58" s="336">
        <v>480</v>
      </c>
      <c r="AF58" s="336">
        <v>461</v>
      </c>
      <c r="AG58" s="336">
        <v>443</v>
      </c>
      <c r="AH58" s="336">
        <v>426</v>
      </c>
      <c r="AI58" s="336">
        <v>412</v>
      </c>
      <c r="AJ58" s="336">
        <v>401</v>
      </c>
      <c r="AK58" s="336">
        <v>393</v>
      </c>
      <c r="AL58" s="336">
        <v>388</v>
      </c>
    </row>
    <row r="59" spans="1:38" x14ac:dyDescent="0.2">
      <c r="A59" s="925"/>
      <c r="B59" s="634">
        <v>56</v>
      </c>
      <c r="C59" s="336">
        <v>936</v>
      </c>
      <c r="D59" s="336">
        <v>935</v>
      </c>
      <c r="E59" s="336">
        <v>933</v>
      </c>
      <c r="F59" s="336">
        <v>929</v>
      </c>
      <c r="G59" s="336">
        <v>923</v>
      </c>
      <c r="H59" s="336">
        <v>916</v>
      </c>
      <c r="I59" s="336">
        <v>907</v>
      </c>
      <c r="J59" s="336">
        <v>896</v>
      </c>
      <c r="K59" s="336">
        <v>884</v>
      </c>
      <c r="L59" s="336">
        <v>870</v>
      </c>
      <c r="M59" s="336">
        <v>855</v>
      </c>
      <c r="N59" s="336">
        <v>839</v>
      </c>
      <c r="O59" s="336">
        <v>821</v>
      </c>
      <c r="P59" s="336">
        <v>803</v>
      </c>
      <c r="Q59" s="336">
        <v>783</v>
      </c>
      <c r="R59" s="336">
        <v>763</v>
      </c>
      <c r="S59" s="336">
        <v>742</v>
      </c>
      <c r="T59" s="336">
        <v>720</v>
      </c>
      <c r="U59" s="336">
        <v>698</v>
      </c>
      <c r="V59" s="336">
        <v>675</v>
      </c>
      <c r="W59" s="336">
        <v>652</v>
      </c>
      <c r="X59" s="336">
        <v>629</v>
      </c>
      <c r="Y59" s="336">
        <v>605</v>
      </c>
      <c r="Z59" s="336">
        <v>582</v>
      </c>
      <c r="AA59" s="336">
        <v>560</v>
      </c>
      <c r="AB59" s="336">
        <v>537</v>
      </c>
      <c r="AC59" s="336">
        <v>516</v>
      </c>
      <c r="AD59" s="336">
        <v>494</v>
      </c>
      <c r="AE59" s="336">
        <v>474</v>
      </c>
      <c r="AF59" s="336">
        <v>455</v>
      </c>
      <c r="AG59" s="336">
        <v>437</v>
      </c>
      <c r="AH59" s="336">
        <v>420</v>
      </c>
      <c r="AI59" s="336">
        <v>406</v>
      </c>
      <c r="AJ59" s="336">
        <v>395</v>
      </c>
      <c r="AK59" s="336">
        <v>387</v>
      </c>
      <c r="AL59" s="336">
        <v>382</v>
      </c>
    </row>
    <row r="60" spans="1:38" x14ac:dyDescent="0.2">
      <c r="A60" s="925"/>
      <c r="B60" s="634">
        <v>57</v>
      </c>
      <c r="C60" s="336">
        <v>932</v>
      </c>
      <c r="D60" s="336">
        <v>931</v>
      </c>
      <c r="E60" s="336">
        <v>929</v>
      </c>
      <c r="F60" s="336">
        <v>925</v>
      </c>
      <c r="G60" s="336">
        <v>919</v>
      </c>
      <c r="H60" s="336">
        <v>912</v>
      </c>
      <c r="I60" s="336">
        <v>903</v>
      </c>
      <c r="J60" s="336">
        <v>892</v>
      </c>
      <c r="K60" s="336">
        <v>880</v>
      </c>
      <c r="L60" s="336">
        <v>866</v>
      </c>
      <c r="M60" s="336">
        <v>851</v>
      </c>
      <c r="N60" s="336">
        <v>834</v>
      </c>
      <c r="O60" s="336">
        <v>817</v>
      </c>
      <c r="P60" s="336">
        <v>798</v>
      </c>
      <c r="Q60" s="336">
        <v>779</v>
      </c>
      <c r="R60" s="336">
        <v>758</v>
      </c>
      <c r="S60" s="336">
        <v>737</v>
      </c>
      <c r="T60" s="336">
        <v>715</v>
      </c>
      <c r="U60" s="336">
        <v>693</v>
      </c>
      <c r="V60" s="336">
        <v>670</v>
      </c>
      <c r="W60" s="336">
        <v>647</v>
      </c>
      <c r="X60" s="336">
        <v>624</v>
      </c>
      <c r="Y60" s="336">
        <v>600</v>
      </c>
      <c r="Z60" s="336">
        <v>577</v>
      </c>
      <c r="AA60" s="336">
        <v>554</v>
      </c>
      <c r="AB60" s="336">
        <v>532</v>
      </c>
      <c r="AC60" s="336">
        <v>510</v>
      </c>
      <c r="AD60" s="336">
        <v>489</v>
      </c>
      <c r="AE60" s="336">
        <v>469</v>
      </c>
      <c r="AF60" s="336">
        <v>450</v>
      </c>
      <c r="AG60" s="336">
        <v>431</v>
      </c>
      <c r="AH60" s="336">
        <v>415</v>
      </c>
      <c r="AI60" s="336">
        <v>401</v>
      </c>
      <c r="AJ60" s="336">
        <v>389</v>
      </c>
      <c r="AK60" s="336">
        <v>381</v>
      </c>
      <c r="AL60" s="336">
        <v>376</v>
      </c>
    </row>
    <row r="61" spans="1:38" x14ac:dyDescent="0.2">
      <c r="A61" s="925"/>
      <c r="B61" s="634">
        <v>58</v>
      </c>
      <c r="C61" s="336">
        <v>928</v>
      </c>
      <c r="D61" s="336">
        <v>927</v>
      </c>
      <c r="E61" s="336">
        <v>925</v>
      </c>
      <c r="F61" s="336">
        <v>921</v>
      </c>
      <c r="G61" s="336">
        <v>915</v>
      </c>
      <c r="H61" s="336">
        <v>907</v>
      </c>
      <c r="I61" s="336">
        <v>898</v>
      </c>
      <c r="J61" s="336">
        <v>888</v>
      </c>
      <c r="K61" s="336">
        <v>875</v>
      </c>
      <c r="L61" s="336">
        <v>861</v>
      </c>
      <c r="M61" s="336">
        <v>846</v>
      </c>
      <c r="N61" s="336">
        <v>830</v>
      </c>
      <c r="O61" s="336">
        <v>812</v>
      </c>
      <c r="P61" s="336">
        <v>793</v>
      </c>
      <c r="Q61" s="336">
        <v>774</v>
      </c>
      <c r="R61" s="336">
        <v>753</v>
      </c>
      <c r="S61" s="336">
        <v>732</v>
      </c>
      <c r="T61" s="336">
        <v>710</v>
      </c>
      <c r="U61" s="336">
        <v>688</v>
      </c>
      <c r="V61" s="336">
        <v>665</v>
      </c>
      <c r="W61" s="336">
        <v>642</v>
      </c>
      <c r="X61" s="336">
        <v>618</v>
      </c>
      <c r="Y61" s="336">
        <v>595</v>
      </c>
      <c r="Z61" s="336">
        <v>572</v>
      </c>
      <c r="AA61" s="336">
        <v>549</v>
      </c>
      <c r="AB61" s="336">
        <v>526</v>
      </c>
      <c r="AC61" s="336">
        <v>505</v>
      </c>
      <c r="AD61" s="336">
        <v>483</v>
      </c>
      <c r="AE61" s="336">
        <v>463</v>
      </c>
      <c r="AF61" s="336">
        <v>444</v>
      </c>
      <c r="AG61" s="336">
        <v>426</v>
      </c>
      <c r="AH61" s="336">
        <v>409</v>
      </c>
      <c r="AI61" s="336">
        <v>395</v>
      </c>
      <c r="AJ61" s="336">
        <v>383</v>
      </c>
      <c r="AK61" s="336">
        <v>375</v>
      </c>
      <c r="AL61" s="336">
        <v>370</v>
      </c>
    </row>
    <row r="62" spans="1:38" x14ac:dyDescent="0.2">
      <c r="A62" s="925"/>
      <c r="B62" s="634">
        <v>59</v>
      </c>
      <c r="C62" s="336">
        <v>923</v>
      </c>
      <c r="D62" s="336">
        <v>922</v>
      </c>
      <c r="E62" s="336">
        <v>920</v>
      </c>
      <c r="F62" s="336">
        <v>916</v>
      </c>
      <c r="G62" s="336">
        <v>910</v>
      </c>
      <c r="H62" s="336">
        <v>903</v>
      </c>
      <c r="I62" s="336">
        <v>894</v>
      </c>
      <c r="J62" s="336">
        <v>883</v>
      </c>
      <c r="K62" s="336">
        <v>871</v>
      </c>
      <c r="L62" s="336">
        <v>857</v>
      </c>
      <c r="M62" s="336">
        <v>842</v>
      </c>
      <c r="N62" s="336">
        <v>825</v>
      </c>
      <c r="O62" s="336">
        <v>807</v>
      </c>
      <c r="P62" s="336">
        <v>789</v>
      </c>
      <c r="Q62" s="336">
        <v>769</v>
      </c>
      <c r="R62" s="336">
        <v>748</v>
      </c>
      <c r="S62" s="336">
        <v>727</v>
      </c>
      <c r="T62" s="336">
        <v>705</v>
      </c>
      <c r="U62" s="336">
        <v>683</v>
      </c>
      <c r="V62" s="336">
        <v>660</v>
      </c>
      <c r="W62" s="336">
        <v>637</v>
      </c>
      <c r="X62" s="336">
        <v>613</v>
      </c>
      <c r="Y62" s="336">
        <v>590</v>
      </c>
      <c r="Z62" s="336">
        <v>566</v>
      </c>
      <c r="AA62" s="336">
        <v>544</v>
      </c>
      <c r="AB62" s="336">
        <v>521</v>
      </c>
      <c r="AC62" s="336">
        <v>499</v>
      </c>
      <c r="AD62" s="336">
        <v>478</v>
      </c>
      <c r="AE62" s="336">
        <v>458</v>
      </c>
      <c r="AF62" s="336">
        <v>439</v>
      </c>
      <c r="AG62" s="336">
        <v>420</v>
      </c>
      <c r="AH62" s="336">
        <v>404</v>
      </c>
      <c r="AI62" s="336">
        <v>389</v>
      </c>
      <c r="AJ62" s="336">
        <v>378</v>
      </c>
      <c r="AK62" s="336">
        <v>369</v>
      </c>
      <c r="AL62" s="336">
        <v>364</v>
      </c>
    </row>
    <row r="63" spans="1:38" x14ac:dyDescent="0.2">
      <c r="A63" s="925"/>
      <c r="B63" s="634">
        <v>60</v>
      </c>
      <c r="C63" s="336">
        <v>918</v>
      </c>
      <c r="D63" s="336">
        <v>918</v>
      </c>
      <c r="E63" s="336">
        <v>915</v>
      </c>
      <c r="F63" s="336">
        <v>911</v>
      </c>
      <c r="G63" s="336">
        <v>906</v>
      </c>
      <c r="H63" s="336">
        <v>898</v>
      </c>
      <c r="I63" s="336">
        <v>889</v>
      </c>
      <c r="J63" s="336">
        <v>878</v>
      </c>
      <c r="K63" s="336">
        <v>866</v>
      </c>
      <c r="L63" s="336">
        <v>852</v>
      </c>
      <c r="M63" s="336">
        <v>837</v>
      </c>
      <c r="N63" s="336">
        <v>820</v>
      </c>
      <c r="O63" s="336">
        <v>802</v>
      </c>
      <c r="P63" s="336">
        <v>784</v>
      </c>
      <c r="Q63" s="336">
        <v>764</v>
      </c>
      <c r="R63" s="336">
        <v>743</v>
      </c>
      <c r="S63" s="336">
        <v>722</v>
      </c>
      <c r="T63" s="336">
        <v>700</v>
      </c>
      <c r="U63" s="336">
        <v>677</v>
      </c>
      <c r="V63" s="336">
        <v>655</v>
      </c>
      <c r="W63" s="336">
        <v>631</v>
      </c>
      <c r="X63" s="336">
        <v>608</v>
      </c>
      <c r="Y63" s="336">
        <v>584</v>
      </c>
      <c r="Z63" s="336">
        <v>561</v>
      </c>
      <c r="AA63" s="336">
        <v>538</v>
      </c>
      <c r="AB63" s="336">
        <v>516</v>
      </c>
      <c r="AC63" s="336">
        <v>494</v>
      </c>
      <c r="AD63" s="336">
        <v>473</v>
      </c>
      <c r="AE63" s="336">
        <v>452</v>
      </c>
      <c r="AF63" s="336">
        <v>433</v>
      </c>
      <c r="AG63" s="336">
        <v>415</v>
      </c>
      <c r="AH63" s="336">
        <v>398</v>
      </c>
      <c r="AI63" s="336">
        <v>384</v>
      </c>
      <c r="AJ63" s="336">
        <v>372</v>
      </c>
      <c r="AK63" s="336">
        <v>364</v>
      </c>
      <c r="AL63" s="336">
        <v>359</v>
      </c>
    </row>
    <row r="64" spans="1:38" x14ac:dyDescent="0.2">
      <c r="A64" s="925"/>
      <c r="B64" s="634">
        <v>61</v>
      </c>
      <c r="C64" s="336">
        <v>914</v>
      </c>
      <c r="D64" s="336">
        <v>913</v>
      </c>
      <c r="E64" s="336">
        <v>910</v>
      </c>
      <c r="F64" s="336">
        <v>906</v>
      </c>
      <c r="G64" s="336">
        <v>901</v>
      </c>
      <c r="H64" s="336">
        <v>893</v>
      </c>
      <c r="I64" s="336">
        <v>884</v>
      </c>
      <c r="J64" s="336">
        <v>873</v>
      </c>
      <c r="K64" s="336">
        <v>861</v>
      </c>
      <c r="L64" s="336">
        <v>847</v>
      </c>
      <c r="M64" s="336">
        <v>832</v>
      </c>
      <c r="N64" s="336">
        <v>815</v>
      </c>
      <c r="O64" s="336">
        <v>797</v>
      </c>
      <c r="P64" s="336">
        <v>779</v>
      </c>
      <c r="Q64" s="336">
        <v>759</v>
      </c>
      <c r="R64" s="336">
        <v>738</v>
      </c>
      <c r="S64" s="336">
        <v>717</v>
      </c>
      <c r="T64" s="336">
        <v>695</v>
      </c>
      <c r="U64" s="336">
        <v>672</v>
      </c>
      <c r="V64" s="336">
        <v>649</v>
      </c>
      <c r="W64" s="336">
        <v>626</v>
      </c>
      <c r="X64" s="336">
        <v>602</v>
      </c>
      <c r="Y64" s="336">
        <v>579</v>
      </c>
      <c r="Z64" s="336">
        <v>556</v>
      </c>
      <c r="AA64" s="336">
        <v>533</v>
      </c>
      <c r="AB64" s="336">
        <v>510</v>
      </c>
      <c r="AC64" s="336">
        <v>488</v>
      </c>
      <c r="AD64" s="336">
        <v>467</v>
      </c>
      <c r="AE64" s="336">
        <v>447</v>
      </c>
      <c r="AF64" s="336">
        <v>428</v>
      </c>
      <c r="AG64" s="336">
        <v>409</v>
      </c>
      <c r="AH64" s="336">
        <v>393</v>
      </c>
      <c r="AI64" s="336">
        <v>378</v>
      </c>
      <c r="AJ64" s="336">
        <v>367</v>
      </c>
      <c r="AK64" s="336">
        <v>358</v>
      </c>
      <c r="AL64" s="336">
        <v>353</v>
      </c>
    </row>
    <row r="65" spans="1:38" x14ac:dyDescent="0.2">
      <c r="A65" s="925"/>
      <c r="B65" s="634">
        <v>62</v>
      </c>
      <c r="C65" s="336">
        <v>908</v>
      </c>
      <c r="D65" s="336">
        <v>908</v>
      </c>
      <c r="E65" s="336">
        <v>905</v>
      </c>
      <c r="F65" s="336">
        <v>901</v>
      </c>
      <c r="G65" s="336">
        <v>895</v>
      </c>
      <c r="H65" s="336">
        <v>888</v>
      </c>
      <c r="I65" s="336">
        <v>879</v>
      </c>
      <c r="J65" s="336">
        <v>868</v>
      </c>
      <c r="K65" s="336">
        <v>856</v>
      </c>
      <c r="L65" s="336">
        <v>842</v>
      </c>
      <c r="M65" s="336">
        <v>827</v>
      </c>
      <c r="N65" s="336">
        <v>810</v>
      </c>
      <c r="O65" s="336">
        <v>792</v>
      </c>
      <c r="P65" s="336">
        <v>773</v>
      </c>
      <c r="Q65" s="336">
        <v>754</v>
      </c>
      <c r="R65" s="336">
        <v>733</v>
      </c>
      <c r="S65" s="336">
        <v>712</v>
      </c>
      <c r="T65" s="336">
        <v>690</v>
      </c>
      <c r="U65" s="336">
        <v>667</v>
      </c>
      <c r="V65" s="336">
        <v>644</v>
      </c>
      <c r="W65" s="336">
        <v>620</v>
      </c>
      <c r="X65" s="336">
        <v>597</v>
      </c>
      <c r="Y65" s="336">
        <v>574</v>
      </c>
      <c r="Z65" s="336">
        <v>550</v>
      </c>
      <c r="AA65" s="336">
        <v>527</v>
      </c>
      <c r="AB65" s="336">
        <v>505</v>
      </c>
      <c r="AC65" s="336">
        <v>483</v>
      </c>
      <c r="AD65" s="336">
        <v>462</v>
      </c>
      <c r="AE65" s="336">
        <v>441</v>
      </c>
      <c r="AF65" s="336">
        <v>422</v>
      </c>
      <c r="AG65" s="336">
        <v>404</v>
      </c>
      <c r="AH65" s="336">
        <v>388</v>
      </c>
      <c r="AI65" s="336">
        <v>373</v>
      </c>
      <c r="AJ65" s="336">
        <v>361</v>
      </c>
      <c r="AK65" s="336">
        <v>353</v>
      </c>
      <c r="AL65" s="336">
        <v>347</v>
      </c>
    </row>
    <row r="66" spans="1:38" x14ac:dyDescent="0.2">
      <c r="A66" s="925"/>
      <c r="B66" s="634">
        <v>63</v>
      </c>
      <c r="C66" s="336">
        <v>903</v>
      </c>
      <c r="D66" s="336">
        <v>902</v>
      </c>
      <c r="E66" s="336">
        <v>900</v>
      </c>
      <c r="F66" s="336">
        <v>896</v>
      </c>
      <c r="G66" s="336">
        <v>890</v>
      </c>
      <c r="H66" s="336">
        <v>883</v>
      </c>
      <c r="I66" s="336">
        <v>874</v>
      </c>
      <c r="J66" s="336">
        <v>863</v>
      </c>
      <c r="K66" s="336">
        <v>850</v>
      </c>
      <c r="L66" s="336">
        <v>836</v>
      </c>
      <c r="M66" s="336">
        <v>821</v>
      </c>
      <c r="N66" s="336">
        <v>805</v>
      </c>
      <c r="O66" s="336">
        <v>787</v>
      </c>
      <c r="P66" s="336">
        <v>768</v>
      </c>
      <c r="Q66" s="336">
        <v>748</v>
      </c>
      <c r="R66" s="336">
        <v>728</v>
      </c>
      <c r="S66" s="336">
        <v>706</v>
      </c>
      <c r="T66" s="336">
        <v>684</v>
      </c>
      <c r="U66" s="336">
        <v>661</v>
      </c>
      <c r="V66" s="336">
        <v>638</v>
      </c>
      <c r="W66" s="336">
        <v>615</v>
      </c>
      <c r="X66" s="336">
        <v>591</v>
      </c>
      <c r="Y66" s="336">
        <v>568</v>
      </c>
      <c r="Z66" s="336">
        <v>545</v>
      </c>
      <c r="AA66" s="336">
        <v>522</v>
      </c>
      <c r="AB66" s="336">
        <v>499</v>
      </c>
      <c r="AC66" s="336">
        <v>477</v>
      </c>
      <c r="AD66" s="336">
        <v>456</v>
      </c>
      <c r="AE66" s="336">
        <v>436</v>
      </c>
      <c r="AF66" s="336">
        <v>417</v>
      </c>
      <c r="AG66" s="336">
        <v>399</v>
      </c>
      <c r="AH66" s="336">
        <v>382</v>
      </c>
      <c r="AI66" s="336">
        <v>368</v>
      </c>
      <c r="AJ66" s="336">
        <v>356</v>
      </c>
      <c r="AK66" s="336">
        <v>347</v>
      </c>
      <c r="AL66" s="336">
        <v>342</v>
      </c>
    </row>
    <row r="67" spans="1:38" x14ac:dyDescent="0.2">
      <c r="A67" s="925"/>
      <c r="B67" s="634">
        <v>64</v>
      </c>
      <c r="C67" s="336">
        <v>897</v>
      </c>
      <c r="D67" s="336">
        <v>896</v>
      </c>
      <c r="E67" s="336">
        <v>894</v>
      </c>
      <c r="F67" s="336">
        <v>890</v>
      </c>
      <c r="G67" s="336">
        <v>884</v>
      </c>
      <c r="H67" s="336">
        <v>877</v>
      </c>
      <c r="I67" s="336">
        <v>868</v>
      </c>
      <c r="J67" s="336">
        <v>857</v>
      </c>
      <c r="K67" s="336">
        <v>845</v>
      </c>
      <c r="L67" s="336">
        <v>831</v>
      </c>
      <c r="M67" s="336">
        <v>815</v>
      </c>
      <c r="N67" s="336">
        <v>799</v>
      </c>
      <c r="O67" s="336">
        <v>781</v>
      </c>
      <c r="P67" s="336">
        <v>763</v>
      </c>
      <c r="Q67" s="336">
        <v>743</v>
      </c>
      <c r="R67" s="336">
        <v>722</v>
      </c>
      <c r="S67" s="336">
        <v>701</v>
      </c>
      <c r="T67" s="336">
        <v>678</v>
      </c>
      <c r="U67" s="336">
        <v>656</v>
      </c>
      <c r="V67" s="336">
        <v>633</v>
      </c>
      <c r="W67" s="336">
        <v>609</v>
      </c>
      <c r="X67" s="336">
        <v>586</v>
      </c>
      <c r="Y67" s="336">
        <v>562</v>
      </c>
      <c r="Z67" s="336">
        <v>539</v>
      </c>
      <c r="AA67" s="336">
        <v>516</v>
      </c>
      <c r="AB67" s="336">
        <v>494</v>
      </c>
      <c r="AC67" s="336">
        <v>472</v>
      </c>
      <c r="AD67" s="336">
        <v>451</v>
      </c>
      <c r="AE67" s="336">
        <v>431</v>
      </c>
      <c r="AF67" s="336">
        <v>411</v>
      </c>
      <c r="AG67" s="336">
        <v>393</v>
      </c>
      <c r="AH67" s="336">
        <v>377</v>
      </c>
      <c r="AI67" s="336">
        <v>363</v>
      </c>
      <c r="AJ67" s="336">
        <v>351</v>
      </c>
      <c r="AK67" s="336">
        <v>342</v>
      </c>
      <c r="AL67" s="336">
        <v>336</v>
      </c>
    </row>
    <row r="68" spans="1:38" x14ac:dyDescent="0.2">
      <c r="A68" s="925"/>
      <c r="B68" s="634">
        <v>65</v>
      </c>
      <c r="C68" s="336">
        <v>891</v>
      </c>
      <c r="D68" s="336">
        <v>891</v>
      </c>
      <c r="E68" s="336">
        <v>888</v>
      </c>
      <c r="F68" s="336">
        <v>884</v>
      </c>
      <c r="G68" s="336">
        <v>879</v>
      </c>
      <c r="H68" s="336">
        <v>871</v>
      </c>
      <c r="I68" s="336">
        <v>862</v>
      </c>
      <c r="J68" s="336">
        <v>852</v>
      </c>
      <c r="K68" s="336">
        <v>839</v>
      </c>
      <c r="L68" s="336">
        <v>825</v>
      </c>
      <c r="M68" s="336">
        <v>810</v>
      </c>
      <c r="N68" s="336">
        <v>793</v>
      </c>
      <c r="O68" s="336">
        <v>776</v>
      </c>
      <c r="P68" s="336">
        <v>757</v>
      </c>
      <c r="Q68" s="336">
        <v>737</v>
      </c>
      <c r="R68" s="336">
        <v>716</v>
      </c>
      <c r="S68" s="336">
        <v>695</v>
      </c>
      <c r="T68" s="336">
        <v>673</v>
      </c>
      <c r="U68" s="336">
        <v>650</v>
      </c>
      <c r="V68" s="336">
        <v>627</v>
      </c>
      <c r="W68" s="336">
        <v>604</v>
      </c>
      <c r="X68" s="336">
        <v>580</v>
      </c>
      <c r="Y68" s="336">
        <v>557</v>
      </c>
      <c r="Z68" s="336">
        <v>533</v>
      </c>
      <c r="AA68" s="336">
        <v>510</v>
      </c>
      <c r="AB68" s="336">
        <v>488</v>
      </c>
      <c r="AC68" s="336">
        <v>466</v>
      </c>
      <c r="AD68" s="336">
        <v>445</v>
      </c>
      <c r="AE68" s="336">
        <v>425</v>
      </c>
      <c r="AF68" s="336">
        <v>406</v>
      </c>
      <c r="AG68" s="336">
        <v>388</v>
      </c>
      <c r="AH68" s="336">
        <v>372</v>
      </c>
      <c r="AI68" s="336">
        <v>357</v>
      </c>
      <c r="AJ68" s="336">
        <v>346</v>
      </c>
      <c r="AK68" s="336">
        <v>337</v>
      </c>
      <c r="AL68" s="336">
        <v>331</v>
      </c>
    </row>
    <row r="69" spans="1:38" x14ac:dyDescent="0.2">
      <c r="A69" s="925"/>
      <c r="B69" s="634">
        <v>66</v>
      </c>
      <c r="C69" s="336">
        <v>885</v>
      </c>
      <c r="D69" s="336">
        <v>885</v>
      </c>
      <c r="E69" s="336">
        <v>882</v>
      </c>
      <c r="F69" s="336">
        <v>878</v>
      </c>
      <c r="G69" s="336">
        <v>873</v>
      </c>
      <c r="H69" s="336">
        <v>865</v>
      </c>
      <c r="I69" s="336">
        <v>856</v>
      </c>
      <c r="J69" s="336">
        <v>846</v>
      </c>
      <c r="K69" s="336">
        <v>833</v>
      </c>
      <c r="L69" s="336">
        <v>819</v>
      </c>
      <c r="M69" s="336">
        <v>804</v>
      </c>
      <c r="N69" s="336">
        <v>788</v>
      </c>
      <c r="O69" s="336">
        <v>770</v>
      </c>
      <c r="P69" s="336">
        <v>751</v>
      </c>
      <c r="Q69" s="336">
        <v>731</v>
      </c>
      <c r="R69" s="336">
        <v>711</v>
      </c>
      <c r="S69" s="336">
        <v>689</v>
      </c>
      <c r="T69" s="336">
        <v>667</v>
      </c>
      <c r="U69" s="336">
        <v>644</v>
      </c>
      <c r="V69" s="336">
        <v>621</v>
      </c>
      <c r="W69" s="336">
        <v>598</v>
      </c>
      <c r="X69" s="336">
        <v>574</v>
      </c>
      <c r="Y69" s="336">
        <v>551</v>
      </c>
      <c r="Z69" s="336">
        <v>528</v>
      </c>
      <c r="AA69" s="336">
        <v>505</v>
      </c>
      <c r="AB69" s="336">
        <v>482</v>
      </c>
      <c r="AC69" s="336">
        <v>460</v>
      </c>
      <c r="AD69" s="336">
        <v>440</v>
      </c>
      <c r="AE69" s="336">
        <v>420</v>
      </c>
      <c r="AF69" s="336">
        <v>401</v>
      </c>
      <c r="AG69" s="336">
        <v>383</v>
      </c>
      <c r="AH69" s="336">
        <v>367</v>
      </c>
      <c r="AI69" s="336">
        <v>352</v>
      </c>
      <c r="AJ69" s="336">
        <v>340</v>
      </c>
      <c r="AK69" s="336">
        <v>332</v>
      </c>
      <c r="AL69" s="336">
        <v>326</v>
      </c>
    </row>
    <row r="70" spans="1:38" x14ac:dyDescent="0.2">
      <c r="A70" s="925"/>
      <c r="B70" s="634">
        <v>67</v>
      </c>
      <c r="C70" s="336">
        <v>879</v>
      </c>
      <c r="D70" s="336">
        <v>878</v>
      </c>
      <c r="E70" s="336">
        <v>876</v>
      </c>
      <c r="F70" s="336">
        <v>872</v>
      </c>
      <c r="G70" s="336">
        <v>866</v>
      </c>
      <c r="H70" s="336">
        <v>859</v>
      </c>
      <c r="I70" s="336">
        <v>850</v>
      </c>
      <c r="J70" s="336">
        <v>840</v>
      </c>
      <c r="K70" s="336">
        <v>827</v>
      </c>
      <c r="L70" s="336">
        <v>813</v>
      </c>
      <c r="M70" s="336">
        <v>798</v>
      </c>
      <c r="N70" s="336">
        <v>782</v>
      </c>
      <c r="O70" s="336">
        <v>764</v>
      </c>
      <c r="P70" s="336">
        <v>745</v>
      </c>
      <c r="Q70" s="336">
        <v>725</v>
      </c>
      <c r="R70" s="336">
        <v>705</v>
      </c>
      <c r="S70" s="336">
        <v>683</v>
      </c>
      <c r="T70" s="336">
        <v>661</v>
      </c>
      <c r="U70" s="336">
        <v>639</v>
      </c>
      <c r="V70" s="336">
        <v>615</v>
      </c>
      <c r="W70" s="336">
        <v>592</v>
      </c>
      <c r="X70" s="336">
        <v>569</v>
      </c>
      <c r="Y70" s="336">
        <v>545</v>
      </c>
      <c r="Z70" s="336">
        <v>522</v>
      </c>
      <c r="AA70" s="336">
        <v>499</v>
      </c>
      <c r="AB70" s="336">
        <v>477</v>
      </c>
      <c r="AC70" s="336">
        <v>455</v>
      </c>
      <c r="AD70" s="336">
        <v>434</v>
      </c>
      <c r="AE70" s="336">
        <v>414</v>
      </c>
      <c r="AF70" s="336">
        <v>395</v>
      </c>
      <c r="AG70" s="336">
        <v>378</v>
      </c>
      <c r="AH70" s="336">
        <v>362</v>
      </c>
      <c r="AI70" s="336">
        <v>347</v>
      </c>
      <c r="AJ70" s="336">
        <v>336</v>
      </c>
      <c r="AK70" s="336">
        <v>327</v>
      </c>
      <c r="AL70" s="336">
        <v>321</v>
      </c>
    </row>
    <row r="71" spans="1:38" x14ac:dyDescent="0.2">
      <c r="A71" s="925"/>
      <c r="B71" s="634">
        <v>68</v>
      </c>
      <c r="C71" s="336">
        <v>873</v>
      </c>
      <c r="D71" s="336">
        <v>872</v>
      </c>
      <c r="E71" s="336">
        <v>870</v>
      </c>
      <c r="F71" s="336">
        <v>866</v>
      </c>
      <c r="G71" s="336">
        <v>860</v>
      </c>
      <c r="H71" s="336">
        <v>853</v>
      </c>
      <c r="I71" s="336">
        <v>844</v>
      </c>
      <c r="J71" s="336">
        <v>833</v>
      </c>
      <c r="K71" s="336">
        <v>821</v>
      </c>
      <c r="L71" s="336">
        <v>807</v>
      </c>
      <c r="M71" s="336">
        <v>792</v>
      </c>
      <c r="N71" s="336">
        <v>776</v>
      </c>
      <c r="O71" s="336">
        <v>758</v>
      </c>
      <c r="P71" s="336">
        <v>739</v>
      </c>
      <c r="Q71" s="336">
        <v>719</v>
      </c>
      <c r="R71" s="336">
        <v>699</v>
      </c>
      <c r="S71" s="336">
        <v>677</v>
      </c>
      <c r="T71" s="336">
        <v>655</v>
      </c>
      <c r="U71" s="336">
        <v>633</v>
      </c>
      <c r="V71" s="336">
        <v>610</v>
      </c>
      <c r="W71" s="336">
        <v>586</v>
      </c>
      <c r="X71" s="336">
        <v>563</v>
      </c>
      <c r="Y71" s="336">
        <v>539</v>
      </c>
      <c r="Z71" s="336">
        <v>516</v>
      </c>
      <c r="AA71" s="336">
        <v>493</v>
      </c>
      <c r="AB71" s="336">
        <v>471</v>
      </c>
      <c r="AC71" s="336">
        <v>449</v>
      </c>
      <c r="AD71" s="336">
        <v>429</v>
      </c>
      <c r="AE71" s="336">
        <v>409</v>
      </c>
      <c r="AF71" s="336">
        <v>390</v>
      </c>
      <c r="AG71" s="336">
        <v>372</v>
      </c>
      <c r="AH71" s="336">
        <v>356</v>
      </c>
      <c r="AI71" s="336">
        <v>342</v>
      </c>
      <c r="AJ71" s="336">
        <v>331</v>
      </c>
      <c r="AK71" s="336">
        <v>322</v>
      </c>
      <c r="AL71" s="336">
        <v>316</v>
      </c>
    </row>
    <row r="72" spans="1:38" x14ac:dyDescent="0.2">
      <c r="A72" s="925"/>
      <c r="B72" s="634">
        <v>69</v>
      </c>
      <c r="C72" s="336">
        <v>866</v>
      </c>
      <c r="D72" s="336">
        <v>865</v>
      </c>
      <c r="E72" s="336">
        <v>863</v>
      </c>
      <c r="F72" s="336">
        <v>859</v>
      </c>
      <c r="G72" s="336">
        <v>853</v>
      </c>
      <c r="H72" s="336">
        <v>846</v>
      </c>
      <c r="I72" s="336">
        <v>837</v>
      </c>
      <c r="J72" s="336">
        <v>827</v>
      </c>
      <c r="K72" s="336">
        <v>815</v>
      </c>
      <c r="L72" s="336">
        <v>801</v>
      </c>
      <c r="M72" s="336">
        <v>786</v>
      </c>
      <c r="N72" s="336">
        <v>769</v>
      </c>
      <c r="O72" s="336">
        <v>752</v>
      </c>
      <c r="P72" s="336">
        <v>733</v>
      </c>
      <c r="Q72" s="336">
        <v>713</v>
      </c>
      <c r="R72" s="336">
        <v>692</v>
      </c>
      <c r="S72" s="336">
        <v>671</v>
      </c>
      <c r="T72" s="336">
        <v>649</v>
      </c>
      <c r="U72" s="336">
        <v>626</v>
      </c>
      <c r="V72" s="336">
        <v>604</v>
      </c>
      <c r="W72" s="336">
        <v>580</v>
      </c>
      <c r="X72" s="336">
        <v>557</v>
      </c>
      <c r="Y72" s="336">
        <v>534</v>
      </c>
      <c r="Z72" s="336">
        <v>510</v>
      </c>
      <c r="AA72" s="336">
        <v>488</v>
      </c>
      <c r="AB72" s="336">
        <v>465</v>
      </c>
      <c r="AC72" s="336">
        <v>444</v>
      </c>
      <c r="AD72" s="336">
        <v>423</v>
      </c>
      <c r="AE72" s="336">
        <v>403</v>
      </c>
      <c r="AF72" s="336">
        <v>385</v>
      </c>
      <c r="AG72" s="336">
        <v>367</v>
      </c>
      <c r="AH72" s="336">
        <v>351</v>
      </c>
      <c r="AI72" s="336">
        <v>337</v>
      </c>
      <c r="AJ72" s="336">
        <v>326</v>
      </c>
      <c r="AK72" s="336">
        <v>317</v>
      </c>
      <c r="AL72" s="336">
        <v>312</v>
      </c>
    </row>
    <row r="73" spans="1:38" x14ac:dyDescent="0.2">
      <c r="A73" s="925"/>
      <c r="B73" s="634">
        <v>70</v>
      </c>
      <c r="C73" s="336">
        <v>859</v>
      </c>
      <c r="D73" s="336">
        <v>858</v>
      </c>
      <c r="E73" s="336">
        <v>856</v>
      </c>
      <c r="F73" s="336">
        <v>852</v>
      </c>
      <c r="G73" s="336">
        <v>847</v>
      </c>
      <c r="H73" s="336">
        <v>840</v>
      </c>
      <c r="I73" s="336">
        <v>831</v>
      </c>
      <c r="J73" s="336">
        <v>820</v>
      </c>
      <c r="K73" s="336">
        <v>808</v>
      </c>
      <c r="L73" s="336">
        <v>794</v>
      </c>
      <c r="M73" s="336">
        <v>779</v>
      </c>
      <c r="N73" s="336">
        <v>763</v>
      </c>
      <c r="O73" s="336">
        <v>745</v>
      </c>
      <c r="P73" s="336">
        <v>726</v>
      </c>
      <c r="Q73" s="336">
        <v>707</v>
      </c>
      <c r="R73" s="336">
        <v>686</v>
      </c>
      <c r="S73" s="336">
        <v>665</v>
      </c>
      <c r="T73" s="336">
        <v>643</v>
      </c>
      <c r="U73" s="336">
        <v>620</v>
      </c>
      <c r="V73" s="336">
        <v>597</v>
      </c>
      <c r="W73" s="336">
        <v>574</v>
      </c>
      <c r="X73" s="336">
        <v>551</v>
      </c>
      <c r="Y73" s="336">
        <v>528</v>
      </c>
      <c r="Z73" s="336">
        <v>504</v>
      </c>
      <c r="AA73" s="336">
        <v>482</v>
      </c>
      <c r="AB73" s="336">
        <v>460</v>
      </c>
      <c r="AC73" s="336">
        <v>438</v>
      </c>
      <c r="AD73" s="336">
        <v>417</v>
      </c>
      <c r="AE73" s="336">
        <v>398</v>
      </c>
      <c r="AF73" s="336">
        <v>379</v>
      </c>
      <c r="AG73" s="336">
        <v>362</v>
      </c>
      <c r="AH73" s="336">
        <v>346</v>
      </c>
      <c r="AI73" s="336">
        <v>332</v>
      </c>
      <c r="AJ73" s="336">
        <v>321</v>
      </c>
      <c r="AK73" s="336">
        <v>312</v>
      </c>
      <c r="AL73" s="336">
        <v>307</v>
      </c>
    </row>
    <row r="74" spans="1:38" x14ac:dyDescent="0.2">
      <c r="A74" s="925"/>
      <c r="B74" s="634">
        <v>71</v>
      </c>
      <c r="C74" s="336">
        <v>852</v>
      </c>
      <c r="D74" s="336">
        <v>851</v>
      </c>
      <c r="E74" s="336">
        <v>849</v>
      </c>
      <c r="F74" s="336">
        <v>845</v>
      </c>
      <c r="G74" s="336">
        <v>840</v>
      </c>
      <c r="H74" s="336">
        <v>833</v>
      </c>
      <c r="I74" s="336">
        <v>824</v>
      </c>
      <c r="J74" s="336">
        <v>813</v>
      </c>
      <c r="K74" s="336">
        <v>801</v>
      </c>
      <c r="L74" s="336">
        <v>788</v>
      </c>
      <c r="M74" s="336">
        <v>773</v>
      </c>
      <c r="N74" s="336">
        <v>756</v>
      </c>
      <c r="O74" s="336">
        <v>738</v>
      </c>
      <c r="P74" s="336">
        <v>720</v>
      </c>
      <c r="Q74" s="336">
        <v>700</v>
      </c>
      <c r="R74" s="336">
        <v>680</v>
      </c>
      <c r="S74" s="336">
        <v>659</v>
      </c>
      <c r="T74" s="336">
        <v>637</v>
      </c>
      <c r="U74" s="336">
        <v>614</v>
      </c>
      <c r="V74" s="336">
        <v>591</v>
      </c>
      <c r="W74" s="336">
        <v>568</v>
      </c>
      <c r="X74" s="336">
        <v>545</v>
      </c>
      <c r="Y74" s="336">
        <v>522</v>
      </c>
      <c r="Z74" s="336">
        <v>499</v>
      </c>
      <c r="AA74" s="336">
        <v>476</v>
      </c>
      <c r="AB74" s="336">
        <v>454</v>
      </c>
      <c r="AC74" s="336">
        <v>433</v>
      </c>
      <c r="AD74" s="336">
        <v>412</v>
      </c>
      <c r="AE74" s="336">
        <v>392</v>
      </c>
      <c r="AF74" s="336">
        <v>374</v>
      </c>
      <c r="AG74" s="336">
        <v>357</v>
      </c>
      <c r="AH74" s="336">
        <v>341</v>
      </c>
      <c r="AI74" s="336">
        <v>327</v>
      </c>
      <c r="AJ74" s="336">
        <v>316</v>
      </c>
      <c r="AK74" s="336">
        <v>307</v>
      </c>
      <c r="AL74" s="336">
        <v>302</v>
      </c>
    </row>
    <row r="75" spans="1:38" x14ac:dyDescent="0.2">
      <c r="A75" s="925"/>
      <c r="B75" s="634">
        <v>72</v>
      </c>
      <c r="C75" s="336">
        <v>845</v>
      </c>
      <c r="D75" s="336">
        <v>844</v>
      </c>
      <c r="E75" s="336">
        <v>842</v>
      </c>
      <c r="F75" s="336">
        <v>838</v>
      </c>
      <c r="G75" s="336">
        <v>832</v>
      </c>
      <c r="H75" s="336">
        <v>826</v>
      </c>
      <c r="I75" s="336">
        <v>817</v>
      </c>
      <c r="J75" s="336">
        <v>806</v>
      </c>
      <c r="K75" s="336">
        <v>794</v>
      </c>
      <c r="L75" s="336">
        <v>781</v>
      </c>
      <c r="M75" s="336">
        <v>766</v>
      </c>
      <c r="N75" s="336">
        <v>749</v>
      </c>
      <c r="O75" s="336">
        <v>732</v>
      </c>
      <c r="P75" s="336">
        <v>713</v>
      </c>
      <c r="Q75" s="336">
        <v>694</v>
      </c>
      <c r="R75" s="336">
        <v>673</v>
      </c>
      <c r="S75" s="336">
        <v>652</v>
      </c>
      <c r="T75" s="336">
        <v>630</v>
      </c>
      <c r="U75" s="336">
        <v>608</v>
      </c>
      <c r="V75" s="336">
        <v>585</v>
      </c>
      <c r="W75" s="336">
        <v>562</v>
      </c>
      <c r="X75" s="336">
        <v>539</v>
      </c>
      <c r="Y75" s="336">
        <v>516</v>
      </c>
      <c r="Z75" s="336">
        <v>493</v>
      </c>
      <c r="AA75" s="336">
        <v>470</v>
      </c>
      <c r="AB75" s="336">
        <v>448</v>
      </c>
      <c r="AC75" s="336">
        <v>427</v>
      </c>
      <c r="AD75" s="336">
        <v>406</v>
      </c>
      <c r="AE75" s="336">
        <v>387</v>
      </c>
      <c r="AF75" s="336">
        <v>369</v>
      </c>
      <c r="AG75" s="336">
        <v>351</v>
      </c>
      <c r="AH75" s="336">
        <v>336</v>
      </c>
      <c r="AI75" s="336">
        <v>322</v>
      </c>
      <c r="AJ75" s="336">
        <v>311</v>
      </c>
      <c r="AK75" s="336">
        <v>303</v>
      </c>
      <c r="AL75" s="336">
        <v>297</v>
      </c>
    </row>
    <row r="76" spans="1:38" x14ac:dyDescent="0.2">
      <c r="A76" s="925"/>
      <c r="B76" s="634">
        <v>73</v>
      </c>
      <c r="C76" s="336">
        <v>837</v>
      </c>
      <c r="D76" s="336">
        <v>836</v>
      </c>
      <c r="E76" s="336">
        <v>834</v>
      </c>
      <c r="F76" s="336">
        <v>831</v>
      </c>
      <c r="G76" s="336">
        <v>825</v>
      </c>
      <c r="H76" s="336">
        <v>818</v>
      </c>
      <c r="I76" s="336">
        <v>809</v>
      </c>
      <c r="J76" s="336">
        <v>799</v>
      </c>
      <c r="K76" s="336">
        <v>787</v>
      </c>
      <c r="L76" s="336">
        <v>774</v>
      </c>
      <c r="M76" s="336">
        <v>759</v>
      </c>
      <c r="N76" s="336">
        <v>742</v>
      </c>
      <c r="O76" s="336">
        <v>725</v>
      </c>
      <c r="P76" s="336">
        <v>707</v>
      </c>
      <c r="Q76" s="336">
        <v>687</v>
      </c>
      <c r="R76" s="336">
        <v>667</v>
      </c>
      <c r="S76" s="336">
        <v>646</v>
      </c>
      <c r="T76" s="336">
        <v>624</v>
      </c>
      <c r="U76" s="336">
        <v>601</v>
      </c>
      <c r="V76" s="336">
        <v>579</v>
      </c>
      <c r="W76" s="336">
        <v>556</v>
      </c>
      <c r="X76" s="336">
        <v>533</v>
      </c>
      <c r="Y76" s="336">
        <v>510</v>
      </c>
      <c r="Z76" s="336">
        <v>487</v>
      </c>
      <c r="AA76" s="336">
        <v>464</v>
      </c>
      <c r="AB76" s="336">
        <v>442</v>
      </c>
      <c r="AC76" s="336">
        <v>421</v>
      </c>
      <c r="AD76" s="336">
        <v>401</v>
      </c>
      <c r="AE76" s="336">
        <v>382</v>
      </c>
      <c r="AF76" s="336">
        <v>363</v>
      </c>
      <c r="AG76" s="336">
        <v>346</v>
      </c>
      <c r="AH76" s="336">
        <v>331</v>
      </c>
      <c r="AI76" s="336">
        <v>317</v>
      </c>
      <c r="AJ76" s="336">
        <v>306</v>
      </c>
      <c r="AK76" s="336">
        <v>298</v>
      </c>
      <c r="AL76" s="336">
        <v>293</v>
      </c>
    </row>
    <row r="77" spans="1:38" x14ac:dyDescent="0.2">
      <c r="A77" s="925"/>
      <c r="B77" s="634">
        <v>74</v>
      </c>
      <c r="C77" s="336">
        <v>830</v>
      </c>
      <c r="D77" s="336">
        <v>829</v>
      </c>
      <c r="E77" s="336">
        <v>827</v>
      </c>
      <c r="F77" s="336">
        <v>823</v>
      </c>
      <c r="G77" s="336">
        <v>818</v>
      </c>
      <c r="H77" s="336">
        <v>811</v>
      </c>
      <c r="I77" s="336">
        <v>802</v>
      </c>
      <c r="J77" s="336">
        <v>792</v>
      </c>
      <c r="K77" s="336">
        <v>780</v>
      </c>
      <c r="L77" s="336">
        <v>766</v>
      </c>
      <c r="M77" s="336">
        <v>752</v>
      </c>
      <c r="N77" s="336">
        <v>735</v>
      </c>
      <c r="O77" s="336">
        <v>718</v>
      </c>
      <c r="P77" s="336">
        <v>700</v>
      </c>
      <c r="Q77" s="336">
        <v>681</v>
      </c>
      <c r="R77" s="336">
        <v>660</v>
      </c>
      <c r="S77" s="336">
        <v>639</v>
      </c>
      <c r="T77" s="336">
        <v>618</v>
      </c>
      <c r="U77" s="336">
        <v>595</v>
      </c>
      <c r="V77" s="336">
        <v>573</v>
      </c>
      <c r="W77" s="336">
        <v>550</v>
      </c>
      <c r="X77" s="336">
        <v>527</v>
      </c>
      <c r="Y77" s="336">
        <v>504</v>
      </c>
      <c r="Z77" s="336">
        <v>481</v>
      </c>
      <c r="AA77" s="336">
        <v>458</v>
      </c>
      <c r="AB77" s="336">
        <v>437</v>
      </c>
      <c r="AC77" s="336">
        <v>416</v>
      </c>
      <c r="AD77" s="336">
        <v>395</v>
      </c>
      <c r="AE77" s="336">
        <v>376</v>
      </c>
      <c r="AF77" s="336">
        <v>358</v>
      </c>
      <c r="AG77" s="336">
        <v>341</v>
      </c>
      <c r="AH77" s="336">
        <v>326</v>
      </c>
      <c r="AI77" s="336">
        <v>312</v>
      </c>
      <c r="AJ77" s="336">
        <v>301</v>
      </c>
      <c r="AK77" s="336">
        <v>293</v>
      </c>
      <c r="AL77" s="336">
        <v>288</v>
      </c>
    </row>
    <row r="78" spans="1:38" x14ac:dyDescent="0.2">
      <c r="A78" s="925"/>
      <c r="B78" s="634">
        <v>75</v>
      </c>
      <c r="C78" s="336">
        <v>822</v>
      </c>
      <c r="D78" s="336">
        <v>821</v>
      </c>
      <c r="E78" s="336">
        <v>819</v>
      </c>
      <c r="F78" s="336">
        <v>815</v>
      </c>
      <c r="G78" s="336">
        <v>810</v>
      </c>
      <c r="H78" s="336">
        <v>803</v>
      </c>
      <c r="I78" s="336">
        <v>795</v>
      </c>
      <c r="J78" s="336">
        <v>784</v>
      </c>
      <c r="K78" s="336">
        <v>773</v>
      </c>
      <c r="L78" s="336">
        <v>759</v>
      </c>
      <c r="M78" s="336">
        <v>744</v>
      </c>
      <c r="N78" s="336">
        <v>728</v>
      </c>
      <c r="O78" s="336">
        <v>711</v>
      </c>
      <c r="P78" s="336">
        <v>693</v>
      </c>
      <c r="Q78" s="336">
        <v>674</v>
      </c>
      <c r="R78" s="336">
        <v>653</v>
      </c>
      <c r="S78" s="336">
        <v>632</v>
      </c>
      <c r="T78" s="336">
        <v>611</v>
      </c>
      <c r="U78" s="336">
        <v>589</v>
      </c>
      <c r="V78" s="336">
        <v>566</v>
      </c>
      <c r="W78" s="336">
        <v>543</v>
      </c>
      <c r="X78" s="336">
        <v>520</v>
      </c>
      <c r="Y78" s="336">
        <v>497</v>
      </c>
      <c r="Z78" s="336">
        <v>475</v>
      </c>
      <c r="AA78" s="336">
        <v>453</v>
      </c>
      <c r="AB78" s="336">
        <v>431</v>
      </c>
      <c r="AC78" s="336">
        <v>410</v>
      </c>
      <c r="AD78" s="336">
        <v>390</v>
      </c>
      <c r="AE78" s="336">
        <v>371</v>
      </c>
      <c r="AF78" s="336">
        <v>353</v>
      </c>
      <c r="AG78" s="336">
        <v>336</v>
      </c>
      <c r="AH78" s="336">
        <v>321</v>
      </c>
      <c r="AI78" s="336">
        <v>308</v>
      </c>
      <c r="AJ78" s="336">
        <v>297</v>
      </c>
      <c r="AK78" s="336">
        <v>289</v>
      </c>
      <c r="AL78" s="336">
        <v>284</v>
      </c>
    </row>
    <row r="79" spans="1:38" x14ac:dyDescent="0.2">
      <c r="A79" s="925"/>
      <c r="B79" s="634">
        <v>76</v>
      </c>
      <c r="C79" s="336">
        <v>814</v>
      </c>
      <c r="D79" s="336">
        <v>813</v>
      </c>
      <c r="E79" s="336">
        <v>811</v>
      </c>
      <c r="F79" s="336">
        <v>807</v>
      </c>
      <c r="G79" s="336">
        <v>802</v>
      </c>
      <c r="H79" s="336">
        <v>795</v>
      </c>
      <c r="I79" s="336">
        <v>787</v>
      </c>
      <c r="J79" s="336">
        <v>777</v>
      </c>
      <c r="K79" s="336">
        <v>765</v>
      </c>
      <c r="L79" s="336">
        <v>752</v>
      </c>
      <c r="M79" s="336">
        <v>737</v>
      </c>
      <c r="N79" s="336">
        <v>721</v>
      </c>
      <c r="O79" s="336">
        <v>704</v>
      </c>
      <c r="P79" s="336">
        <v>686</v>
      </c>
      <c r="Q79" s="336">
        <v>666</v>
      </c>
      <c r="R79" s="336">
        <v>647</v>
      </c>
      <c r="S79" s="336">
        <v>626</v>
      </c>
      <c r="T79" s="336">
        <v>604</v>
      </c>
      <c r="U79" s="336">
        <v>582</v>
      </c>
      <c r="V79" s="336">
        <v>560</v>
      </c>
      <c r="W79" s="336">
        <v>537</v>
      </c>
      <c r="X79" s="336">
        <v>514</v>
      </c>
      <c r="Y79" s="336">
        <v>491</v>
      </c>
      <c r="Z79" s="336">
        <v>469</v>
      </c>
      <c r="AA79" s="336">
        <v>447</v>
      </c>
      <c r="AB79" s="336">
        <v>425</v>
      </c>
      <c r="AC79" s="336">
        <v>404</v>
      </c>
      <c r="AD79" s="336">
        <v>384</v>
      </c>
      <c r="AE79" s="336">
        <v>365</v>
      </c>
      <c r="AF79" s="336">
        <v>348</v>
      </c>
      <c r="AG79" s="336">
        <v>331</v>
      </c>
      <c r="AH79" s="336">
        <v>316</v>
      </c>
      <c r="AI79" s="336">
        <v>303</v>
      </c>
      <c r="AJ79" s="336">
        <v>292</v>
      </c>
      <c r="AK79" s="336">
        <v>284</v>
      </c>
      <c r="AL79" s="336">
        <v>279</v>
      </c>
    </row>
    <row r="80" spans="1:38" x14ac:dyDescent="0.2">
      <c r="A80" s="925"/>
      <c r="B80" s="634">
        <v>77</v>
      </c>
      <c r="C80" s="336">
        <v>805</v>
      </c>
      <c r="D80" s="336">
        <v>805</v>
      </c>
      <c r="E80" s="336">
        <v>802</v>
      </c>
      <c r="F80" s="336">
        <v>799</v>
      </c>
      <c r="G80" s="336">
        <v>794</v>
      </c>
      <c r="H80" s="336">
        <v>787</v>
      </c>
      <c r="I80" s="336">
        <v>779</v>
      </c>
      <c r="J80" s="336">
        <v>769</v>
      </c>
      <c r="K80" s="336">
        <v>757</v>
      </c>
      <c r="L80" s="336">
        <v>744</v>
      </c>
      <c r="M80" s="336">
        <v>729</v>
      </c>
      <c r="N80" s="336">
        <v>714</v>
      </c>
      <c r="O80" s="336">
        <v>697</v>
      </c>
      <c r="P80" s="336">
        <v>678</v>
      </c>
      <c r="Q80" s="336">
        <v>659</v>
      </c>
      <c r="R80" s="336">
        <v>639</v>
      </c>
      <c r="S80" s="336">
        <v>619</v>
      </c>
      <c r="T80" s="336">
        <v>597</v>
      </c>
      <c r="U80" s="336">
        <v>575</v>
      </c>
      <c r="V80" s="336">
        <v>553</v>
      </c>
      <c r="W80" s="336">
        <v>530</v>
      </c>
      <c r="X80" s="336">
        <v>508</v>
      </c>
      <c r="Y80" s="336">
        <v>485</v>
      </c>
      <c r="Z80" s="336">
        <v>463</v>
      </c>
      <c r="AA80" s="336">
        <v>441</v>
      </c>
      <c r="AB80" s="336">
        <v>419</v>
      </c>
      <c r="AC80" s="336">
        <v>399</v>
      </c>
      <c r="AD80" s="336">
        <v>379</v>
      </c>
      <c r="AE80" s="336">
        <v>360</v>
      </c>
      <c r="AF80" s="336">
        <v>342</v>
      </c>
      <c r="AG80" s="336">
        <v>326</v>
      </c>
      <c r="AH80" s="336">
        <v>311</v>
      </c>
      <c r="AI80" s="336">
        <v>298</v>
      </c>
      <c r="AJ80" s="336">
        <v>287</v>
      </c>
      <c r="AK80" s="336">
        <v>279</v>
      </c>
      <c r="AL80" s="336">
        <v>275</v>
      </c>
    </row>
    <row r="81" spans="1:38" x14ac:dyDescent="0.2">
      <c r="A81" s="925"/>
      <c r="B81" s="634">
        <v>78</v>
      </c>
      <c r="C81" s="336">
        <v>797</v>
      </c>
      <c r="D81" s="336">
        <v>796</v>
      </c>
      <c r="E81" s="336">
        <v>794</v>
      </c>
      <c r="F81" s="336">
        <v>791</v>
      </c>
      <c r="G81" s="336">
        <v>786</v>
      </c>
      <c r="H81" s="336">
        <v>779</v>
      </c>
      <c r="I81" s="336">
        <v>771</v>
      </c>
      <c r="J81" s="336">
        <v>761</v>
      </c>
      <c r="K81" s="336">
        <v>749</v>
      </c>
      <c r="L81" s="336">
        <v>736</v>
      </c>
      <c r="M81" s="336">
        <v>722</v>
      </c>
      <c r="N81" s="336">
        <v>706</v>
      </c>
      <c r="O81" s="336">
        <v>689</v>
      </c>
      <c r="P81" s="336">
        <v>671</v>
      </c>
      <c r="Q81" s="336">
        <v>652</v>
      </c>
      <c r="R81" s="336">
        <v>632</v>
      </c>
      <c r="S81" s="336">
        <v>611</v>
      </c>
      <c r="T81" s="336">
        <v>590</v>
      </c>
      <c r="U81" s="336">
        <v>569</v>
      </c>
      <c r="V81" s="336">
        <v>546</v>
      </c>
      <c r="W81" s="336">
        <v>524</v>
      </c>
      <c r="X81" s="336">
        <v>502</v>
      </c>
      <c r="Y81" s="336">
        <v>479</v>
      </c>
      <c r="Z81" s="336">
        <v>456</v>
      </c>
      <c r="AA81" s="336">
        <v>435</v>
      </c>
      <c r="AB81" s="336">
        <v>413</v>
      </c>
      <c r="AC81" s="336">
        <v>393</v>
      </c>
      <c r="AD81" s="336">
        <v>373</v>
      </c>
      <c r="AE81" s="336">
        <v>355</v>
      </c>
      <c r="AF81" s="336">
        <v>337</v>
      </c>
      <c r="AG81" s="336">
        <v>321</v>
      </c>
      <c r="AH81" s="336">
        <v>306</v>
      </c>
      <c r="AI81" s="336">
        <v>293</v>
      </c>
      <c r="AJ81" s="336">
        <v>283</v>
      </c>
      <c r="AK81" s="336">
        <v>275</v>
      </c>
      <c r="AL81" s="336">
        <v>270</v>
      </c>
    </row>
    <row r="82" spans="1:38" x14ac:dyDescent="0.2">
      <c r="A82" s="925"/>
      <c r="B82" s="634">
        <v>79</v>
      </c>
      <c r="C82" s="336">
        <v>788</v>
      </c>
      <c r="D82" s="336">
        <v>787</v>
      </c>
      <c r="E82" s="336">
        <v>786</v>
      </c>
      <c r="F82" s="336">
        <v>782</v>
      </c>
      <c r="G82" s="336">
        <v>777</v>
      </c>
      <c r="H82" s="336">
        <v>770</v>
      </c>
      <c r="I82" s="336">
        <v>762</v>
      </c>
      <c r="J82" s="336">
        <v>753</v>
      </c>
      <c r="K82" s="336">
        <v>741</v>
      </c>
      <c r="L82" s="336">
        <v>728</v>
      </c>
      <c r="M82" s="336">
        <v>714</v>
      </c>
      <c r="N82" s="336">
        <v>698</v>
      </c>
      <c r="O82" s="336">
        <v>681</v>
      </c>
      <c r="P82" s="336">
        <v>663</v>
      </c>
      <c r="Q82" s="336">
        <v>645</v>
      </c>
      <c r="R82" s="336">
        <v>625</v>
      </c>
      <c r="S82" s="336">
        <v>605</v>
      </c>
      <c r="T82" s="336">
        <v>583</v>
      </c>
      <c r="U82" s="336">
        <v>562</v>
      </c>
      <c r="V82" s="336">
        <v>540</v>
      </c>
      <c r="W82" s="336">
        <v>517</v>
      </c>
      <c r="X82" s="336">
        <v>495</v>
      </c>
      <c r="Y82" s="336">
        <v>473</v>
      </c>
      <c r="Z82" s="336">
        <v>450</v>
      </c>
      <c r="AA82" s="336">
        <v>429</v>
      </c>
      <c r="AB82" s="336">
        <v>408</v>
      </c>
      <c r="AC82" s="336">
        <v>387</v>
      </c>
      <c r="AD82" s="336">
        <v>368</v>
      </c>
      <c r="AE82" s="336">
        <v>349</v>
      </c>
      <c r="AF82" s="336">
        <v>332</v>
      </c>
      <c r="AG82" s="336">
        <v>316</v>
      </c>
      <c r="AH82" s="336">
        <v>301</v>
      </c>
      <c r="AI82" s="336">
        <v>289</v>
      </c>
      <c r="AJ82" s="336">
        <v>278</v>
      </c>
      <c r="AK82" s="336">
        <v>271</v>
      </c>
      <c r="AL82" s="336">
        <v>266</v>
      </c>
    </row>
    <row r="83" spans="1:38" x14ac:dyDescent="0.2">
      <c r="A83" s="925"/>
      <c r="B83" s="634">
        <v>80</v>
      </c>
      <c r="C83" s="336">
        <v>779</v>
      </c>
      <c r="D83" s="336">
        <v>779</v>
      </c>
      <c r="E83" s="336">
        <v>777</v>
      </c>
      <c r="F83" s="336">
        <v>773</v>
      </c>
      <c r="G83" s="336">
        <v>768</v>
      </c>
      <c r="H83" s="336">
        <v>762</v>
      </c>
      <c r="I83" s="336">
        <v>754</v>
      </c>
      <c r="J83" s="336">
        <v>744</v>
      </c>
      <c r="K83" s="336">
        <v>733</v>
      </c>
      <c r="L83" s="336">
        <v>720</v>
      </c>
      <c r="M83" s="336">
        <v>706</v>
      </c>
      <c r="N83" s="336">
        <v>691</v>
      </c>
      <c r="O83" s="336">
        <v>674</v>
      </c>
      <c r="P83" s="336">
        <v>656</v>
      </c>
      <c r="Q83" s="336">
        <v>637</v>
      </c>
      <c r="R83" s="336">
        <v>618</v>
      </c>
      <c r="S83" s="336">
        <v>598</v>
      </c>
      <c r="T83" s="336">
        <v>576</v>
      </c>
      <c r="U83" s="336">
        <v>555</v>
      </c>
      <c r="V83" s="336">
        <v>533</v>
      </c>
      <c r="W83" s="336">
        <v>511</v>
      </c>
      <c r="X83" s="336">
        <v>489</v>
      </c>
      <c r="Y83" s="336">
        <v>466</v>
      </c>
      <c r="Z83" s="336">
        <v>444</v>
      </c>
      <c r="AA83" s="336">
        <v>423</v>
      </c>
      <c r="AB83" s="336">
        <v>402</v>
      </c>
      <c r="AC83" s="336">
        <v>381</v>
      </c>
      <c r="AD83" s="336">
        <v>362</v>
      </c>
      <c r="AE83" s="336">
        <v>344</v>
      </c>
      <c r="AF83" s="336">
        <v>327</v>
      </c>
      <c r="AG83" s="336">
        <v>311</v>
      </c>
      <c r="AH83" s="336">
        <v>296</v>
      </c>
      <c r="AI83" s="336">
        <v>284</v>
      </c>
      <c r="AJ83" s="336">
        <v>274</v>
      </c>
      <c r="AK83" s="336">
        <v>266</v>
      </c>
      <c r="AL83" s="336">
        <v>262</v>
      </c>
    </row>
    <row r="84" spans="1:38" x14ac:dyDescent="0.2">
      <c r="A84" s="925"/>
      <c r="B84" s="634">
        <v>81</v>
      </c>
      <c r="C84" s="336">
        <v>770</v>
      </c>
      <c r="D84" s="336">
        <v>770</v>
      </c>
      <c r="E84" s="336">
        <v>768</v>
      </c>
      <c r="F84" s="336">
        <v>764</v>
      </c>
      <c r="G84" s="336">
        <v>760</v>
      </c>
      <c r="H84" s="336">
        <v>753</v>
      </c>
      <c r="I84" s="336">
        <v>746</v>
      </c>
      <c r="J84" s="336">
        <v>736</v>
      </c>
      <c r="K84" s="336">
        <v>725</v>
      </c>
      <c r="L84" s="336">
        <v>712</v>
      </c>
      <c r="M84" s="336">
        <v>698</v>
      </c>
      <c r="N84" s="336">
        <v>683</v>
      </c>
      <c r="O84" s="336">
        <v>666</v>
      </c>
      <c r="P84" s="336">
        <v>648</v>
      </c>
      <c r="Q84" s="336">
        <v>630</v>
      </c>
      <c r="R84" s="336">
        <v>610</v>
      </c>
      <c r="S84" s="336">
        <v>591</v>
      </c>
      <c r="T84" s="336">
        <v>570</v>
      </c>
      <c r="U84" s="336">
        <v>548</v>
      </c>
      <c r="V84" s="336">
        <v>526</v>
      </c>
      <c r="W84" s="336">
        <v>504</v>
      </c>
      <c r="X84" s="336">
        <v>482</v>
      </c>
      <c r="Y84" s="336">
        <v>460</v>
      </c>
      <c r="Z84" s="336">
        <v>438</v>
      </c>
      <c r="AA84" s="336">
        <v>417</v>
      </c>
      <c r="AB84" s="336">
        <v>396</v>
      </c>
      <c r="AC84" s="336">
        <v>376</v>
      </c>
      <c r="AD84" s="336">
        <v>357</v>
      </c>
      <c r="AE84" s="336">
        <v>339</v>
      </c>
      <c r="AF84" s="336">
        <v>322</v>
      </c>
      <c r="AG84" s="336">
        <v>306</v>
      </c>
      <c r="AH84" s="336">
        <v>292</v>
      </c>
      <c r="AI84" s="336">
        <v>279</v>
      </c>
      <c r="AJ84" s="336">
        <v>269</v>
      </c>
      <c r="AK84" s="336">
        <v>262</v>
      </c>
      <c r="AL84" s="336">
        <v>257</v>
      </c>
    </row>
    <row r="85" spans="1:38" x14ac:dyDescent="0.2">
      <c r="A85" s="925"/>
      <c r="B85" s="634">
        <v>82</v>
      </c>
      <c r="C85" s="336">
        <v>761</v>
      </c>
      <c r="D85" s="336">
        <v>760</v>
      </c>
      <c r="E85" s="336">
        <v>759</v>
      </c>
      <c r="F85" s="336">
        <v>755</v>
      </c>
      <c r="G85" s="336">
        <v>751</v>
      </c>
      <c r="H85" s="336">
        <v>745</v>
      </c>
      <c r="I85" s="336">
        <v>737</v>
      </c>
      <c r="J85" s="336">
        <v>727</v>
      </c>
      <c r="K85" s="336">
        <v>716</v>
      </c>
      <c r="L85" s="336">
        <v>703</v>
      </c>
      <c r="M85" s="336">
        <v>690</v>
      </c>
      <c r="N85" s="336">
        <v>674</v>
      </c>
      <c r="O85" s="336">
        <v>658</v>
      </c>
      <c r="P85" s="336">
        <v>641</v>
      </c>
      <c r="Q85" s="336">
        <v>622</v>
      </c>
      <c r="R85" s="336">
        <v>603</v>
      </c>
      <c r="S85" s="336">
        <v>582</v>
      </c>
      <c r="T85" s="336">
        <v>563</v>
      </c>
      <c r="U85" s="336">
        <v>541</v>
      </c>
      <c r="V85" s="336">
        <v>519</v>
      </c>
      <c r="W85" s="336">
        <v>498</v>
      </c>
      <c r="X85" s="336">
        <v>476</v>
      </c>
      <c r="Y85" s="336">
        <v>453</v>
      </c>
      <c r="Z85" s="336">
        <v>432</v>
      </c>
      <c r="AA85" s="336">
        <v>411</v>
      </c>
      <c r="AB85" s="336">
        <v>390</v>
      </c>
      <c r="AC85" s="336">
        <v>370</v>
      </c>
      <c r="AD85" s="336">
        <v>352</v>
      </c>
      <c r="AE85" s="336">
        <v>333</v>
      </c>
      <c r="AF85" s="336">
        <v>316</v>
      </c>
      <c r="AG85" s="336">
        <v>301</v>
      </c>
      <c r="AH85" s="336">
        <v>287</v>
      </c>
      <c r="AI85" s="336">
        <v>275</v>
      </c>
      <c r="AJ85" s="336">
        <v>265</v>
      </c>
      <c r="AK85" s="336">
        <v>258</v>
      </c>
      <c r="AL85" s="336">
        <v>253</v>
      </c>
    </row>
    <row r="86" spans="1:38" x14ac:dyDescent="0.2">
      <c r="A86" s="925"/>
      <c r="B86" s="634">
        <v>83</v>
      </c>
      <c r="C86" s="336">
        <v>752</v>
      </c>
      <c r="D86" s="336">
        <v>751</v>
      </c>
      <c r="E86" s="336">
        <v>749</v>
      </c>
      <c r="F86" s="336">
        <v>746</v>
      </c>
      <c r="G86" s="336">
        <v>742</v>
      </c>
      <c r="H86" s="336">
        <v>736</v>
      </c>
      <c r="I86" s="336">
        <v>728</v>
      </c>
      <c r="J86" s="336">
        <v>719</v>
      </c>
      <c r="K86" s="336">
        <v>708</v>
      </c>
      <c r="L86" s="336">
        <v>695</v>
      </c>
      <c r="M86" s="336">
        <v>682</v>
      </c>
      <c r="N86" s="336">
        <v>666</v>
      </c>
      <c r="O86" s="336">
        <v>650</v>
      </c>
      <c r="P86" s="336">
        <v>633</v>
      </c>
      <c r="Q86" s="336">
        <v>615</v>
      </c>
      <c r="R86" s="336">
        <v>596</v>
      </c>
      <c r="S86" s="336">
        <v>575</v>
      </c>
      <c r="T86" s="336">
        <v>555</v>
      </c>
      <c r="U86" s="336">
        <v>534</v>
      </c>
      <c r="V86" s="336">
        <v>513</v>
      </c>
      <c r="W86" s="336">
        <v>491</v>
      </c>
      <c r="X86" s="336">
        <v>469</v>
      </c>
      <c r="Y86" s="336">
        <v>447</v>
      </c>
      <c r="Z86" s="336">
        <v>426</v>
      </c>
      <c r="AA86" s="336">
        <v>405</v>
      </c>
      <c r="AB86" s="336">
        <v>384</v>
      </c>
      <c r="AC86" s="336">
        <v>365</v>
      </c>
      <c r="AD86" s="336">
        <v>346</v>
      </c>
      <c r="AE86" s="336">
        <v>328</v>
      </c>
      <c r="AF86" s="336">
        <v>311</v>
      </c>
      <c r="AG86" s="336">
        <v>296</v>
      </c>
      <c r="AH86" s="336">
        <v>282</v>
      </c>
      <c r="AI86" s="336">
        <v>270</v>
      </c>
      <c r="AJ86" s="336">
        <v>260</v>
      </c>
      <c r="AK86" s="336">
        <v>253</v>
      </c>
      <c r="AL86" s="336">
        <v>249</v>
      </c>
    </row>
    <row r="87" spans="1:38" x14ac:dyDescent="0.2">
      <c r="A87" s="925"/>
      <c r="B87" s="634">
        <v>84</v>
      </c>
      <c r="C87" s="336">
        <v>742</v>
      </c>
      <c r="D87" s="336">
        <v>742</v>
      </c>
      <c r="E87" s="336">
        <v>740</v>
      </c>
      <c r="F87" s="336">
        <v>737</v>
      </c>
      <c r="G87" s="336">
        <v>732</v>
      </c>
      <c r="H87" s="336">
        <v>726</v>
      </c>
      <c r="I87" s="336">
        <v>719</v>
      </c>
      <c r="J87" s="336">
        <v>709</v>
      </c>
      <c r="K87" s="336">
        <v>699</v>
      </c>
      <c r="L87" s="336">
        <v>687</v>
      </c>
      <c r="M87" s="336">
        <v>673</v>
      </c>
      <c r="N87" s="336">
        <v>658</v>
      </c>
      <c r="O87" s="336">
        <v>642</v>
      </c>
      <c r="P87" s="336">
        <v>625</v>
      </c>
      <c r="Q87" s="336">
        <v>607</v>
      </c>
      <c r="R87" s="336">
        <v>588</v>
      </c>
      <c r="S87" s="336">
        <v>568</v>
      </c>
      <c r="T87" s="336">
        <v>548</v>
      </c>
      <c r="U87" s="336">
        <v>527</v>
      </c>
      <c r="V87" s="336">
        <v>506</v>
      </c>
      <c r="W87" s="336">
        <v>484</v>
      </c>
      <c r="X87" s="336">
        <v>462</v>
      </c>
      <c r="Y87" s="336">
        <v>441</v>
      </c>
      <c r="Z87" s="336">
        <v>420</v>
      </c>
      <c r="AA87" s="336">
        <v>399</v>
      </c>
      <c r="AB87" s="336">
        <v>378</v>
      </c>
      <c r="AC87" s="336">
        <v>359</v>
      </c>
      <c r="AD87" s="336">
        <v>340</v>
      </c>
      <c r="AE87" s="336">
        <v>323</v>
      </c>
      <c r="AF87" s="336">
        <v>306</v>
      </c>
      <c r="AG87" s="336">
        <v>291</v>
      </c>
      <c r="AH87" s="336">
        <v>277</v>
      </c>
      <c r="AI87" s="336">
        <v>266</v>
      </c>
      <c r="AJ87" s="336">
        <v>256</v>
      </c>
      <c r="AK87" s="336">
        <v>249</v>
      </c>
      <c r="AL87" s="336">
        <v>244</v>
      </c>
    </row>
    <row r="88" spans="1:38" x14ac:dyDescent="0.2">
      <c r="A88" s="925"/>
      <c r="B88" s="634">
        <v>85</v>
      </c>
      <c r="C88" s="336">
        <v>733</v>
      </c>
      <c r="D88" s="336">
        <v>732</v>
      </c>
      <c r="E88" s="336">
        <v>730</v>
      </c>
      <c r="F88" s="336">
        <v>727</v>
      </c>
      <c r="G88" s="336">
        <v>723</v>
      </c>
      <c r="H88" s="336">
        <v>717</v>
      </c>
      <c r="I88" s="336">
        <v>709</v>
      </c>
      <c r="J88" s="336">
        <v>701</v>
      </c>
      <c r="K88" s="336">
        <v>690</v>
      </c>
      <c r="L88" s="336">
        <v>678</v>
      </c>
      <c r="M88" s="336">
        <v>664</v>
      </c>
      <c r="N88" s="336">
        <v>650</v>
      </c>
      <c r="O88" s="336">
        <v>634</v>
      </c>
      <c r="P88" s="336">
        <v>617</v>
      </c>
      <c r="Q88" s="336">
        <v>599</v>
      </c>
      <c r="R88" s="336">
        <v>580</v>
      </c>
      <c r="S88" s="336">
        <v>561</v>
      </c>
      <c r="T88" s="336">
        <v>541</v>
      </c>
      <c r="U88" s="336">
        <v>520</v>
      </c>
      <c r="V88" s="336">
        <v>499</v>
      </c>
      <c r="W88" s="336">
        <v>478</v>
      </c>
      <c r="X88" s="336">
        <v>456</v>
      </c>
      <c r="Y88" s="336">
        <v>434</v>
      </c>
      <c r="Z88" s="336">
        <v>414</v>
      </c>
      <c r="AA88" s="336">
        <v>393</v>
      </c>
      <c r="AB88" s="336">
        <v>373</v>
      </c>
      <c r="AC88" s="336">
        <v>353</v>
      </c>
      <c r="AD88" s="336">
        <v>335</v>
      </c>
      <c r="AE88" s="336">
        <v>318</v>
      </c>
      <c r="AF88" s="336">
        <v>301</v>
      </c>
      <c r="AG88" s="336">
        <v>286</v>
      </c>
      <c r="AH88" s="336">
        <v>273</v>
      </c>
      <c r="AI88" s="336">
        <v>261</v>
      </c>
      <c r="AJ88" s="336">
        <v>252</v>
      </c>
      <c r="AK88" s="336">
        <v>245</v>
      </c>
      <c r="AL88" s="336">
        <v>240</v>
      </c>
    </row>
    <row r="89" spans="1:38" x14ac:dyDescent="0.2">
      <c r="A89" s="925"/>
      <c r="B89" s="634">
        <v>86</v>
      </c>
      <c r="C89" s="336">
        <v>722</v>
      </c>
      <c r="D89" s="336">
        <v>722</v>
      </c>
      <c r="E89" s="336">
        <v>720</v>
      </c>
      <c r="F89" s="336">
        <v>717</v>
      </c>
      <c r="G89" s="336">
        <v>713</v>
      </c>
      <c r="H89" s="336">
        <v>707</v>
      </c>
      <c r="I89" s="336">
        <v>700</v>
      </c>
      <c r="J89" s="336">
        <v>691</v>
      </c>
      <c r="K89" s="336">
        <v>681</v>
      </c>
      <c r="L89" s="336">
        <v>669</v>
      </c>
      <c r="M89" s="336">
        <v>656</v>
      </c>
      <c r="N89" s="336">
        <v>641</v>
      </c>
      <c r="O89" s="336">
        <v>625</v>
      </c>
      <c r="P89" s="336">
        <v>609</v>
      </c>
      <c r="Q89" s="336">
        <v>591</v>
      </c>
      <c r="R89" s="336">
        <v>572</v>
      </c>
      <c r="S89" s="336">
        <v>553</v>
      </c>
      <c r="T89" s="336">
        <v>534</v>
      </c>
      <c r="U89" s="336">
        <v>513</v>
      </c>
      <c r="V89" s="336">
        <v>492</v>
      </c>
      <c r="W89" s="336">
        <v>471</v>
      </c>
      <c r="X89" s="336">
        <v>449</v>
      </c>
      <c r="Y89" s="336">
        <v>428</v>
      </c>
      <c r="Z89" s="336">
        <v>407</v>
      </c>
      <c r="AA89" s="336">
        <v>387</v>
      </c>
      <c r="AB89" s="336">
        <v>367</v>
      </c>
      <c r="AC89" s="336">
        <v>348</v>
      </c>
      <c r="AD89" s="336">
        <v>329</v>
      </c>
      <c r="AE89" s="336">
        <v>312</v>
      </c>
      <c r="AF89" s="336">
        <v>296</v>
      </c>
      <c r="AG89" s="336">
        <v>282</v>
      </c>
      <c r="AH89" s="336">
        <v>268</v>
      </c>
      <c r="AI89" s="336">
        <v>257</v>
      </c>
      <c r="AJ89" s="336">
        <v>247</v>
      </c>
      <c r="AK89" s="336">
        <v>240</v>
      </c>
      <c r="AL89" s="336">
        <v>236</v>
      </c>
    </row>
    <row r="90" spans="1:38" x14ac:dyDescent="0.2">
      <c r="A90" s="925"/>
      <c r="B90" s="634">
        <v>87</v>
      </c>
      <c r="C90" s="336">
        <v>712</v>
      </c>
      <c r="D90" s="336">
        <v>712</v>
      </c>
      <c r="E90" s="336">
        <v>710</v>
      </c>
      <c r="F90" s="336">
        <v>708</v>
      </c>
      <c r="G90" s="336">
        <v>703</v>
      </c>
      <c r="H90" s="336">
        <v>698</v>
      </c>
      <c r="I90" s="336">
        <v>691</v>
      </c>
      <c r="J90" s="336">
        <v>682</v>
      </c>
      <c r="K90" s="336">
        <v>672</v>
      </c>
      <c r="L90" s="336">
        <v>660</v>
      </c>
      <c r="M90" s="336">
        <v>647</v>
      </c>
      <c r="N90" s="336">
        <v>632</v>
      </c>
      <c r="O90" s="336">
        <v>617</v>
      </c>
      <c r="P90" s="336">
        <v>600</v>
      </c>
      <c r="Q90" s="336">
        <v>583</v>
      </c>
      <c r="R90" s="336">
        <v>565</v>
      </c>
      <c r="S90" s="336">
        <v>545</v>
      </c>
      <c r="T90" s="336">
        <v>526</v>
      </c>
      <c r="U90" s="336">
        <v>506</v>
      </c>
      <c r="V90" s="336">
        <v>485</v>
      </c>
      <c r="W90" s="336">
        <v>464</v>
      </c>
      <c r="X90" s="336">
        <v>443</v>
      </c>
      <c r="Y90" s="336">
        <v>422</v>
      </c>
      <c r="Z90" s="336">
        <v>401</v>
      </c>
      <c r="AA90" s="336">
        <v>381</v>
      </c>
      <c r="AB90" s="336">
        <v>361</v>
      </c>
      <c r="AC90" s="336">
        <v>342</v>
      </c>
      <c r="AD90" s="336">
        <v>324</v>
      </c>
      <c r="AE90" s="336">
        <v>307</v>
      </c>
      <c r="AF90" s="336">
        <v>291</v>
      </c>
      <c r="AG90" s="336">
        <v>277</v>
      </c>
      <c r="AH90" s="336">
        <v>264</v>
      </c>
      <c r="AI90" s="336">
        <v>252</v>
      </c>
      <c r="AJ90" s="336">
        <v>243</v>
      </c>
      <c r="AK90" s="336">
        <v>236</v>
      </c>
      <c r="AL90" s="336">
        <v>232</v>
      </c>
    </row>
    <row r="91" spans="1:38" x14ac:dyDescent="0.2">
      <c r="A91" s="925"/>
      <c r="B91" s="634">
        <v>88</v>
      </c>
      <c r="C91" s="336">
        <v>702</v>
      </c>
      <c r="D91" s="336">
        <v>702</v>
      </c>
      <c r="E91" s="336">
        <v>700</v>
      </c>
      <c r="F91" s="336">
        <v>697</v>
      </c>
      <c r="G91" s="336">
        <v>693</v>
      </c>
      <c r="H91" s="336">
        <v>688</v>
      </c>
      <c r="I91" s="336">
        <v>681</v>
      </c>
      <c r="J91" s="336">
        <v>672</v>
      </c>
      <c r="K91" s="336">
        <v>662</v>
      </c>
      <c r="L91" s="336">
        <v>651</v>
      </c>
      <c r="M91" s="336">
        <v>638</v>
      </c>
      <c r="N91" s="336">
        <v>624</v>
      </c>
      <c r="O91" s="336">
        <v>609</v>
      </c>
      <c r="P91" s="336">
        <v>592</v>
      </c>
      <c r="Q91" s="336">
        <v>575</v>
      </c>
      <c r="R91" s="336">
        <v>557</v>
      </c>
      <c r="S91" s="336">
        <v>538</v>
      </c>
      <c r="T91" s="336">
        <v>518</v>
      </c>
      <c r="U91" s="336">
        <v>498</v>
      </c>
      <c r="V91" s="336">
        <v>478</v>
      </c>
      <c r="W91" s="336">
        <v>457</v>
      </c>
      <c r="X91" s="336">
        <v>436</v>
      </c>
      <c r="Y91" s="336">
        <v>416</v>
      </c>
      <c r="Z91" s="336">
        <v>395</v>
      </c>
      <c r="AA91" s="336">
        <v>375</v>
      </c>
      <c r="AB91" s="336">
        <v>355</v>
      </c>
      <c r="AC91" s="336">
        <v>337</v>
      </c>
      <c r="AD91" s="336">
        <v>319</v>
      </c>
      <c r="AE91" s="336">
        <v>302</v>
      </c>
      <c r="AF91" s="336">
        <v>286</v>
      </c>
      <c r="AG91" s="336">
        <v>272</v>
      </c>
      <c r="AH91" s="336">
        <v>259</v>
      </c>
      <c r="AI91" s="336">
        <v>248</v>
      </c>
      <c r="AJ91" s="336">
        <v>239</v>
      </c>
      <c r="AK91" s="336">
        <v>232</v>
      </c>
      <c r="AL91" s="336">
        <v>228</v>
      </c>
    </row>
    <row r="92" spans="1:38" x14ac:dyDescent="0.2">
      <c r="A92" s="925"/>
      <c r="B92" s="634">
        <v>89</v>
      </c>
      <c r="C92" s="336">
        <v>692</v>
      </c>
      <c r="D92" s="336">
        <v>691</v>
      </c>
      <c r="E92" s="336">
        <v>690</v>
      </c>
      <c r="F92" s="336">
        <v>687</v>
      </c>
      <c r="G92" s="336">
        <v>683</v>
      </c>
      <c r="H92" s="336">
        <v>678</v>
      </c>
      <c r="I92" s="336">
        <v>671</v>
      </c>
      <c r="J92" s="336">
        <v>663</v>
      </c>
      <c r="K92" s="336">
        <v>653</v>
      </c>
      <c r="L92" s="336">
        <v>642</v>
      </c>
      <c r="M92" s="336">
        <v>629</v>
      </c>
      <c r="N92" s="336">
        <v>615</v>
      </c>
      <c r="O92" s="336">
        <v>600</v>
      </c>
      <c r="P92" s="336">
        <v>584</v>
      </c>
      <c r="Q92" s="336">
        <v>567</v>
      </c>
      <c r="R92" s="336">
        <v>549</v>
      </c>
      <c r="S92" s="336">
        <v>530</v>
      </c>
      <c r="T92" s="336">
        <v>510</v>
      </c>
      <c r="U92" s="336">
        <v>490</v>
      </c>
      <c r="V92" s="336">
        <v>471</v>
      </c>
      <c r="W92" s="336">
        <v>450</v>
      </c>
      <c r="X92" s="336">
        <v>429</v>
      </c>
      <c r="Y92" s="336">
        <v>409</v>
      </c>
      <c r="Z92" s="336">
        <v>389</v>
      </c>
      <c r="AA92" s="336">
        <v>369</v>
      </c>
      <c r="AB92" s="336">
        <v>350</v>
      </c>
      <c r="AC92" s="336">
        <v>331</v>
      </c>
      <c r="AD92" s="336">
        <v>313</v>
      </c>
      <c r="AE92" s="336">
        <v>297</v>
      </c>
      <c r="AF92" s="336">
        <v>282</v>
      </c>
      <c r="AG92" s="336">
        <v>267</v>
      </c>
      <c r="AH92" s="336">
        <v>255</v>
      </c>
      <c r="AI92" s="336">
        <v>244</v>
      </c>
      <c r="AJ92" s="336">
        <v>235</v>
      </c>
      <c r="AK92" s="336">
        <v>228</v>
      </c>
      <c r="AL92" s="336">
        <v>224</v>
      </c>
    </row>
    <row r="93" spans="1:38" x14ac:dyDescent="0.2">
      <c r="A93" s="925"/>
      <c r="B93" s="634">
        <v>90</v>
      </c>
      <c r="C93" s="336">
        <v>682</v>
      </c>
      <c r="D93" s="336">
        <v>681</v>
      </c>
      <c r="E93" s="336">
        <v>679</v>
      </c>
      <c r="F93" s="336">
        <v>677</v>
      </c>
      <c r="G93" s="336">
        <v>673</v>
      </c>
      <c r="H93" s="336">
        <v>668</v>
      </c>
      <c r="I93" s="336">
        <v>661</v>
      </c>
      <c r="J93" s="336">
        <v>653</v>
      </c>
      <c r="K93" s="336">
        <v>644</v>
      </c>
      <c r="L93" s="336">
        <v>632</v>
      </c>
      <c r="M93" s="336">
        <v>620</v>
      </c>
      <c r="N93" s="336">
        <v>606</v>
      </c>
      <c r="O93" s="336">
        <v>591</v>
      </c>
      <c r="P93" s="336">
        <v>575</v>
      </c>
      <c r="Q93" s="336">
        <v>558</v>
      </c>
      <c r="R93" s="336">
        <v>541</v>
      </c>
      <c r="S93" s="336">
        <v>522</v>
      </c>
      <c r="T93" s="336">
        <v>503</v>
      </c>
      <c r="U93" s="336">
        <v>484</v>
      </c>
      <c r="V93" s="336">
        <v>463</v>
      </c>
      <c r="W93" s="336">
        <v>443</v>
      </c>
      <c r="X93" s="336">
        <v>423</v>
      </c>
      <c r="Y93" s="336">
        <v>403</v>
      </c>
      <c r="Z93" s="336">
        <v>382</v>
      </c>
      <c r="AA93" s="336">
        <v>363</v>
      </c>
      <c r="AB93" s="336">
        <v>344</v>
      </c>
      <c r="AC93" s="336">
        <v>325</v>
      </c>
      <c r="AD93" s="336">
        <v>308</v>
      </c>
      <c r="AE93" s="336">
        <v>292</v>
      </c>
      <c r="AF93" s="336">
        <v>277</v>
      </c>
      <c r="AG93" s="336">
        <v>262</v>
      </c>
      <c r="AH93" s="336">
        <v>250</v>
      </c>
      <c r="AI93" s="336">
        <v>239</v>
      </c>
      <c r="AJ93" s="336">
        <v>231</v>
      </c>
      <c r="AK93" s="336">
        <v>224</v>
      </c>
      <c r="AL93" s="336">
        <v>220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2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35"/>
  </cols>
  <sheetData>
    <row r="1" spans="1:38" x14ac:dyDescent="0.2">
      <c r="A1" s="924" t="s">
        <v>1030</v>
      </c>
      <c r="B1" s="926" t="s">
        <v>1031</v>
      </c>
      <c r="C1" s="926"/>
      <c r="D1" s="926"/>
      <c r="E1" s="926"/>
      <c r="F1" s="926"/>
      <c r="G1" s="926"/>
      <c r="H1" s="926"/>
      <c r="I1" s="926"/>
      <c r="J1" s="926"/>
      <c r="K1" s="926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</row>
    <row r="2" spans="1:38" x14ac:dyDescent="0.2">
      <c r="A2" s="925"/>
      <c r="B2" s="634" t="s">
        <v>1032</v>
      </c>
      <c r="C2" s="634">
        <v>0</v>
      </c>
      <c r="D2" s="634">
        <v>5</v>
      </c>
      <c r="E2" s="634">
        <v>10</v>
      </c>
      <c r="F2" s="634">
        <v>15</v>
      </c>
      <c r="G2" s="634">
        <v>20</v>
      </c>
      <c r="H2" s="634">
        <v>25</v>
      </c>
      <c r="I2" s="634">
        <v>30</v>
      </c>
      <c r="J2" s="634">
        <v>35</v>
      </c>
      <c r="K2" s="634">
        <v>40</v>
      </c>
      <c r="L2" s="634">
        <v>45</v>
      </c>
      <c r="M2" s="634">
        <v>50</v>
      </c>
      <c r="N2" s="634">
        <v>55</v>
      </c>
      <c r="O2" s="634">
        <v>60</v>
      </c>
      <c r="P2" s="634">
        <v>65</v>
      </c>
      <c r="Q2" s="634">
        <v>70</v>
      </c>
      <c r="R2" s="634">
        <v>75</v>
      </c>
      <c r="S2" s="634">
        <v>80</v>
      </c>
      <c r="T2" s="634">
        <v>85</v>
      </c>
      <c r="U2" s="634">
        <v>90</v>
      </c>
      <c r="V2" s="634">
        <v>95</v>
      </c>
      <c r="W2" s="634">
        <v>100</v>
      </c>
      <c r="X2" s="634">
        <v>105</v>
      </c>
      <c r="Y2" s="634">
        <v>110</v>
      </c>
      <c r="Z2" s="634">
        <v>115</v>
      </c>
      <c r="AA2" s="634">
        <v>120</v>
      </c>
      <c r="AB2" s="634">
        <v>125</v>
      </c>
      <c r="AC2" s="634">
        <v>130</v>
      </c>
      <c r="AD2" s="634">
        <v>135</v>
      </c>
      <c r="AE2" s="634">
        <v>140</v>
      </c>
      <c r="AF2" s="634">
        <v>145</v>
      </c>
      <c r="AG2" s="634">
        <v>150</v>
      </c>
      <c r="AH2" s="634">
        <v>155</v>
      </c>
      <c r="AI2" s="634">
        <v>160</v>
      </c>
      <c r="AJ2" s="634">
        <v>165</v>
      </c>
      <c r="AK2" s="634">
        <v>170</v>
      </c>
      <c r="AL2" s="634">
        <v>175</v>
      </c>
    </row>
    <row r="3" spans="1:38" x14ac:dyDescent="0.2">
      <c r="A3" s="925"/>
      <c r="B3" s="634">
        <v>0</v>
      </c>
      <c r="C3" s="336">
        <v>803</v>
      </c>
      <c r="D3" s="336">
        <v>803</v>
      </c>
      <c r="E3" s="336">
        <v>803</v>
      </c>
      <c r="F3" s="336">
        <v>803</v>
      </c>
      <c r="G3" s="336">
        <v>803</v>
      </c>
      <c r="H3" s="336">
        <v>803</v>
      </c>
      <c r="I3" s="336">
        <v>803</v>
      </c>
      <c r="J3" s="336">
        <v>803</v>
      </c>
      <c r="K3" s="336">
        <v>803</v>
      </c>
      <c r="L3" s="336">
        <v>803</v>
      </c>
      <c r="M3" s="336">
        <v>803</v>
      </c>
      <c r="N3" s="336">
        <v>803</v>
      </c>
      <c r="O3" s="336">
        <v>803</v>
      </c>
      <c r="P3" s="336">
        <v>803</v>
      </c>
      <c r="Q3" s="336">
        <v>803</v>
      </c>
      <c r="R3" s="336">
        <v>803</v>
      </c>
      <c r="S3" s="336">
        <v>803</v>
      </c>
      <c r="T3" s="336">
        <v>803</v>
      </c>
      <c r="U3" s="336">
        <v>803</v>
      </c>
      <c r="V3" s="336">
        <v>803</v>
      </c>
      <c r="W3" s="336">
        <v>803</v>
      </c>
      <c r="X3" s="336">
        <v>803</v>
      </c>
      <c r="Y3" s="336">
        <v>803</v>
      </c>
      <c r="Z3" s="336">
        <v>803</v>
      </c>
      <c r="AA3" s="336">
        <v>803</v>
      </c>
      <c r="AB3" s="336">
        <v>803</v>
      </c>
      <c r="AC3" s="336">
        <v>803</v>
      </c>
      <c r="AD3" s="336">
        <v>803</v>
      </c>
      <c r="AE3" s="336">
        <v>803</v>
      </c>
      <c r="AF3" s="336">
        <v>803</v>
      </c>
      <c r="AG3" s="336">
        <v>803</v>
      </c>
      <c r="AH3" s="336">
        <v>803</v>
      </c>
      <c r="AI3" s="336">
        <v>803</v>
      </c>
      <c r="AJ3" s="336">
        <v>803</v>
      </c>
      <c r="AK3" s="336">
        <v>803</v>
      </c>
      <c r="AL3" s="336">
        <v>803</v>
      </c>
    </row>
    <row r="4" spans="1:38" x14ac:dyDescent="0.2">
      <c r="A4" s="925"/>
      <c r="B4" s="634">
        <v>1</v>
      </c>
      <c r="C4" s="336">
        <v>809</v>
      </c>
      <c r="D4" s="336">
        <v>809</v>
      </c>
      <c r="E4" s="336">
        <v>809</v>
      </c>
      <c r="F4" s="336">
        <v>809</v>
      </c>
      <c r="G4" s="336">
        <v>809</v>
      </c>
      <c r="H4" s="336">
        <v>809</v>
      </c>
      <c r="I4" s="336">
        <v>808</v>
      </c>
      <c r="J4" s="336">
        <v>808</v>
      </c>
      <c r="K4" s="336">
        <v>808</v>
      </c>
      <c r="L4" s="336">
        <v>807</v>
      </c>
      <c r="M4" s="336">
        <v>807</v>
      </c>
      <c r="N4" s="336">
        <v>806</v>
      </c>
      <c r="O4" s="336">
        <v>806</v>
      </c>
      <c r="P4" s="336">
        <v>805</v>
      </c>
      <c r="Q4" s="336">
        <v>805</v>
      </c>
      <c r="R4" s="336">
        <v>804</v>
      </c>
      <c r="S4" s="336">
        <v>803</v>
      </c>
      <c r="T4" s="336">
        <v>803</v>
      </c>
      <c r="U4" s="336">
        <v>802</v>
      </c>
      <c r="V4" s="336">
        <v>801</v>
      </c>
      <c r="W4" s="336">
        <v>801</v>
      </c>
      <c r="X4" s="336">
        <v>800</v>
      </c>
      <c r="Y4" s="336">
        <v>800</v>
      </c>
      <c r="Z4" s="336">
        <v>799</v>
      </c>
      <c r="AA4" s="336">
        <v>798</v>
      </c>
      <c r="AB4" s="336">
        <v>798</v>
      </c>
      <c r="AC4" s="336">
        <v>797</v>
      </c>
      <c r="AD4" s="336">
        <v>797</v>
      </c>
      <c r="AE4" s="336">
        <v>797</v>
      </c>
      <c r="AF4" s="336">
        <v>796</v>
      </c>
      <c r="AG4" s="336">
        <v>796</v>
      </c>
      <c r="AH4" s="336">
        <v>795</v>
      </c>
      <c r="AI4" s="336">
        <v>795</v>
      </c>
      <c r="AJ4" s="336">
        <v>795</v>
      </c>
      <c r="AK4" s="336">
        <v>795</v>
      </c>
      <c r="AL4" s="336">
        <v>795</v>
      </c>
    </row>
    <row r="5" spans="1:38" x14ac:dyDescent="0.2">
      <c r="A5" s="925"/>
      <c r="B5" s="634">
        <v>2</v>
      </c>
      <c r="C5" s="336">
        <v>816</v>
      </c>
      <c r="D5" s="336">
        <v>816</v>
      </c>
      <c r="E5" s="336">
        <v>816</v>
      </c>
      <c r="F5" s="336">
        <v>816</v>
      </c>
      <c r="G5" s="336">
        <v>816</v>
      </c>
      <c r="H5" s="336">
        <v>815</v>
      </c>
      <c r="I5" s="336">
        <v>815</v>
      </c>
      <c r="J5" s="336">
        <v>814</v>
      </c>
      <c r="K5" s="336">
        <v>813</v>
      </c>
      <c r="L5" s="336">
        <v>812</v>
      </c>
      <c r="M5" s="336">
        <v>811</v>
      </c>
      <c r="N5" s="336">
        <v>810</v>
      </c>
      <c r="O5" s="336">
        <v>809</v>
      </c>
      <c r="P5" s="336">
        <v>808</v>
      </c>
      <c r="Q5" s="336">
        <v>807</v>
      </c>
      <c r="R5" s="336">
        <v>806</v>
      </c>
      <c r="S5" s="336">
        <v>804</v>
      </c>
      <c r="T5" s="336">
        <v>803</v>
      </c>
      <c r="U5" s="336">
        <v>802</v>
      </c>
      <c r="V5" s="336">
        <v>801</v>
      </c>
      <c r="W5" s="336">
        <v>799</v>
      </c>
      <c r="X5" s="336">
        <v>798</v>
      </c>
      <c r="Y5" s="336">
        <v>797</v>
      </c>
      <c r="Z5" s="336">
        <v>796</v>
      </c>
      <c r="AA5" s="336">
        <v>795</v>
      </c>
      <c r="AB5" s="336">
        <v>794</v>
      </c>
      <c r="AC5" s="336">
        <v>793</v>
      </c>
      <c r="AD5" s="336">
        <v>792</v>
      </c>
      <c r="AE5" s="336">
        <v>791</v>
      </c>
      <c r="AF5" s="336">
        <v>790</v>
      </c>
      <c r="AG5" s="336">
        <v>789</v>
      </c>
      <c r="AH5" s="336">
        <v>789</v>
      </c>
      <c r="AI5" s="336">
        <v>788</v>
      </c>
      <c r="AJ5" s="336">
        <v>788</v>
      </c>
      <c r="AK5" s="336">
        <v>788</v>
      </c>
      <c r="AL5" s="336">
        <v>787</v>
      </c>
    </row>
    <row r="6" spans="1:38" x14ac:dyDescent="0.2">
      <c r="A6" s="925"/>
      <c r="B6" s="634">
        <v>3</v>
      </c>
      <c r="C6" s="336">
        <v>823</v>
      </c>
      <c r="D6" s="336">
        <v>823</v>
      </c>
      <c r="E6" s="336">
        <v>823</v>
      </c>
      <c r="F6" s="336">
        <v>823</v>
      </c>
      <c r="G6" s="336">
        <v>822</v>
      </c>
      <c r="H6" s="336">
        <v>821</v>
      </c>
      <c r="I6" s="336">
        <v>820</v>
      </c>
      <c r="J6" s="336">
        <v>819</v>
      </c>
      <c r="K6" s="336">
        <v>818</v>
      </c>
      <c r="L6" s="336">
        <v>817</v>
      </c>
      <c r="M6" s="336">
        <v>816</v>
      </c>
      <c r="N6" s="336">
        <v>814</v>
      </c>
      <c r="O6" s="336">
        <v>813</v>
      </c>
      <c r="P6" s="336">
        <v>811</v>
      </c>
      <c r="Q6" s="336">
        <v>809</v>
      </c>
      <c r="R6" s="336">
        <v>807</v>
      </c>
      <c r="S6" s="336">
        <v>806</v>
      </c>
      <c r="T6" s="336">
        <v>804</v>
      </c>
      <c r="U6" s="336">
        <v>802</v>
      </c>
      <c r="V6" s="336">
        <v>800</v>
      </c>
      <c r="W6" s="336">
        <v>798</v>
      </c>
      <c r="X6" s="336">
        <v>796</v>
      </c>
      <c r="Y6" s="336">
        <v>794</v>
      </c>
      <c r="Z6" s="336">
        <v>792</v>
      </c>
      <c r="AA6" s="336">
        <v>791</v>
      </c>
      <c r="AB6" s="336">
        <v>789</v>
      </c>
      <c r="AC6" s="336">
        <v>788</v>
      </c>
      <c r="AD6" s="336">
        <v>786</v>
      </c>
      <c r="AE6" s="336">
        <v>785</v>
      </c>
      <c r="AF6" s="336">
        <v>784</v>
      </c>
      <c r="AG6" s="336">
        <v>783</v>
      </c>
      <c r="AH6" s="336">
        <v>782</v>
      </c>
      <c r="AI6" s="336">
        <v>781</v>
      </c>
      <c r="AJ6" s="336">
        <v>780</v>
      </c>
      <c r="AK6" s="336">
        <v>780</v>
      </c>
      <c r="AL6" s="336">
        <v>780</v>
      </c>
    </row>
    <row r="7" spans="1:38" x14ac:dyDescent="0.2">
      <c r="A7" s="925"/>
      <c r="B7" s="634">
        <v>4</v>
      </c>
      <c r="C7" s="336">
        <v>830</v>
      </c>
      <c r="D7" s="336">
        <v>830</v>
      </c>
      <c r="E7" s="336">
        <v>830</v>
      </c>
      <c r="F7" s="336">
        <v>829</v>
      </c>
      <c r="G7" s="336">
        <v>828</v>
      </c>
      <c r="H7" s="336">
        <v>827</v>
      </c>
      <c r="I7" s="336">
        <v>826</v>
      </c>
      <c r="J7" s="336">
        <v>825</v>
      </c>
      <c r="K7" s="336">
        <v>823</v>
      </c>
      <c r="L7" s="336">
        <v>822</v>
      </c>
      <c r="M7" s="336">
        <v>820</v>
      </c>
      <c r="N7" s="336">
        <v>818</v>
      </c>
      <c r="O7" s="336">
        <v>816</v>
      </c>
      <c r="P7" s="336">
        <v>814</v>
      </c>
      <c r="Q7" s="336">
        <v>811</v>
      </c>
      <c r="R7" s="336">
        <v>809</v>
      </c>
      <c r="S7" s="336">
        <v>806</v>
      </c>
      <c r="T7" s="336">
        <v>804</v>
      </c>
      <c r="U7" s="336">
        <v>801</v>
      </c>
      <c r="V7" s="336">
        <v>799</v>
      </c>
      <c r="W7" s="336">
        <v>796</v>
      </c>
      <c r="X7" s="336">
        <v>794</v>
      </c>
      <c r="Y7" s="336">
        <v>791</v>
      </c>
      <c r="Z7" s="336">
        <v>789</v>
      </c>
      <c r="AA7" s="336">
        <v>787</v>
      </c>
      <c r="AB7" s="336">
        <v>785</v>
      </c>
      <c r="AC7" s="336">
        <v>783</v>
      </c>
      <c r="AD7" s="336">
        <v>781</v>
      </c>
      <c r="AE7" s="336">
        <v>779</v>
      </c>
      <c r="AF7" s="336">
        <v>777</v>
      </c>
      <c r="AG7" s="336">
        <v>776</v>
      </c>
      <c r="AH7" s="336">
        <v>775</v>
      </c>
      <c r="AI7" s="336">
        <v>774</v>
      </c>
      <c r="AJ7" s="336">
        <v>773</v>
      </c>
      <c r="AK7" s="336">
        <v>772</v>
      </c>
      <c r="AL7" s="336">
        <v>772</v>
      </c>
    </row>
    <row r="8" spans="1:38" x14ac:dyDescent="0.2">
      <c r="A8" s="925"/>
      <c r="B8" s="634">
        <v>5</v>
      </c>
      <c r="C8" s="336">
        <v>837</v>
      </c>
      <c r="D8" s="336">
        <v>837</v>
      </c>
      <c r="E8" s="336">
        <v>836</v>
      </c>
      <c r="F8" s="336">
        <v>835</v>
      </c>
      <c r="G8" s="336">
        <v>835</v>
      </c>
      <c r="H8" s="336">
        <v>833</v>
      </c>
      <c r="I8" s="336">
        <v>832</v>
      </c>
      <c r="J8" s="336">
        <v>830</v>
      </c>
      <c r="K8" s="336">
        <v>828</v>
      </c>
      <c r="L8" s="336">
        <v>826</v>
      </c>
      <c r="M8" s="336">
        <v>824</v>
      </c>
      <c r="N8" s="336">
        <v>822</v>
      </c>
      <c r="O8" s="336">
        <v>819</v>
      </c>
      <c r="P8" s="336">
        <v>816</v>
      </c>
      <c r="Q8" s="336">
        <v>813</v>
      </c>
      <c r="R8" s="336">
        <v>810</v>
      </c>
      <c r="S8" s="336">
        <v>807</v>
      </c>
      <c r="T8" s="336">
        <v>804</v>
      </c>
      <c r="U8" s="336">
        <v>801</v>
      </c>
      <c r="V8" s="336">
        <v>798</v>
      </c>
      <c r="W8" s="336">
        <v>795</v>
      </c>
      <c r="X8" s="336">
        <v>792</v>
      </c>
      <c r="Y8" s="336">
        <v>789</v>
      </c>
      <c r="Z8" s="336">
        <v>786</v>
      </c>
      <c r="AA8" s="336">
        <v>783</v>
      </c>
      <c r="AB8" s="336">
        <v>780</v>
      </c>
      <c r="AC8" s="336">
        <v>777</v>
      </c>
      <c r="AD8" s="336">
        <v>775</v>
      </c>
      <c r="AE8" s="336">
        <v>773</v>
      </c>
      <c r="AF8" s="336">
        <v>771</v>
      </c>
      <c r="AG8" s="336">
        <v>769</v>
      </c>
      <c r="AH8" s="336">
        <v>768</v>
      </c>
      <c r="AI8" s="336">
        <v>766</v>
      </c>
      <c r="AJ8" s="336">
        <v>765</v>
      </c>
      <c r="AK8" s="336">
        <v>765</v>
      </c>
      <c r="AL8" s="336">
        <v>764</v>
      </c>
    </row>
    <row r="9" spans="1:38" x14ac:dyDescent="0.2">
      <c r="A9" s="925"/>
      <c r="B9" s="634">
        <v>6</v>
      </c>
      <c r="C9" s="336">
        <v>843</v>
      </c>
      <c r="D9" s="336">
        <v>843</v>
      </c>
      <c r="E9" s="336">
        <v>843</v>
      </c>
      <c r="F9" s="336">
        <v>842</v>
      </c>
      <c r="G9" s="336">
        <v>841</v>
      </c>
      <c r="H9" s="336">
        <v>839</v>
      </c>
      <c r="I9" s="336">
        <v>838</v>
      </c>
      <c r="J9" s="336">
        <v>836</v>
      </c>
      <c r="K9" s="336">
        <v>833</v>
      </c>
      <c r="L9" s="336">
        <v>831</v>
      </c>
      <c r="M9" s="336">
        <v>828</v>
      </c>
      <c r="N9" s="336">
        <v>825</v>
      </c>
      <c r="O9" s="336">
        <v>822</v>
      </c>
      <c r="P9" s="336">
        <v>819</v>
      </c>
      <c r="Q9" s="336">
        <v>815</v>
      </c>
      <c r="R9" s="336">
        <v>812</v>
      </c>
      <c r="S9" s="336">
        <v>808</v>
      </c>
      <c r="T9" s="336">
        <v>804</v>
      </c>
      <c r="U9" s="336">
        <v>801</v>
      </c>
      <c r="V9" s="336">
        <v>797</v>
      </c>
      <c r="W9" s="336">
        <v>793</v>
      </c>
      <c r="X9" s="336">
        <v>789</v>
      </c>
      <c r="Y9" s="336">
        <v>786</v>
      </c>
      <c r="Z9" s="336">
        <v>782</v>
      </c>
      <c r="AA9" s="336">
        <v>779</v>
      </c>
      <c r="AB9" s="336">
        <v>775</v>
      </c>
      <c r="AC9" s="336">
        <v>772</v>
      </c>
      <c r="AD9" s="336">
        <v>769</v>
      </c>
      <c r="AE9" s="336">
        <v>767</v>
      </c>
      <c r="AF9" s="336">
        <v>764</v>
      </c>
      <c r="AG9" s="336">
        <v>762</v>
      </c>
      <c r="AH9" s="336">
        <v>760</v>
      </c>
      <c r="AI9" s="336">
        <v>759</v>
      </c>
      <c r="AJ9" s="336">
        <v>758</v>
      </c>
      <c r="AK9" s="336">
        <v>757</v>
      </c>
      <c r="AL9" s="336">
        <v>756</v>
      </c>
    </row>
    <row r="10" spans="1:38" x14ac:dyDescent="0.2">
      <c r="A10" s="925"/>
      <c r="B10" s="634">
        <v>7</v>
      </c>
      <c r="C10" s="336">
        <v>849</v>
      </c>
      <c r="D10" s="336">
        <v>849</v>
      </c>
      <c r="E10" s="336">
        <v>849</v>
      </c>
      <c r="F10" s="336">
        <v>848</v>
      </c>
      <c r="G10" s="336">
        <v>846</v>
      </c>
      <c r="H10" s="336">
        <v>845</v>
      </c>
      <c r="I10" s="336">
        <v>843</v>
      </c>
      <c r="J10" s="336">
        <v>841</v>
      </c>
      <c r="K10" s="336">
        <v>838</v>
      </c>
      <c r="L10" s="336">
        <v>835</v>
      </c>
      <c r="M10" s="336">
        <v>832</v>
      </c>
      <c r="N10" s="336">
        <v>829</v>
      </c>
      <c r="O10" s="336">
        <v>825</v>
      </c>
      <c r="P10" s="336">
        <v>821</v>
      </c>
      <c r="Q10" s="336">
        <v>817</v>
      </c>
      <c r="R10" s="336">
        <v>813</v>
      </c>
      <c r="S10" s="336">
        <v>809</v>
      </c>
      <c r="T10" s="336">
        <v>804</v>
      </c>
      <c r="U10" s="336">
        <v>800</v>
      </c>
      <c r="V10" s="336">
        <v>796</v>
      </c>
      <c r="W10" s="336">
        <v>791</v>
      </c>
      <c r="X10" s="336">
        <v>787</v>
      </c>
      <c r="Y10" s="336">
        <v>783</v>
      </c>
      <c r="Z10" s="336">
        <v>778</v>
      </c>
      <c r="AA10" s="336">
        <v>774</v>
      </c>
      <c r="AB10" s="336">
        <v>771</v>
      </c>
      <c r="AC10" s="336">
        <v>767</v>
      </c>
      <c r="AD10" s="336">
        <v>764</v>
      </c>
      <c r="AE10" s="336">
        <v>761</v>
      </c>
      <c r="AF10" s="336">
        <v>758</v>
      </c>
      <c r="AG10" s="336">
        <v>755</v>
      </c>
      <c r="AH10" s="336">
        <v>753</v>
      </c>
      <c r="AI10" s="336">
        <v>751</v>
      </c>
      <c r="AJ10" s="336">
        <v>750</v>
      </c>
      <c r="AK10" s="336">
        <v>749</v>
      </c>
      <c r="AL10" s="336">
        <v>748</v>
      </c>
    </row>
    <row r="11" spans="1:38" x14ac:dyDescent="0.2">
      <c r="A11" s="925"/>
      <c r="B11" s="634">
        <v>8</v>
      </c>
      <c r="C11" s="336">
        <v>855</v>
      </c>
      <c r="D11" s="336">
        <v>855</v>
      </c>
      <c r="E11" s="336">
        <v>855</v>
      </c>
      <c r="F11" s="336">
        <v>854</v>
      </c>
      <c r="G11" s="336">
        <v>852</v>
      </c>
      <c r="H11" s="336">
        <v>850</v>
      </c>
      <c r="I11" s="336">
        <v>848</v>
      </c>
      <c r="J11" s="336">
        <v>846</v>
      </c>
      <c r="K11" s="336">
        <v>843</v>
      </c>
      <c r="L11" s="336">
        <v>839</v>
      </c>
      <c r="M11" s="336">
        <v>836</v>
      </c>
      <c r="N11" s="336">
        <v>832</v>
      </c>
      <c r="O11" s="336">
        <v>828</v>
      </c>
      <c r="P11" s="336">
        <v>823</v>
      </c>
      <c r="Q11" s="336">
        <v>819</v>
      </c>
      <c r="R11" s="336">
        <v>814</v>
      </c>
      <c r="S11" s="336">
        <v>809</v>
      </c>
      <c r="T11" s="336">
        <v>804</v>
      </c>
      <c r="U11" s="336">
        <v>800</v>
      </c>
      <c r="V11" s="336">
        <v>794</v>
      </c>
      <c r="W11" s="336">
        <v>789</v>
      </c>
      <c r="X11" s="336">
        <v>784</v>
      </c>
      <c r="Y11" s="336">
        <v>780</v>
      </c>
      <c r="Z11" s="336">
        <v>775</v>
      </c>
      <c r="AA11" s="336">
        <v>770</v>
      </c>
      <c r="AB11" s="336">
        <v>766</v>
      </c>
      <c r="AC11" s="336">
        <v>762</v>
      </c>
      <c r="AD11" s="336">
        <v>758</v>
      </c>
      <c r="AE11" s="336">
        <v>754</v>
      </c>
      <c r="AF11" s="336">
        <v>751</v>
      </c>
      <c r="AG11" s="336">
        <v>748</v>
      </c>
      <c r="AH11" s="336">
        <v>746</v>
      </c>
      <c r="AI11" s="336">
        <v>744</v>
      </c>
      <c r="AJ11" s="336">
        <v>742</v>
      </c>
      <c r="AK11" s="336">
        <v>741</v>
      </c>
      <c r="AL11" s="336">
        <v>740</v>
      </c>
    </row>
    <row r="12" spans="1:38" x14ac:dyDescent="0.2">
      <c r="A12" s="925"/>
      <c r="B12" s="634">
        <v>9</v>
      </c>
      <c r="C12" s="336">
        <v>861</v>
      </c>
      <c r="D12" s="336">
        <v>861</v>
      </c>
      <c r="E12" s="336">
        <v>860</v>
      </c>
      <c r="F12" s="336">
        <v>859</v>
      </c>
      <c r="G12" s="336">
        <v>858</v>
      </c>
      <c r="H12" s="336">
        <v>856</v>
      </c>
      <c r="I12" s="336">
        <v>853</v>
      </c>
      <c r="J12" s="336">
        <v>850</v>
      </c>
      <c r="K12" s="336">
        <v>847</v>
      </c>
      <c r="L12" s="336">
        <v>843</v>
      </c>
      <c r="M12" s="336">
        <v>839</v>
      </c>
      <c r="N12" s="336">
        <v>835</v>
      </c>
      <c r="O12" s="336">
        <v>831</v>
      </c>
      <c r="P12" s="336">
        <v>826</v>
      </c>
      <c r="Q12" s="336">
        <v>821</v>
      </c>
      <c r="R12" s="336">
        <v>815</v>
      </c>
      <c r="S12" s="336">
        <v>810</v>
      </c>
      <c r="T12" s="336">
        <v>804</v>
      </c>
      <c r="U12" s="336">
        <v>799</v>
      </c>
      <c r="V12" s="336">
        <v>793</v>
      </c>
      <c r="W12" s="336">
        <v>787</v>
      </c>
      <c r="X12" s="336">
        <v>782</v>
      </c>
      <c r="Y12" s="336">
        <v>776</v>
      </c>
      <c r="Z12" s="336">
        <v>771</v>
      </c>
      <c r="AA12" s="336">
        <v>766</v>
      </c>
      <c r="AB12" s="336">
        <v>761</v>
      </c>
      <c r="AC12" s="336">
        <v>756</v>
      </c>
      <c r="AD12" s="336">
        <v>752</v>
      </c>
      <c r="AE12" s="336">
        <v>748</v>
      </c>
      <c r="AF12" s="336">
        <v>744</v>
      </c>
      <c r="AG12" s="336">
        <v>741</v>
      </c>
      <c r="AH12" s="336">
        <v>738</v>
      </c>
      <c r="AI12" s="336">
        <v>736</v>
      </c>
      <c r="AJ12" s="336">
        <v>734</v>
      </c>
      <c r="AK12" s="336">
        <v>733</v>
      </c>
      <c r="AL12" s="336">
        <v>732</v>
      </c>
    </row>
    <row r="13" spans="1:38" x14ac:dyDescent="0.2">
      <c r="A13" s="925"/>
      <c r="B13" s="634">
        <v>10</v>
      </c>
      <c r="C13" s="336">
        <v>867</v>
      </c>
      <c r="D13" s="336">
        <v>867</v>
      </c>
      <c r="E13" s="336">
        <v>866</v>
      </c>
      <c r="F13" s="336">
        <v>865</v>
      </c>
      <c r="G13" s="336">
        <v>863</v>
      </c>
      <c r="H13" s="336">
        <v>861</v>
      </c>
      <c r="I13" s="336">
        <v>858</v>
      </c>
      <c r="J13" s="336">
        <v>855</v>
      </c>
      <c r="K13" s="336">
        <v>851</v>
      </c>
      <c r="L13" s="336">
        <v>847</v>
      </c>
      <c r="M13" s="336">
        <v>843</v>
      </c>
      <c r="N13" s="336">
        <v>838</v>
      </c>
      <c r="O13" s="336">
        <v>833</v>
      </c>
      <c r="P13" s="336">
        <v>828</v>
      </c>
      <c r="Q13" s="336">
        <v>822</v>
      </c>
      <c r="R13" s="336">
        <v>816</v>
      </c>
      <c r="S13" s="336">
        <v>810</v>
      </c>
      <c r="T13" s="336">
        <v>804</v>
      </c>
      <c r="U13" s="336">
        <v>798</v>
      </c>
      <c r="V13" s="336">
        <v>792</v>
      </c>
      <c r="W13" s="336">
        <v>785</v>
      </c>
      <c r="X13" s="336">
        <v>779</v>
      </c>
      <c r="Y13" s="336">
        <v>773</v>
      </c>
      <c r="Z13" s="336">
        <v>767</v>
      </c>
      <c r="AA13" s="336">
        <v>762</v>
      </c>
      <c r="AB13" s="336">
        <v>756</v>
      </c>
      <c r="AC13" s="336">
        <v>751</v>
      </c>
      <c r="AD13" s="336">
        <v>746</v>
      </c>
      <c r="AE13" s="336">
        <v>742</v>
      </c>
      <c r="AF13" s="336">
        <v>738</v>
      </c>
      <c r="AG13" s="336">
        <v>734</v>
      </c>
      <c r="AH13" s="336">
        <v>731</v>
      </c>
      <c r="AI13" s="336">
        <v>728</v>
      </c>
      <c r="AJ13" s="336">
        <v>726</v>
      </c>
      <c r="AK13" s="336">
        <v>725</v>
      </c>
      <c r="AL13" s="336">
        <v>724</v>
      </c>
    </row>
    <row r="14" spans="1:38" x14ac:dyDescent="0.2">
      <c r="A14" s="925"/>
      <c r="B14" s="634">
        <v>11</v>
      </c>
      <c r="C14" s="336">
        <v>873</v>
      </c>
      <c r="D14" s="336">
        <v>872</v>
      </c>
      <c r="E14" s="336">
        <v>872</v>
      </c>
      <c r="F14" s="336">
        <v>870</v>
      </c>
      <c r="G14" s="336">
        <v>868</v>
      </c>
      <c r="H14" s="336">
        <v>866</v>
      </c>
      <c r="I14" s="336">
        <v>863</v>
      </c>
      <c r="J14" s="336">
        <v>859</v>
      </c>
      <c r="K14" s="336">
        <v>856</v>
      </c>
      <c r="L14" s="336">
        <v>851</v>
      </c>
      <c r="M14" s="336">
        <v>846</v>
      </c>
      <c r="N14" s="336">
        <v>841</v>
      </c>
      <c r="O14" s="336">
        <v>836</v>
      </c>
      <c r="P14" s="336">
        <v>830</v>
      </c>
      <c r="Q14" s="336">
        <v>824</v>
      </c>
      <c r="R14" s="336">
        <v>817</v>
      </c>
      <c r="S14" s="336">
        <v>811</v>
      </c>
      <c r="T14" s="336">
        <v>804</v>
      </c>
      <c r="U14" s="336">
        <v>797</v>
      </c>
      <c r="V14" s="336">
        <v>790</v>
      </c>
      <c r="W14" s="336">
        <v>784</v>
      </c>
      <c r="X14" s="336">
        <v>777</v>
      </c>
      <c r="Y14" s="336">
        <v>770</v>
      </c>
      <c r="Z14" s="336">
        <v>764</v>
      </c>
      <c r="AA14" s="336">
        <v>757</v>
      </c>
      <c r="AB14" s="336">
        <v>751</v>
      </c>
      <c r="AC14" s="336">
        <v>745</v>
      </c>
      <c r="AD14" s="336">
        <v>740</v>
      </c>
      <c r="AE14" s="336">
        <v>735</v>
      </c>
      <c r="AF14" s="336">
        <v>731</v>
      </c>
      <c r="AG14" s="336">
        <v>727</v>
      </c>
      <c r="AH14" s="336">
        <v>723</v>
      </c>
      <c r="AI14" s="336">
        <v>721</v>
      </c>
      <c r="AJ14" s="336">
        <v>718</v>
      </c>
      <c r="AK14" s="336">
        <v>717</v>
      </c>
      <c r="AL14" s="336">
        <v>716</v>
      </c>
    </row>
    <row r="15" spans="1:38" x14ac:dyDescent="0.2">
      <c r="A15" s="925"/>
      <c r="B15" s="634">
        <v>12</v>
      </c>
      <c r="C15" s="336">
        <v>878</v>
      </c>
      <c r="D15" s="336">
        <v>878</v>
      </c>
      <c r="E15" s="336">
        <v>877</v>
      </c>
      <c r="F15" s="336">
        <v>875</v>
      </c>
      <c r="G15" s="336">
        <v>873</v>
      </c>
      <c r="H15" s="336">
        <v>871</v>
      </c>
      <c r="I15" s="336">
        <v>868</v>
      </c>
      <c r="J15" s="336">
        <v>864</v>
      </c>
      <c r="K15" s="336">
        <v>860</v>
      </c>
      <c r="L15" s="336">
        <v>855</v>
      </c>
      <c r="M15" s="336">
        <v>850</v>
      </c>
      <c r="N15" s="336">
        <v>844</v>
      </c>
      <c r="O15" s="336">
        <v>838</v>
      </c>
      <c r="P15" s="336">
        <v>832</v>
      </c>
      <c r="Q15" s="336">
        <v>825</v>
      </c>
      <c r="R15" s="336">
        <v>818</v>
      </c>
      <c r="S15" s="336">
        <v>811</v>
      </c>
      <c r="T15" s="336">
        <v>804</v>
      </c>
      <c r="U15" s="336">
        <v>797</v>
      </c>
      <c r="V15" s="336">
        <v>789</v>
      </c>
      <c r="W15" s="336">
        <v>781</v>
      </c>
      <c r="X15" s="336">
        <v>774</v>
      </c>
      <c r="Y15" s="336">
        <v>767</v>
      </c>
      <c r="Z15" s="336">
        <v>760</v>
      </c>
      <c r="AA15" s="336">
        <v>753</v>
      </c>
      <c r="AB15" s="336">
        <v>746</v>
      </c>
      <c r="AC15" s="336">
        <v>740</v>
      </c>
      <c r="AD15" s="336">
        <v>734</v>
      </c>
      <c r="AE15" s="336">
        <v>729</v>
      </c>
      <c r="AF15" s="336">
        <v>724</v>
      </c>
      <c r="AG15" s="336">
        <v>720</v>
      </c>
      <c r="AH15" s="336">
        <v>716</v>
      </c>
      <c r="AI15" s="336">
        <v>713</v>
      </c>
      <c r="AJ15" s="336">
        <v>711</v>
      </c>
      <c r="AK15" s="336">
        <v>709</v>
      </c>
      <c r="AL15" s="336">
        <v>708</v>
      </c>
    </row>
    <row r="16" spans="1:38" x14ac:dyDescent="0.2">
      <c r="A16" s="925"/>
      <c r="B16" s="634">
        <v>13</v>
      </c>
      <c r="C16" s="336">
        <v>883</v>
      </c>
      <c r="D16" s="336">
        <v>883</v>
      </c>
      <c r="E16" s="336">
        <v>882</v>
      </c>
      <c r="F16" s="336">
        <v>880</v>
      </c>
      <c r="G16" s="336">
        <v>878</v>
      </c>
      <c r="H16" s="336">
        <v>875</v>
      </c>
      <c r="I16" s="336">
        <v>872</v>
      </c>
      <c r="J16" s="336">
        <v>868</v>
      </c>
      <c r="K16" s="336">
        <v>863</v>
      </c>
      <c r="L16" s="336">
        <v>858</v>
      </c>
      <c r="M16" s="336">
        <v>853</v>
      </c>
      <c r="N16" s="336">
        <v>847</v>
      </c>
      <c r="O16" s="336">
        <v>840</v>
      </c>
      <c r="P16" s="336">
        <v>834</v>
      </c>
      <c r="Q16" s="336">
        <v>826</v>
      </c>
      <c r="R16" s="336">
        <v>819</v>
      </c>
      <c r="S16" s="336">
        <v>811</v>
      </c>
      <c r="T16" s="336">
        <v>803</v>
      </c>
      <c r="U16" s="336">
        <v>796</v>
      </c>
      <c r="V16" s="336">
        <v>787</v>
      </c>
      <c r="W16" s="336">
        <v>779</v>
      </c>
      <c r="X16" s="336">
        <v>771</v>
      </c>
      <c r="Y16" s="336">
        <v>764</v>
      </c>
      <c r="Z16" s="336">
        <v>756</v>
      </c>
      <c r="AA16" s="336">
        <v>748</v>
      </c>
      <c r="AB16" s="336">
        <v>741</v>
      </c>
      <c r="AC16" s="336">
        <v>734</v>
      </c>
      <c r="AD16" s="336">
        <v>728</v>
      </c>
      <c r="AE16" s="336">
        <v>722</v>
      </c>
      <c r="AF16" s="336">
        <v>717</v>
      </c>
      <c r="AG16" s="336">
        <v>712</v>
      </c>
      <c r="AH16" s="336">
        <v>708</v>
      </c>
      <c r="AI16" s="336">
        <v>705</v>
      </c>
      <c r="AJ16" s="336">
        <v>703</v>
      </c>
      <c r="AK16" s="336">
        <v>701</v>
      </c>
      <c r="AL16" s="336">
        <v>700</v>
      </c>
    </row>
    <row r="17" spans="1:38" x14ac:dyDescent="0.2">
      <c r="A17" s="925"/>
      <c r="B17" s="634">
        <v>14</v>
      </c>
      <c r="C17" s="336">
        <v>888</v>
      </c>
      <c r="D17" s="336">
        <v>888</v>
      </c>
      <c r="E17" s="336">
        <v>887</v>
      </c>
      <c r="F17" s="336">
        <v>885</v>
      </c>
      <c r="G17" s="336">
        <v>883</v>
      </c>
      <c r="H17" s="336">
        <v>880</v>
      </c>
      <c r="I17" s="336">
        <v>876</v>
      </c>
      <c r="J17" s="336">
        <v>872</v>
      </c>
      <c r="K17" s="336">
        <v>867</v>
      </c>
      <c r="L17" s="336">
        <v>862</v>
      </c>
      <c r="M17" s="336">
        <v>856</v>
      </c>
      <c r="N17" s="336">
        <v>849</v>
      </c>
      <c r="O17" s="336">
        <v>843</v>
      </c>
      <c r="P17" s="336">
        <v>835</v>
      </c>
      <c r="Q17" s="336">
        <v>828</v>
      </c>
      <c r="R17" s="336">
        <v>820</v>
      </c>
      <c r="S17" s="336">
        <v>812</v>
      </c>
      <c r="T17" s="336">
        <v>803</v>
      </c>
      <c r="U17" s="336">
        <v>795</v>
      </c>
      <c r="V17" s="336">
        <v>786</v>
      </c>
      <c r="W17" s="336">
        <v>777</v>
      </c>
      <c r="X17" s="336">
        <v>769</v>
      </c>
      <c r="Y17" s="336">
        <v>760</v>
      </c>
      <c r="Z17" s="336">
        <v>752</v>
      </c>
      <c r="AA17" s="336">
        <v>744</v>
      </c>
      <c r="AB17" s="336">
        <v>736</v>
      </c>
      <c r="AC17" s="336">
        <v>729</v>
      </c>
      <c r="AD17" s="336">
        <v>722</v>
      </c>
      <c r="AE17" s="336">
        <v>716</v>
      </c>
      <c r="AF17" s="336">
        <v>710</v>
      </c>
      <c r="AG17" s="336">
        <v>705</v>
      </c>
      <c r="AH17" s="336">
        <v>701</v>
      </c>
      <c r="AI17" s="336">
        <v>698</v>
      </c>
      <c r="AJ17" s="336">
        <v>695</v>
      </c>
      <c r="AK17" s="336">
        <v>693</v>
      </c>
      <c r="AL17" s="336">
        <v>692</v>
      </c>
    </row>
    <row r="18" spans="1:38" x14ac:dyDescent="0.2">
      <c r="A18" s="925"/>
      <c r="B18" s="634">
        <v>15</v>
      </c>
      <c r="C18" s="336">
        <v>893</v>
      </c>
      <c r="D18" s="336">
        <v>893</v>
      </c>
      <c r="E18" s="336">
        <v>892</v>
      </c>
      <c r="F18" s="336">
        <v>890</v>
      </c>
      <c r="G18" s="336">
        <v>887</v>
      </c>
      <c r="H18" s="336">
        <v>884</v>
      </c>
      <c r="I18" s="336">
        <v>880</v>
      </c>
      <c r="J18" s="336">
        <v>876</v>
      </c>
      <c r="K18" s="336">
        <v>871</v>
      </c>
      <c r="L18" s="336">
        <v>865</v>
      </c>
      <c r="M18" s="336">
        <v>859</v>
      </c>
      <c r="N18" s="336">
        <v>852</v>
      </c>
      <c r="O18" s="336">
        <v>845</v>
      </c>
      <c r="P18" s="336">
        <v>837</v>
      </c>
      <c r="Q18" s="336">
        <v>829</v>
      </c>
      <c r="R18" s="336">
        <v>820</v>
      </c>
      <c r="S18" s="336">
        <v>812</v>
      </c>
      <c r="T18" s="336">
        <v>803</v>
      </c>
      <c r="U18" s="336">
        <v>794</v>
      </c>
      <c r="V18" s="336">
        <v>784</v>
      </c>
      <c r="W18" s="336">
        <v>775</v>
      </c>
      <c r="X18" s="336">
        <v>766</v>
      </c>
      <c r="Y18" s="336">
        <v>757</v>
      </c>
      <c r="Z18" s="336">
        <v>748</v>
      </c>
      <c r="AA18" s="336">
        <v>739</v>
      </c>
      <c r="AB18" s="336">
        <v>731</v>
      </c>
      <c r="AC18" s="336">
        <v>723</v>
      </c>
      <c r="AD18" s="336">
        <v>716</v>
      </c>
      <c r="AE18" s="336">
        <v>709</v>
      </c>
      <c r="AF18" s="336">
        <v>704</v>
      </c>
      <c r="AG18" s="336">
        <v>698</v>
      </c>
      <c r="AH18" s="336">
        <v>694</v>
      </c>
      <c r="AI18" s="336">
        <v>690</v>
      </c>
      <c r="AJ18" s="336">
        <v>687</v>
      </c>
      <c r="AK18" s="336">
        <v>685</v>
      </c>
      <c r="AL18" s="336">
        <v>684</v>
      </c>
    </row>
    <row r="19" spans="1:38" x14ac:dyDescent="0.2">
      <c r="A19" s="925"/>
      <c r="B19" s="634">
        <v>16</v>
      </c>
      <c r="C19" s="336">
        <v>898</v>
      </c>
      <c r="D19" s="336">
        <v>898</v>
      </c>
      <c r="E19" s="336">
        <v>896</v>
      </c>
      <c r="F19" s="336">
        <v>894</v>
      </c>
      <c r="G19" s="336">
        <v>892</v>
      </c>
      <c r="H19" s="336">
        <v>888</v>
      </c>
      <c r="I19" s="336">
        <v>884</v>
      </c>
      <c r="J19" s="336">
        <v>880</v>
      </c>
      <c r="K19" s="336">
        <v>874</v>
      </c>
      <c r="L19" s="336">
        <v>868</v>
      </c>
      <c r="M19" s="336">
        <v>861</v>
      </c>
      <c r="N19" s="336">
        <v>854</v>
      </c>
      <c r="O19" s="336">
        <v>847</v>
      </c>
      <c r="P19" s="336">
        <v>838</v>
      </c>
      <c r="Q19" s="336">
        <v>830</v>
      </c>
      <c r="R19" s="336">
        <v>821</v>
      </c>
      <c r="S19" s="336">
        <v>812</v>
      </c>
      <c r="T19" s="336">
        <v>802</v>
      </c>
      <c r="U19" s="336">
        <v>793</v>
      </c>
      <c r="V19" s="336">
        <v>783</v>
      </c>
      <c r="W19" s="336">
        <v>773</v>
      </c>
      <c r="X19" s="336">
        <v>763</v>
      </c>
      <c r="Y19" s="336">
        <v>754</v>
      </c>
      <c r="Z19" s="336">
        <v>744</v>
      </c>
      <c r="AA19" s="336">
        <v>735</v>
      </c>
      <c r="AB19" s="336">
        <v>726</v>
      </c>
      <c r="AC19" s="336">
        <v>718</v>
      </c>
      <c r="AD19" s="336">
        <v>710</v>
      </c>
      <c r="AE19" s="336">
        <v>703</v>
      </c>
      <c r="AF19" s="336">
        <v>697</v>
      </c>
      <c r="AG19" s="336">
        <v>691</v>
      </c>
      <c r="AH19" s="336">
        <v>686</v>
      </c>
      <c r="AI19" s="336">
        <v>682</v>
      </c>
      <c r="AJ19" s="336">
        <v>679</v>
      </c>
      <c r="AK19" s="336">
        <v>677</v>
      </c>
      <c r="AL19" s="336">
        <v>676</v>
      </c>
    </row>
    <row r="20" spans="1:38" x14ac:dyDescent="0.2">
      <c r="A20" s="925"/>
      <c r="B20" s="634">
        <v>17</v>
      </c>
      <c r="C20" s="336">
        <v>902</v>
      </c>
      <c r="D20" s="336">
        <v>902</v>
      </c>
      <c r="E20" s="336">
        <v>901</v>
      </c>
      <c r="F20" s="336">
        <v>899</v>
      </c>
      <c r="G20" s="336">
        <v>896</v>
      </c>
      <c r="H20" s="336">
        <v>892</v>
      </c>
      <c r="I20" s="336">
        <v>888</v>
      </c>
      <c r="J20" s="336">
        <v>883</v>
      </c>
      <c r="K20" s="336">
        <v>877</v>
      </c>
      <c r="L20" s="336">
        <v>871</v>
      </c>
      <c r="M20" s="336">
        <v>864</v>
      </c>
      <c r="N20" s="336">
        <v>856</v>
      </c>
      <c r="O20" s="336">
        <v>848</v>
      </c>
      <c r="P20" s="336">
        <v>840</v>
      </c>
      <c r="Q20" s="336">
        <v>831</v>
      </c>
      <c r="R20" s="336">
        <v>821</v>
      </c>
      <c r="S20" s="336">
        <v>812</v>
      </c>
      <c r="T20" s="336">
        <v>802</v>
      </c>
      <c r="U20" s="336">
        <v>792</v>
      </c>
      <c r="V20" s="336">
        <v>781</v>
      </c>
      <c r="W20" s="336">
        <v>771</v>
      </c>
      <c r="X20" s="336">
        <v>760</v>
      </c>
      <c r="Y20" s="336">
        <v>750</v>
      </c>
      <c r="Z20" s="336">
        <v>740</v>
      </c>
      <c r="AA20" s="336">
        <v>731</v>
      </c>
      <c r="AB20" s="336">
        <v>721</v>
      </c>
      <c r="AC20" s="336">
        <v>712</v>
      </c>
      <c r="AD20" s="336">
        <v>704</v>
      </c>
      <c r="AE20" s="336">
        <v>697</v>
      </c>
      <c r="AF20" s="336">
        <v>690</v>
      </c>
      <c r="AG20" s="336">
        <v>684</v>
      </c>
      <c r="AH20" s="336">
        <v>679</v>
      </c>
      <c r="AI20" s="336">
        <v>675</v>
      </c>
      <c r="AJ20" s="336">
        <v>672</v>
      </c>
      <c r="AK20" s="336">
        <v>670</v>
      </c>
      <c r="AL20" s="336">
        <v>668</v>
      </c>
    </row>
    <row r="21" spans="1:38" x14ac:dyDescent="0.2">
      <c r="A21" s="925"/>
      <c r="B21" s="634">
        <v>18</v>
      </c>
      <c r="C21" s="336">
        <v>907</v>
      </c>
      <c r="D21" s="336">
        <v>906</v>
      </c>
      <c r="E21" s="336">
        <v>905</v>
      </c>
      <c r="F21" s="336">
        <v>903</v>
      </c>
      <c r="G21" s="336">
        <v>900</v>
      </c>
      <c r="H21" s="336">
        <v>896</v>
      </c>
      <c r="I21" s="336">
        <v>892</v>
      </c>
      <c r="J21" s="336">
        <v>886</v>
      </c>
      <c r="K21" s="336">
        <v>880</v>
      </c>
      <c r="L21" s="336">
        <v>874</v>
      </c>
      <c r="M21" s="336">
        <v>866</v>
      </c>
      <c r="N21" s="336">
        <v>859</v>
      </c>
      <c r="O21" s="336">
        <v>850</v>
      </c>
      <c r="P21" s="336">
        <v>841</v>
      </c>
      <c r="Q21" s="336">
        <v>832</v>
      </c>
      <c r="R21" s="336">
        <v>822</v>
      </c>
      <c r="S21" s="336">
        <v>811</v>
      </c>
      <c r="T21" s="336">
        <v>801</v>
      </c>
      <c r="U21" s="336">
        <v>790</v>
      </c>
      <c r="V21" s="336">
        <v>779</v>
      </c>
      <c r="W21" s="336">
        <v>769</v>
      </c>
      <c r="X21" s="336">
        <v>758</v>
      </c>
      <c r="Y21" s="336">
        <v>747</v>
      </c>
      <c r="Z21" s="336">
        <v>736</v>
      </c>
      <c r="AA21" s="336">
        <v>726</v>
      </c>
      <c r="AB21" s="336">
        <v>716</v>
      </c>
      <c r="AC21" s="336">
        <v>707</v>
      </c>
      <c r="AD21" s="336">
        <v>698</v>
      </c>
      <c r="AE21" s="336">
        <v>690</v>
      </c>
      <c r="AF21" s="336">
        <v>683</v>
      </c>
      <c r="AG21" s="336">
        <v>677</v>
      </c>
      <c r="AH21" s="336">
        <v>672</v>
      </c>
      <c r="AI21" s="336">
        <v>668</v>
      </c>
      <c r="AJ21" s="336">
        <v>664</v>
      </c>
      <c r="AK21" s="336">
        <v>662</v>
      </c>
      <c r="AL21" s="336">
        <v>661</v>
      </c>
    </row>
    <row r="22" spans="1:38" x14ac:dyDescent="0.2">
      <c r="A22" s="925"/>
      <c r="B22" s="634">
        <v>19</v>
      </c>
      <c r="C22" s="336">
        <v>911</v>
      </c>
      <c r="D22" s="336">
        <v>910</v>
      </c>
      <c r="E22" s="336">
        <v>909</v>
      </c>
      <c r="F22" s="336">
        <v>907</v>
      </c>
      <c r="G22" s="336">
        <v>904</v>
      </c>
      <c r="H22" s="336">
        <v>900</v>
      </c>
      <c r="I22" s="336">
        <v>895</v>
      </c>
      <c r="J22" s="336">
        <v>890</v>
      </c>
      <c r="K22" s="336">
        <v>883</v>
      </c>
      <c r="L22" s="336">
        <v>876</v>
      </c>
      <c r="M22" s="336">
        <v>869</v>
      </c>
      <c r="N22" s="336">
        <v>860</v>
      </c>
      <c r="O22" s="336">
        <v>852</v>
      </c>
      <c r="P22" s="336">
        <v>842</v>
      </c>
      <c r="Q22" s="336">
        <v>832</v>
      </c>
      <c r="R22" s="336">
        <v>822</v>
      </c>
      <c r="S22" s="336">
        <v>811</v>
      </c>
      <c r="T22" s="336">
        <v>800</v>
      </c>
      <c r="U22" s="336">
        <v>789</v>
      </c>
      <c r="V22" s="336">
        <v>778</v>
      </c>
      <c r="W22" s="336">
        <v>767</v>
      </c>
      <c r="X22" s="336">
        <v>755</v>
      </c>
      <c r="Y22" s="336">
        <v>744</v>
      </c>
      <c r="Z22" s="336">
        <v>733</v>
      </c>
      <c r="AA22" s="336">
        <v>722</v>
      </c>
      <c r="AB22" s="336">
        <v>711</v>
      </c>
      <c r="AC22" s="336">
        <v>701</v>
      </c>
      <c r="AD22" s="336">
        <v>692</v>
      </c>
      <c r="AE22" s="336">
        <v>684</v>
      </c>
      <c r="AF22" s="336">
        <v>676</v>
      </c>
      <c r="AG22" s="336">
        <v>670</v>
      </c>
      <c r="AH22" s="336">
        <v>665</v>
      </c>
      <c r="AI22" s="336">
        <v>660</v>
      </c>
      <c r="AJ22" s="336">
        <v>657</v>
      </c>
      <c r="AK22" s="336">
        <v>654</v>
      </c>
      <c r="AL22" s="336">
        <v>653</v>
      </c>
    </row>
    <row r="23" spans="1:38" x14ac:dyDescent="0.2">
      <c r="A23" s="925"/>
      <c r="B23" s="634">
        <v>20</v>
      </c>
      <c r="C23" s="336">
        <v>915</v>
      </c>
      <c r="D23" s="336">
        <v>914</v>
      </c>
      <c r="E23" s="336">
        <v>913</v>
      </c>
      <c r="F23" s="336">
        <v>910</v>
      </c>
      <c r="G23" s="336">
        <v>907</v>
      </c>
      <c r="H23" s="336">
        <v>903</v>
      </c>
      <c r="I23" s="336">
        <v>898</v>
      </c>
      <c r="J23" s="336">
        <v>893</v>
      </c>
      <c r="K23" s="336">
        <v>886</v>
      </c>
      <c r="L23" s="336">
        <v>879</v>
      </c>
      <c r="M23" s="336">
        <v>871</v>
      </c>
      <c r="N23" s="336">
        <v>862</v>
      </c>
      <c r="O23" s="336">
        <v>853</v>
      </c>
      <c r="P23" s="336">
        <v>843</v>
      </c>
      <c r="Q23" s="336">
        <v>833</v>
      </c>
      <c r="R23" s="336">
        <v>822</v>
      </c>
      <c r="S23" s="336">
        <v>811</v>
      </c>
      <c r="T23" s="336">
        <v>800</v>
      </c>
      <c r="U23" s="336">
        <v>788</v>
      </c>
      <c r="V23" s="336">
        <v>776</v>
      </c>
      <c r="W23" s="336">
        <v>764</v>
      </c>
      <c r="X23" s="336">
        <v>752</v>
      </c>
      <c r="Y23" s="336">
        <v>740</v>
      </c>
      <c r="Z23" s="336">
        <v>729</v>
      </c>
      <c r="AA23" s="336">
        <v>717</v>
      </c>
      <c r="AB23" s="336">
        <v>706</v>
      </c>
      <c r="AC23" s="336">
        <v>696</v>
      </c>
      <c r="AD23" s="336">
        <v>686</v>
      </c>
      <c r="AE23" s="336">
        <v>678</v>
      </c>
      <c r="AF23" s="336">
        <v>670</v>
      </c>
      <c r="AG23" s="336">
        <v>663</v>
      </c>
      <c r="AH23" s="336">
        <v>657</v>
      </c>
      <c r="AI23" s="336">
        <v>653</v>
      </c>
      <c r="AJ23" s="336">
        <v>649</v>
      </c>
      <c r="AK23" s="336">
        <v>647</v>
      </c>
      <c r="AL23" s="336">
        <v>645</v>
      </c>
    </row>
    <row r="24" spans="1:38" x14ac:dyDescent="0.2">
      <c r="A24" s="925"/>
      <c r="B24" s="634">
        <v>21</v>
      </c>
      <c r="C24" s="336">
        <v>918</v>
      </c>
      <c r="D24" s="336">
        <v>918</v>
      </c>
      <c r="E24" s="336">
        <v>916</v>
      </c>
      <c r="F24" s="336">
        <v>914</v>
      </c>
      <c r="G24" s="336">
        <v>911</v>
      </c>
      <c r="H24" s="336">
        <v>907</v>
      </c>
      <c r="I24" s="336">
        <v>901</v>
      </c>
      <c r="J24" s="336">
        <v>895</v>
      </c>
      <c r="K24" s="336">
        <v>889</v>
      </c>
      <c r="L24" s="336">
        <v>881</v>
      </c>
      <c r="M24" s="336">
        <v>873</v>
      </c>
      <c r="N24" s="336">
        <v>864</v>
      </c>
      <c r="O24" s="336">
        <v>854</v>
      </c>
      <c r="P24" s="336">
        <v>844</v>
      </c>
      <c r="Q24" s="336">
        <v>833</v>
      </c>
      <c r="R24" s="336">
        <v>822</v>
      </c>
      <c r="S24" s="336">
        <v>811</v>
      </c>
      <c r="T24" s="336">
        <v>799</v>
      </c>
      <c r="U24" s="336">
        <v>787</v>
      </c>
      <c r="V24" s="336">
        <v>774</v>
      </c>
      <c r="W24" s="336">
        <v>762</v>
      </c>
      <c r="X24" s="336">
        <v>749</v>
      </c>
      <c r="Y24" s="336">
        <v>737</v>
      </c>
      <c r="Z24" s="336">
        <v>725</v>
      </c>
      <c r="AA24" s="336">
        <v>713</v>
      </c>
      <c r="AB24" s="336">
        <v>701</v>
      </c>
      <c r="AC24" s="336">
        <v>691</v>
      </c>
      <c r="AD24" s="336">
        <v>681</v>
      </c>
      <c r="AE24" s="336">
        <v>671</v>
      </c>
      <c r="AF24" s="336">
        <v>663</v>
      </c>
      <c r="AG24" s="336">
        <v>656</v>
      </c>
      <c r="AH24" s="336">
        <v>650</v>
      </c>
      <c r="AI24" s="336">
        <v>645</v>
      </c>
      <c r="AJ24" s="336">
        <v>642</v>
      </c>
      <c r="AK24" s="336">
        <v>639</v>
      </c>
      <c r="AL24" s="336">
        <v>638</v>
      </c>
    </row>
    <row r="25" spans="1:38" x14ac:dyDescent="0.2">
      <c r="A25" s="925"/>
      <c r="B25" s="634">
        <v>22</v>
      </c>
      <c r="C25" s="336">
        <v>922</v>
      </c>
      <c r="D25" s="336">
        <v>921</v>
      </c>
      <c r="E25" s="336">
        <v>920</v>
      </c>
      <c r="F25" s="336">
        <v>917</v>
      </c>
      <c r="G25" s="336">
        <v>914</v>
      </c>
      <c r="H25" s="336">
        <v>910</v>
      </c>
      <c r="I25" s="336">
        <v>904</v>
      </c>
      <c r="J25" s="336">
        <v>898</v>
      </c>
      <c r="K25" s="336">
        <v>891</v>
      </c>
      <c r="L25" s="336">
        <v>883</v>
      </c>
      <c r="M25" s="336">
        <v>875</v>
      </c>
      <c r="N25" s="336">
        <v>865</v>
      </c>
      <c r="O25" s="336">
        <v>855</v>
      </c>
      <c r="P25" s="336">
        <v>845</v>
      </c>
      <c r="Q25" s="336">
        <v>834</v>
      </c>
      <c r="R25" s="336">
        <v>822</v>
      </c>
      <c r="S25" s="336">
        <v>810</v>
      </c>
      <c r="T25" s="336">
        <v>798</v>
      </c>
      <c r="U25" s="336">
        <v>785</v>
      </c>
      <c r="V25" s="336">
        <v>772</v>
      </c>
      <c r="W25" s="336">
        <v>759</v>
      </c>
      <c r="X25" s="336">
        <v>747</v>
      </c>
      <c r="Y25" s="336">
        <v>734</v>
      </c>
      <c r="Z25" s="336">
        <v>721</v>
      </c>
      <c r="AA25" s="336">
        <v>709</v>
      </c>
      <c r="AB25" s="336">
        <v>697</v>
      </c>
      <c r="AC25" s="336">
        <v>685</v>
      </c>
      <c r="AD25" s="336">
        <v>675</v>
      </c>
      <c r="AE25" s="336">
        <v>665</v>
      </c>
      <c r="AF25" s="336">
        <v>657</v>
      </c>
      <c r="AG25" s="336">
        <v>649</v>
      </c>
      <c r="AH25" s="336">
        <v>643</v>
      </c>
      <c r="AI25" s="336">
        <v>638</v>
      </c>
      <c r="AJ25" s="336">
        <v>634</v>
      </c>
      <c r="AK25" s="336">
        <v>631</v>
      </c>
      <c r="AL25" s="336">
        <v>630</v>
      </c>
    </row>
    <row r="26" spans="1:38" x14ac:dyDescent="0.2">
      <c r="A26" s="925"/>
      <c r="B26" s="634">
        <v>23</v>
      </c>
      <c r="C26" s="336">
        <v>925</v>
      </c>
      <c r="D26" s="336">
        <v>925</v>
      </c>
      <c r="E26" s="336">
        <v>923</v>
      </c>
      <c r="F26" s="336">
        <v>921</v>
      </c>
      <c r="G26" s="336">
        <v>917</v>
      </c>
      <c r="H26" s="336">
        <v>913</v>
      </c>
      <c r="I26" s="336">
        <v>907</v>
      </c>
      <c r="J26" s="336">
        <v>901</v>
      </c>
      <c r="K26" s="336">
        <v>893</v>
      </c>
      <c r="L26" s="336">
        <v>885</v>
      </c>
      <c r="M26" s="336">
        <v>876</v>
      </c>
      <c r="N26" s="336">
        <v>867</v>
      </c>
      <c r="O26" s="336">
        <v>857</v>
      </c>
      <c r="P26" s="336">
        <v>846</v>
      </c>
      <c r="Q26" s="336">
        <v>834</v>
      </c>
      <c r="R26" s="336">
        <v>822</v>
      </c>
      <c r="S26" s="336">
        <v>810</v>
      </c>
      <c r="T26" s="336">
        <v>797</v>
      </c>
      <c r="U26" s="336">
        <v>784</v>
      </c>
      <c r="V26" s="336">
        <v>771</v>
      </c>
      <c r="W26" s="336">
        <v>757</v>
      </c>
      <c r="X26" s="336">
        <v>744</v>
      </c>
      <c r="Y26" s="336">
        <v>730</v>
      </c>
      <c r="Z26" s="336">
        <v>717</v>
      </c>
      <c r="AA26" s="336">
        <v>704</v>
      </c>
      <c r="AB26" s="336">
        <v>692</v>
      </c>
      <c r="AC26" s="336">
        <v>680</v>
      </c>
      <c r="AD26" s="336">
        <v>669</v>
      </c>
      <c r="AE26" s="336">
        <v>659</v>
      </c>
      <c r="AF26" s="336">
        <v>650</v>
      </c>
      <c r="AG26" s="336">
        <v>642</v>
      </c>
      <c r="AH26" s="336">
        <v>636</v>
      </c>
      <c r="AI26" s="336">
        <v>631</v>
      </c>
      <c r="AJ26" s="336">
        <v>627</v>
      </c>
      <c r="AK26" s="336">
        <v>623</v>
      </c>
      <c r="AL26" s="336">
        <v>622</v>
      </c>
    </row>
    <row r="27" spans="1:38" x14ac:dyDescent="0.2">
      <c r="A27" s="925"/>
      <c r="B27" s="634">
        <v>24</v>
      </c>
      <c r="C27" s="336">
        <v>928</v>
      </c>
      <c r="D27" s="336">
        <v>928</v>
      </c>
      <c r="E27" s="336">
        <v>926</v>
      </c>
      <c r="F27" s="336">
        <v>924</v>
      </c>
      <c r="G27" s="336">
        <v>920</v>
      </c>
      <c r="H27" s="336">
        <v>915</v>
      </c>
      <c r="I27" s="336">
        <v>910</v>
      </c>
      <c r="J27" s="336">
        <v>903</v>
      </c>
      <c r="K27" s="336">
        <v>896</v>
      </c>
      <c r="L27" s="336">
        <v>887</v>
      </c>
      <c r="M27" s="336">
        <v>878</v>
      </c>
      <c r="N27" s="336">
        <v>868</v>
      </c>
      <c r="O27" s="336">
        <v>857</v>
      </c>
      <c r="P27" s="336">
        <v>846</v>
      </c>
      <c r="Q27" s="336">
        <v>834</v>
      </c>
      <c r="R27" s="336">
        <v>822</v>
      </c>
      <c r="S27" s="336">
        <v>809</v>
      </c>
      <c r="T27" s="336">
        <v>796</v>
      </c>
      <c r="U27" s="336">
        <v>782</v>
      </c>
      <c r="V27" s="336">
        <v>768</v>
      </c>
      <c r="W27" s="336">
        <v>755</v>
      </c>
      <c r="X27" s="336">
        <v>741</v>
      </c>
      <c r="Y27" s="336">
        <v>727</v>
      </c>
      <c r="Z27" s="336">
        <v>713</v>
      </c>
      <c r="AA27" s="336">
        <v>700</v>
      </c>
      <c r="AB27" s="336">
        <v>687</v>
      </c>
      <c r="AC27" s="336">
        <v>674</v>
      </c>
      <c r="AD27" s="336">
        <v>663</v>
      </c>
      <c r="AE27" s="336">
        <v>653</v>
      </c>
      <c r="AF27" s="336">
        <v>643</v>
      </c>
      <c r="AG27" s="336">
        <v>636</v>
      </c>
      <c r="AH27" s="336">
        <v>629</v>
      </c>
      <c r="AI27" s="336">
        <v>623</v>
      </c>
      <c r="AJ27" s="336">
        <v>619</v>
      </c>
      <c r="AK27" s="336">
        <v>616</v>
      </c>
      <c r="AL27" s="336">
        <v>614</v>
      </c>
    </row>
    <row r="28" spans="1:38" x14ac:dyDescent="0.2">
      <c r="A28" s="925"/>
      <c r="B28" s="634">
        <v>25</v>
      </c>
      <c r="C28" s="336">
        <v>931</v>
      </c>
      <c r="D28" s="336">
        <v>931</v>
      </c>
      <c r="E28" s="336">
        <v>929</v>
      </c>
      <c r="F28" s="336">
        <v>926</v>
      </c>
      <c r="G28" s="336">
        <v>923</v>
      </c>
      <c r="H28" s="336">
        <v>918</v>
      </c>
      <c r="I28" s="336">
        <v>912</v>
      </c>
      <c r="J28" s="336">
        <v>905</v>
      </c>
      <c r="K28" s="336">
        <v>897</v>
      </c>
      <c r="L28" s="336">
        <v>889</v>
      </c>
      <c r="M28" s="336">
        <v>879</v>
      </c>
      <c r="N28" s="336">
        <v>869</v>
      </c>
      <c r="O28" s="336">
        <v>858</v>
      </c>
      <c r="P28" s="336">
        <v>847</v>
      </c>
      <c r="Q28" s="336">
        <v>834</v>
      </c>
      <c r="R28" s="336">
        <v>821</v>
      </c>
      <c r="S28" s="336">
        <v>808</v>
      </c>
      <c r="T28" s="336">
        <v>795</v>
      </c>
      <c r="U28" s="336">
        <v>781</v>
      </c>
      <c r="V28" s="336">
        <v>766</v>
      </c>
      <c r="W28" s="336">
        <v>752</v>
      </c>
      <c r="X28" s="336">
        <v>738</v>
      </c>
      <c r="Y28" s="336">
        <v>723</v>
      </c>
      <c r="Z28" s="336">
        <v>709</v>
      </c>
      <c r="AA28" s="336">
        <v>695</v>
      </c>
      <c r="AB28" s="336">
        <v>682</v>
      </c>
      <c r="AC28" s="336">
        <v>669</v>
      </c>
      <c r="AD28" s="336">
        <v>657</v>
      </c>
      <c r="AE28" s="336">
        <v>646</v>
      </c>
      <c r="AF28" s="336">
        <v>637</v>
      </c>
      <c r="AG28" s="336">
        <v>629</v>
      </c>
      <c r="AH28" s="336">
        <v>622</v>
      </c>
      <c r="AI28" s="336">
        <v>616</v>
      </c>
      <c r="AJ28" s="336">
        <v>611</v>
      </c>
      <c r="AK28" s="336">
        <v>608</v>
      </c>
      <c r="AL28" s="336">
        <v>606</v>
      </c>
    </row>
    <row r="29" spans="1:38" x14ac:dyDescent="0.2">
      <c r="A29" s="925"/>
      <c r="B29" s="634">
        <v>26</v>
      </c>
      <c r="C29" s="336">
        <v>934</v>
      </c>
      <c r="D29" s="336">
        <v>933</v>
      </c>
      <c r="E29" s="336">
        <v>932</v>
      </c>
      <c r="F29" s="336">
        <v>929</v>
      </c>
      <c r="G29" s="336">
        <v>925</v>
      </c>
      <c r="H29" s="336">
        <v>920</v>
      </c>
      <c r="I29" s="336">
        <v>914</v>
      </c>
      <c r="J29" s="336">
        <v>907</v>
      </c>
      <c r="K29" s="336">
        <v>899</v>
      </c>
      <c r="L29" s="336">
        <v>890</v>
      </c>
      <c r="M29" s="336">
        <v>881</v>
      </c>
      <c r="N29" s="336">
        <v>870</v>
      </c>
      <c r="O29" s="336">
        <v>859</v>
      </c>
      <c r="P29" s="336">
        <v>847</v>
      </c>
      <c r="Q29" s="336">
        <v>834</v>
      </c>
      <c r="R29" s="336">
        <v>821</v>
      </c>
      <c r="S29" s="336">
        <v>807</v>
      </c>
      <c r="T29" s="336">
        <v>793</v>
      </c>
      <c r="U29" s="336">
        <v>779</v>
      </c>
      <c r="V29" s="336">
        <v>764</v>
      </c>
      <c r="W29" s="336">
        <v>750</v>
      </c>
      <c r="X29" s="336">
        <v>735</v>
      </c>
      <c r="Y29" s="336">
        <v>720</v>
      </c>
      <c r="Z29" s="336">
        <v>705</v>
      </c>
      <c r="AA29" s="336">
        <v>691</v>
      </c>
      <c r="AB29" s="336">
        <v>677</v>
      </c>
      <c r="AC29" s="336">
        <v>664</v>
      </c>
      <c r="AD29" s="336">
        <v>651</v>
      </c>
      <c r="AE29" s="336">
        <v>640</v>
      </c>
      <c r="AF29" s="336">
        <v>630</v>
      </c>
      <c r="AG29" s="336">
        <v>622</v>
      </c>
      <c r="AH29" s="336">
        <v>615</v>
      </c>
      <c r="AI29" s="336">
        <v>608</v>
      </c>
      <c r="AJ29" s="336">
        <v>604</v>
      </c>
      <c r="AK29" s="336">
        <v>600</v>
      </c>
      <c r="AL29" s="336">
        <v>598</v>
      </c>
    </row>
    <row r="30" spans="1:38" x14ac:dyDescent="0.2">
      <c r="A30" s="925"/>
      <c r="B30" s="634">
        <v>27</v>
      </c>
      <c r="C30" s="336">
        <v>936</v>
      </c>
      <c r="D30" s="336">
        <v>936</v>
      </c>
      <c r="E30" s="336">
        <v>934</v>
      </c>
      <c r="F30" s="336">
        <v>931</v>
      </c>
      <c r="G30" s="336">
        <v>927</v>
      </c>
      <c r="H30" s="336">
        <v>922</v>
      </c>
      <c r="I30" s="336">
        <v>916</v>
      </c>
      <c r="J30" s="336">
        <v>909</v>
      </c>
      <c r="K30" s="336">
        <v>901</v>
      </c>
      <c r="L30" s="336">
        <v>892</v>
      </c>
      <c r="M30" s="336">
        <v>882</v>
      </c>
      <c r="N30" s="336">
        <v>871</v>
      </c>
      <c r="O30" s="336">
        <v>859</v>
      </c>
      <c r="P30" s="336">
        <v>847</v>
      </c>
      <c r="Q30" s="336">
        <v>834</v>
      </c>
      <c r="R30" s="336">
        <v>820</v>
      </c>
      <c r="S30" s="336">
        <v>806</v>
      </c>
      <c r="T30" s="336">
        <v>792</v>
      </c>
      <c r="U30" s="336">
        <v>777</v>
      </c>
      <c r="V30" s="336">
        <v>762</v>
      </c>
      <c r="W30" s="336">
        <v>747</v>
      </c>
      <c r="X30" s="336">
        <v>732</v>
      </c>
      <c r="Y30" s="336">
        <v>717</v>
      </c>
      <c r="Z30" s="336">
        <v>701</v>
      </c>
      <c r="AA30" s="336">
        <v>687</v>
      </c>
      <c r="AB30" s="336">
        <v>672</v>
      </c>
      <c r="AC30" s="336">
        <v>659</v>
      </c>
      <c r="AD30" s="336">
        <v>646</v>
      </c>
      <c r="AE30" s="336">
        <v>634</v>
      </c>
      <c r="AF30" s="336">
        <v>624</v>
      </c>
      <c r="AG30" s="336">
        <v>615</v>
      </c>
      <c r="AH30" s="336">
        <v>607</v>
      </c>
      <c r="AI30" s="336">
        <v>601</v>
      </c>
      <c r="AJ30" s="336">
        <v>596</v>
      </c>
      <c r="AK30" s="336">
        <v>593</v>
      </c>
      <c r="AL30" s="336">
        <v>591</v>
      </c>
    </row>
    <row r="31" spans="1:38" x14ac:dyDescent="0.2">
      <c r="A31" s="925"/>
      <c r="B31" s="634">
        <v>28</v>
      </c>
      <c r="C31" s="336">
        <v>939</v>
      </c>
      <c r="D31" s="336">
        <v>938</v>
      </c>
      <c r="E31" s="336">
        <v>936</v>
      </c>
      <c r="F31" s="336">
        <v>933</v>
      </c>
      <c r="G31" s="336">
        <v>929</v>
      </c>
      <c r="H31" s="336">
        <v>924</v>
      </c>
      <c r="I31" s="336">
        <v>918</v>
      </c>
      <c r="J31" s="336">
        <v>910</v>
      </c>
      <c r="K31" s="336">
        <v>902</v>
      </c>
      <c r="L31" s="336">
        <v>893</v>
      </c>
      <c r="M31" s="336">
        <v>883</v>
      </c>
      <c r="N31" s="336">
        <v>871</v>
      </c>
      <c r="O31" s="336">
        <v>859</v>
      </c>
      <c r="P31" s="336">
        <v>847</v>
      </c>
      <c r="Q31" s="336">
        <v>834</v>
      </c>
      <c r="R31" s="336">
        <v>820</v>
      </c>
      <c r="S31" s="336">
        <v>805</v>
      </c>
      <c r="T31" s="336">
        <v>791</v>
      </c>
      <c r="U31" s="336">
        <v>775</v>
      </c>
      <c r="V31" s="336">
        <v>760</v>
      </c>
      <c r="W31" s="336">
        <v>744</v>
      </c>
      <c r="X31" s="336">
        <v>729</v>
      </c>
      <c r="Y31" s="336">
        <v>713</v>
      </c>
      <c r="Z31" s="336">
        <v>698</v>
      </c>
      <c r="AA31" s="336">
        <v>682</v>
      </c>
      <c r="AB31" s="336">
        <v>668</v>
      </c>
      <c r="AC31" s="336">
        <v>653</v>
      </c>
      <c r="AD31" s="336">
        <v>640</v>
      </c>
      <c r="AE31" s="336">
        <v>628</v>
      </c>
      <c r="AF31" s="336">
        <v>617</v>
      </c>
      <c r="AG31" s="336">
        <v>608</v>
      </c>
      <c r="AH31" s="336">
        <v>600</v>
      </c>
      <c r="AI31" s="336">
        <v>593</v>
      </c>
      <c r="AJ31" s="336">
        <v>588</v>
      </c>
      <c r="AK31" s="336">
        <v>585</v>
      </c>
      <c r="AL31" s="336">
        <v>583</v>
      </c>
    </row>
    <row r="32" spans="1:38" x14ac:dyDescent="0.2">
      <c r="A32" s="925"/>
      <c r="B32" s="634">
        <v>29</v>
      </c>
      <c r="C32" s="336">
        <v>941</v>
      </c>
      <c r="D32" s="336">
        <v>940</v>
      </c>
      <c r="E32" s="336">
        <v>938</v>
      </c>
      <c r="F32" s="336">
        <v>935</v>
      </c>
      <c r="G32" s="336">
        <v>931</v>
      </c>
      <c r="H32" s="336">
        <v>926</v>
      </c>
      <c r="I32" s="336">
        <v>919</v>
      </c>
      <c r="J32" s="336">
        <v>912</v>
      </c>
      <c r="K32" s="336">
        <v>903</v>
      </c>
      <c r="L32" s="336">
        <v>894</v>
      </c>
      <c r="M32" s="336">
        <v>883</v>
      </c>
      <c r="N32" s="336">
        <v>872</v>
      </c>
      <c r="O32" s="336">
        <v>860</v>
      </c>
      <c r="P32" s="336">
        <v>847</v>
      </c>
      <c r="Q32" s="336">
        <v>833</v>
      </c>
      <c r="R32" s="336">
        <v>819</v>
      </c>
      <c r="S32" s="336">
        <v>804</v>
      </c>
      <c r="T32" s="336">
        <v>789</v>
      </c>
      <c r="U32" s="336">
        <v>774</v>
      </c>
      <c r="V32" s="336">
        <v>758</v>
      </c>
      <c r="W32" s="336">
        <v>742</v>
      </c>
      <c r="X32" s="336">
        <v>726</v>
      </c>
      <c r="Y32" s="336">
        <v>709</v>
      </c>
      <c r="Z32" s="336">
        <v>693</v>
      </c>
      <c r="AA32" s="336">
        <v>678</v>
      </c>
      <c r="AB32" s="336">
        <v>662</v>
      </c>
      <c r="AC32" s="336">
        <v>648</v>
      </c>
      <c r="AD32" s="336">
        <v>634</v>
      </c>
      <c r="AE32" s="336">
        <v>622</v>
      </c>
      <c r="AF32" s="336">
        <v>611</v>
      </c>
      <c r="AG32" s="336">
        <v>601</v>
      </c>
      <c r="AH32" s="336">
        <v>593</v>
      </c>
      <c r="AI32" s="336">
        <v>586</v>
      </c>
      <c r="AJ32" s="336">
        <v>581</v>
      </c>
      <c r="AK32" s="336">
        <v>577</v>
      </c>
      <c r="AL32" s="336">
        <v>575</v>
      </c>
    </row>
    <row r="33" spans="1:38" x14ac:dyDescent="0.2">
      <c r="A33" s="925"/>
      <c r="B33" s="634">
        <v>30</v>
      </c>
      <c r="C33" s="336">
        <v>943</v>
      </c>
      <c r="D33" s="336">
        <v>942</v>
      </c>
      <c r="E33" s="336">
        <v>940</v>
      </c>
      <c r="F33" s="336">
        <v>937</v>
      </c>
      <c r="G33" s="336">
        <v>933</v>
      </c>
      <c r="H33" s="336">
        <v>927</v>
      </c>
      <c r="I33" s="336">
        <v>921</v>
      </c>
      <c r="J33" s="336">
        <v>913</v>
      </c>
      <c r="K33" s="336">
        <v>904</v>
      </c>
      <c r="L33" s="336">
        <v>895</v>
      </c>
      <c r="M33" s="336">
        <v>884</v>
      </c>
      <c r="N33" s="336">
        <v>872</v>
      </c>
      <c r="O33" s="336">
        <v>860</v>
      </c>
      <c r="P33" s="336">
        <v>846</v>
      </c>
      <c r="Q33" s="336">
        <v>833</v>
      </c>
      <c r="R33" s="336">
        <v>818</v>
      </c>
      <c r="S33" s="336">
        <v>803</v>
      </c>
      <c r="T33" s="336">
        <v>787</v>
      </c>
      <c r="U33" s="336">
        <v>772</v>
      </c>
      <c r="V33" s="336">
        <v>755</v>
      </c>
      <c r="W33" s="336">
        <v>739</v>
      </c>
      <c r="X33" s="336">
        <v>723</v>
      </c>
      <c r="Y33" s="336">
        <v>706</v>
      </c>
      <c r="Z33" s="336">
        <v>690</v>
      </c>
      <c r="AA33" s="336">
        <v>674</v>
      </c>
      <c r="AB33" s="336">
        <v>658</v>
      </c>
      <c r="AC33" s="336">
        <v>643</v>
      </c>
      <c r="AD33" s="336">
        <v>629</v>
      </c>
      <c r="AE33" s="336">
        <v>616</v>
      </c>
      <c r="AF33" s="336">
        <v>604</v>
      </c>
      <c r="AG33" s="336">
        <v>594</v>
      </c>
      <c r="AH33" s="336">
        <v>586</v>
      </c>
      <c r="AI33" s="336">
        <v>579</v>
      </c>
      <c r="AJ33" s="336">
        <v>573</v>
      </c>
      <c r="AK33" s="336">
        <v>569</v>
      </c>
      <c r="AL33" s="336">
        <v>567</v>
      </c>
    </row>
    <row r="34" spans="1:38" x14ac:dyDescent="0.2">
      <c r="A34" s="925"/>
      <c r="B34" s="634">
        <v>31</v>
      </c>
      <c r="C34" s="336">
        <v>944</v>
      </c>
      <c r="D34" s="336">
        <v>944</v>
      </c>
      <c r="E34" s="336">
        <v>942</v>
      </c>
      <c r="F34" s="336">
        <v>939</v>
      </c>
      <c r="G34" s="336">
        <v>934</v>
      </c>
      <c r="H34" s="336">
        <v>929</v>
      </c>
      <c r="I34" s="336">
        <v>922</v>
      </c>
      <c r="J34" s="336">
        <v>914</v>
      </c>
      <c r="K34" s="336">
        <v>905</v>
      </c>
      <c r="L34" s="336">
        <v>895</v>
      </c>
      <c r="M34" s="336">
        <v>884</v>
      </c>
      <c r="N34" s="336">
        <v>872</v>
      </c>
      <c r="O34" s="336">
        <v>860</v>
      </c>
      <c r="P34" s="336">
        <v>846</v>
      </c>
      <c r="Q34" s="336">
        <v>832</v>
      </c>
      <c r="R34" s="336">
        <v>817</v>
      </c>
      <c r="S34" s="336">
        <v>802</v>
      </c>
      <c r="T34" s="336">
        <v>786</v>
      </c>
      <c r="U34" s="336">
        <v>769</v>
      </c>
      <c r="V34" s="336">
        <v>753</v>
      </c>
      <c r="W34" s="336">
        <v>736</v>
      </c>
      <c r="X34" s="336">
        <v>719</v>
      </c>
      <c r="Y34" s="336">
        <v>702</v>
      </c>
      <c r="Z34" s="336">
        <v>686</v>
      </c>
      <c r="AA34" s="336">
        <v>669</v>
      </c>
      <c r="AB34" s="336">
        <v>653</v>
      </c>
      <c r="AC34" s="336">
        <v>638</v>
      </c>
      <c r="AD34" s="336">
        <v>623</v>
      </c>
      <c r="AE34" s="336">
        <v>610</v>
      </c>
      <c r="AF34" s="336">
        <v>598</v>
      </c>
      <c r="AG34" s="336">
        <v>588</v>
      </c>
      <c r="AH34" s="336">
        <v>579</v>
      </c>
      <c r="AI34" s="336">
        <v>571</v>
      </c>
      <c r="AJ34" s="336">
        <v>566</v>
      </c>
      <c r="AK34" s="336">
        <v>562</v>
      </c>
      <c r="AL34" s="336">
        <v>560</v>
      </c>
    </row>
    <row r="35" spans="1:38" x14ac:dyDescent="0.2">
      <c r="A35" s="925"/>
      <c r="B35" s="634">
        <v>32</v>
      </c>
      <c r="C35" s="336">
        <v>946</v>
      </c>
      <c r="D35" s="336">
        <v>945</v>
      </c>
      <c r="E35" s="336">
        <v>943</v>
      </c>
      <c r="F35" s="336">
        <v>940</v>
      </c>
      <c r="G35" s="336">
        <v>936</v>
      </c>
      <c r="H35" s="336">
        <v>930</v>
      </c>
      <c r="I35" s="336">
        <v>923</v>
      </c>
      <c r="J35" s="336">
        <v>915</v>
      </c>
      <c r="K35" s="336">
        <v>906</v>
      </c>
      <c r="L35" s="336">
        <v>896</v>
      </c>
      <c r="M35" s="336">
        <v>884</v>
      </c>
      <c r="N35" s="336">
        <v>872</v>
      </c>
      <c r="O35" s="336">
        <v>859</v>
      </c>
      <c r="P35" s="336">
        <v>845</v>
      </c>
      <c r="Q35" s="336">
        <v>831</v>
      </c>
      <c r="R35" s="336">
        <v>816</v>
      </c>
      <c r="S35" s="336">
        <v>800</v>
      </c>
      <c r="T35" s="336">
        <v>784</v>
      </c>
      <c r="U35" s="336">
        <v>767</v>
      </c>
      <c r="V35" s="336">
        <v>750</v>
      </c>
      <c r="W35" s="336">
        <v>733</v>
      </c>
      <c r="X35" s="336">
        <v>716</v>
      </c>
      <c r="Y35" s="336">
        <v>699</v>
      </c>
      <c r="Z35" s="336">
        <v>682</v>
      </c>
      <c r="AA35" s="336">
        <v>665</v>
      </c>
      <c r="AB35" s="336">
        <v>649</v>
      </c>
      <c r="AC35" s="336">
        <v>632</v>
      </c>
      <c r="AD35" s="336">
        <v>618</v>
      </c>
      <c r="AE35" s="336">
        <v>604</v>
      </c>
      <c r="AF35" s="336">
        <v>592</v>
      </c>
      <c r="AG35" s="336">
        <v>581</v>
      </c>
      <c r="AH35" s="336">
        <v>572</v>
      </c>
      <c r="AI35" s="336">
        <v>564</v>
      </c>
      <c r="AJ35" s="336">
        <v>558</v>
      </c>
      <c r="AK35" s="336">
        <v>555</v>
      </c>
      <c r="AL35" s="336">
        <v>552</v>
      </c>
    </row>
    <row r="36" spans="1:38" x14ac:dyDescent="0.2">
      <c r="A36" s="925"/>
      <c r="B36" s="634">
        <v>33</v>
      </c>
      <c r="C36" s="336">
        <v>947</v>
      </c>
      <c r="D36" s="336">
        <v>946</v>
      </c>
      <c r="E36" s="336">
        <v>944</v>
      </c>
      <c r="F36" s="336">
        <v>941</v>
      </c>
      <c r="G36" s="336">
        <v>937</v>
      </c>
      <c r="H36" s="336">
        <v>931</v>
      </c>
      <c r="I36" s="336">
        <v>924</v>
      </c>
      <c r="J36" s="336">
        <v>916</v>
      </c>
      <c r="K36" s="336">
        <v>906</v>
      </c>
      <c r="L36" s="336">
        <v>896</v>
      </c>
      <c r="M36" s="336">
        <v>884</v>
      </c>
      <c r="N36" s="336">
        <v>872</v>
      </c>
      <c r="O36" s="336">
        <v>859</v>
      </c>
      <c r="P36" s="336">
        <v>845</v>
      </c>
      <c r="Q36" s="336">
        <v>830</v>
      </c>
      <c r="R36" s="336">
        <v>814</v>
      </c>
      <c r="S36" s="336">
        <v>798</v>
      </c>
      <c r="T36" s="336">
        <v>782</v>
      </c>
      <c r="U36" s="336">
        <v>765</v>
      </c>
      <c r="V36" s="336">
        <v>748</v>
      </c>
      <c r="W36" s="336">
        <v>730</v>
      </c>
      <c r="X36" s="336">
        <v>713</v>
      </c>
      <c r="Y36" s="336">
        <v>695</v>
      </c>
      <c r="Z36" s="336">
        <v>678</v>
      </c>
      <c r="AA36" s="336">
        <v>660</v>
      </c>
      <c r="AB36" s="336">
        <v>644</v>
      </c>
      <c r="AC36" s="336">
        <v>627</v>
      </c>
      <c r="AD36" s="336">
        <v>612</v>
      </c>
      <c r="AE36" s="336">
        <v>598</v>
      </c>
      <c r="AF36" s="336">
        <v>585</v>
      </c>
      <c r="AG36" s="336">
        <v>574</v>
      </c>
      <c r="AH36" s="336">
        <v>565</v>
      </c>
      <c r="AI36" s="336">
        <v>557</v>
      </c>
      <c r="AJ36" s="336">
        <v>551</v>
      </c>
      <c r="AK36" s="336">
        <v>547</v>
      </c>
      <c r="AL36" s="336">
        <v>544</v>
      </c>
    </row>
    <row r="37" spans="1:38" x14ac:dyDescent="0.2">
      <c r="A37" s="925"/>
      <c r="B37" s="634">
        <v>34</v>
      </c>
      <c r="C37" s="336">
        <v>948</v>
      </c>
      <c r="D37" s="336">
        <v>947</v>
      </c>
      <c r="E37" s="336">
        <v>945</v>
      </c>
      <c r="F37" s="336">
        <v>942</v>
      </c>
      <c r="G37" s="336">
        <v>937</v>
      </c>
      <c r="H37" s="336">
        <v>932</v>
      </c>
      <c r="I37" s="336">
        <v>924</v>
      </c>
      <c r="J37" s="336">
        <v>916</v>
      </c>
      <c r="K37" s="336">
        <v>907</v>
      </c>
      <c r="L37" s="336">
        <v>896</v>
      </c>
      <c r="M37" s="336">
        <v>884</v>
      </c>
      <c r="N37" s="336">
        <v>872</v>
      </c>
      <c r="O37" s="336">
        <v>858</v>
      </c>
      <c r="P37" s="336">
        <v>844</v>
      </c>
      <c r="Q37" s="336">
        <v>829</v>
      </c>
      <c r="R37" s="336">
        <v>813</v>
      </c>
      <c r="S37" s="336">
        <v>797</v>
      </c>
      <c r="T37" s="336">
        <v>780</v>
      </c>
      <c r="U37" s="336">
        <v>763</v>
      </c>
      <c r="V37" s="336">
        <v>745</v>
      </c>
      <c r="W37" s="336">
        <v>727</v>
      </c>
      <c r="X37" s="336">
        <v>709</v>
      </c>
      <c r="Y37" s="336">
        <v>692</v>
      </c>
      <c r="Z37" s="336">
        <v>674</v>
      </c>
      <c r="AA37" s="336">
        <v>656</v>
      </c>
      <c r="AB37" s="336">
        <v>639</v>
      </c>
      <c r="AC37" s="336">
        <v>622</v>
      </c>
      <c r="AD37" s="336">
        <v>606</v>
      </c>
      <c r="AE37" s="336">
        <v>592</v>
      </c>
      <c r="AF37" s="336">
        <v>579</v>
      </c>
      <c r="AG37" s="336">
        <v>567</v>
      </c>
      <c r="AH37" s="336">
        <v>558</v>
      </c>
      <c r="AI37" s="336">
        <v>550</v>
      </c>
      <c r="AJ37" s="336">
        <v>543</v>
      </c>
      <c r="AK37" s="336">
        <v>539</v>
      </c>
      <c r="AL37" s="336">
        <v>536</v>
      </c>
    </row>
    <row r="38" spans="1:38" x14ac:dyDescent="0.2">
      <c r="A38" s="925"/>
      <c r="B38" s="634">
        <v>35</v>
      </c>
      <c r="C38" s="336">
        <v>949</v>
      </c>
      <c r="D38" s="336">
        <v>948</v>
      </c>
      <c r="E38" s="336">
        <v>946</v>
      </c>
      <c r="F38" s="336">
        <v>943</v>
      </c>
      <c r="G38" s="336">
        <v>938</v>
      </c>
      <c r="H38" s="336">
        <v>932</v>
      </c>
      <c r="I38" s="336">
        <v>925</v>
      </c>
      <c r="J38" s="336">
        <v>916</v>
      </c>
      <c r="K38" s="336">
        <v>907</v>
      </c>
      <c r="L38" s="336">
        <v>896</v>
      </c>
      <c r="M38" s="336">
        <v>884</v>
      </c>
      <c r="N38" s="336">
        <v>871</v>
      </c>
      <c r="O38" s="336">
        <v>858</v>
      </c>
      <c r="P38" s="336">
        <v>843</v>
      </c>
      <c r="Q38" s="336">
        <v>828</v>
      </c>
      <c r="R38" s="336">
        <v>812</v>
      </c>
      <c r="S38" s="336">
        <v>795</v>
      </c>
      <c r="T38" s="336">
        <v>778</v>
      </c>
      <c r="U38" s="336">
        <v>760</v>
      </c>
      <c r="V38" s="336">
        <v>742</v>
      </c>
      <c r="W38" s="336">
        <v>724</v>
      </c>
      <c r="X38" s="336">
        <v>706</v>
      </c>
      <c r="Y38" s="336">
        <v>688</v>
      </c>
      <c r="Z38" s="336">
        <v>670</v>
      </c>
      <c r="AA38" s="336">
        <v>652</v>
      </c>
      <c r="AB38" s="336">
        <v>634</v>
      </c>
      <c r="AC38" s="336">
        <v>617</v>
      </c>
      <c r="AD38" s="336">
        <v>601</v>
      </c>
      <c r="AE38" s="336">
        <v>586</v>
      </c>
      <c r="AF38" s="336">
        <v>573</v>
      </c>
      <c r="AG38" s="336">
        <v>561</v>
      </c>
      <c r="AH38" s="336">
        <v>551</v>
      </c>
      <c r="AI38" s="336">
        <v>542</v>
      </c>
      <c r="AJ38" s="336">
        <v>536</v>
      </c>
      <c r="AK38" s="336">
        <v>531</v>
      </c>
      <c r="AL38" s="336">
        <v>528</v>
      </c>
    </row>
    <row r="39" spans="1:38" x14ac:dyDescent="0.2">
      <c r="A39" s="925"/>
      <c r="B39" s="634">
        <v>36</v>
      </c>
      <c r="C39" s="336">
        <v>949</v>
      </c>
      <c r="D39" s="336">
        <v>949</v>
      </c>
      <c r="E39" s="336">
        <v>947</v>
      </c>
      <c r="F39" s="336">
        <v>943</v>
      </c>
      <c r="G39" s="336">
        <v>938</v>
      </c>
      <c r="H39" s="336">
        <v>932</v>
      </c>
      <c r="I39" s="336">
        <v>925</v>
      </c>
      <c r="J39" s="336">
        <v>916</v>
      </c>
      <c r="K39" s="336">
        <v>907</v>
      </c>
      <c r="L39" s="336">
        <v>896</v>
      </c>
      <c r="M39" s="336">
        <v>884</v>
      </c>
      <c r="N39" s="336">
        <v>871</v>
      </c>
      <c r="O39" s="336">
        <v>857</v>
      </c>
      <c r="P39" s="336">
        <v>842</v>
      </c>
      <c r="Q39" s="336">
        <v>826</v>
      </c>
      <c r="R39" s="336">
        <v>810</v>
      </c>
      <c r="S39" s="336">
        <v>793</v>
      </c>
      <c r="T39" s="336">
        <v>776</v>
      </c>
      <c r="U39" s="336">
        <v>758</v>
      </c>
      <c r="V39" s="336">
        <v>739</v>
      </c>
      <c r="W39" s="336">
        <v>721</v>
      </c>
      <c r="X39" s="336">
        <v>702</v>
      </c>
      <c r="Y39" s="336">
        <v>684</v>
      </c>
      <c r="Z39" s="336">
        <v>666</v>
      </c>
      <c r="AA39" s="336">
        <v>647</v>
      </c>
      <c r="AB39" s="336">
        <v>629</v>
      </c>
      <c r="AC39" s="336">
        <v>612</v>
      </c>
      <c r="AD39" s="336">
        <v>596</v>
      </c>
      <c r="AE39" s="336">
        <v>580</v>
      </c>
      <c r="AF39" s="336">
        <v>566</v>
      </c>
      <c r="AG39" s="336">
        <v>554</v>
      </c>
      <c r="AH39" s="336">
        <v>544</v>
      </c>
      <c r="AI39" s="336">
        <v>535</v>
      </c>
      <c r="AJ39" s="336">
        <v>529</v>
      </c>
      <c r="AK39" s="336">
        <v>524</v>
      </c>
      <c r="AL39" s="336">
        <v>521</v>
      </c>
    </row>
    <row r="40" spans="1:38" x14ac:dyDescent="0.2">
      <c r="A40" s="925"/>
      <c r="B40" s="634">
        <v>37</v>
      </c>
      <c r="C40" s="336">
        <v>950</v>
      </c>
      <c r="D40" s="336">
        <v>949</v>
      </c>
      <c r="E40" s="336">
        <v>947</v>
      </c>
      <c r="F40" s="336">
        <v>944</v>
      </c>
      <c r="G40" s="336">
        <v>939</v>
      </c>
      <c r="H40" s="336">
        <v>933</v>
      </c>
      <c r="I40" s="336">
        <v>925</v>
      </c>
      <c r="J40" s="336">
        <v>916</v>
      </c>
      <c r="K40" s="336">
        <v>906</v>
      </c>
      <c r="L40" s="336">
        <v>895</v>
      </c>
      <c r="M40" s="336">
        <v>883</v>
      </c>
      <c r="N40" s="336">
        <v>870</v>
      </c>
      <c r="O40" s="336">
        <v>856</v>
      </c>
      <c r="P40" s="336">
        <v>840</v>
      </c>
      <c r="Q40" s="336">
        <v>825</v>
      </c>
      <c r="R40" s="336">
        <v>808</v>
      </c>
      <c r="S40" s="336">
        <v>791</v>
      </c>
      <c r="T40" s="336">
        <v>773</v>
      </c>
      <c r="U40" s="336">
        <v>755</v>
      </c>
      <c r="V40" s="336">
        <v>737</v>
      </c>
      <c r="W40" s="336">
        <v>718</v>
      </c>
      <c r="X40" s="336">
        <v>699</v>
      </c>
      <c r="Y40" s="336">
        <v>680</v>
      </c>
      <c r="Z40" s="336">
        <v>661</v>
      </c>
      <c r="AA40" s="336">
        <v>643</v>
      </c>
      <c r="AB40" s="336">
        <v>625</v>
      </c>
      <c r="AC40" s="336">
        <v>607</v>
      </c>
      <c r="AD40" s="336">
        <v>590</v>
      </c>
      <c r="AE40" s="336">
        <v>574</v>
      </c>
      <c r="AF40" s="336">
        <v>560</v>
      </c>
      <c r="AG40" s="336">
        <v>547</v>
      </c>
      <c r="AH40" s="336">
        <v>537</v>
      </c>
      <c r="AI40" s="336">
        <v>528</v>
      </c>
      <c r="AJ40" s="336">
        <v>521</v>
      </c>
      <c r="AK40" s="336">
        <v>516</v>
      </c>
      <c r="AL40" s="336">
        <v>513</v>
      </c>
    </row>
    <row r="41" spans="1:38" x14ac:dyDescent="0.2">
      <c r="A41" s="925"/>
      <c r="B41" s="634">
        <v>38</v>
      </c>
      <c r="C41" s="336">
        <v>950</v>
      </c>
      <c r="D41" s="336">
        <v>949</v>
      </c>
      <c r="E41" s="336">
        <v>947</v>
      </c>
      <c r="F41" s="336">
        <v>944</v>
      </c>
      <c r="G41" s="336">
        <v>939</v>
      </c>
      <c r="H41" s="336">
        <v>932</v>
      </c>
      <c r="I41" s="336">
        <v>925</v>
      </c>
      <c r="J41" s="336">
        <v>916</v>
      </c>
      <c r="K41" s="336">
        <v>906</v>
      </c>
      <c r="L41" s="336">
        <v>895</v>
      </c>
      <c r="M41" s="336">
        <v>882</v>
      </c>
      <c r="N41" s="336">
        <v>869</v>
      </c>
      <c r="O41" s="336">
        <v>854</v>
      </c>
      <c r="P41" s="336">
        <v>839</v>
      </c>
      <c r="Q41" s="336">
        <v>823</v>
      </c>
      <c r="R41" s="336">
        <v>806</v>
      </c>
      <c r="S41" s="336">
        <v>789</v>
      </c>
      <c r="T41" s="336">
        <v>771</v>
      </c>
      <c r="U41" s="336">
        <v>753</v>
      </c>
      <c r="V41" s="336">
        <v>734</v>
      </c>
      <c r="W41" s="336">
        <v>714</v>
      </c>
      <c r="X41" s="336">
        <v>696</v>
      </c>
      <c r="Y41" s="336">
        <v>676</v>
      </c>
      <c r="Z41" s="336">
        <v>657</v>
      </c>
      <c r="AA41" s="336">
        <v>638</v>
      </c>
      <c r="AB41" s="336">
        <v>620</v>
      </c>
      <c r="AC41" s="336">
        <v>602</v>
      </c>
      <c r="AD41" s="336">
        <v>585</v>
      </c>
      <c r="AE41" s="336">
        <v>569</v>
      </c>
      <c r="AF41" s="336">
        <v>554</v>
      </c>
      <c r="AG41" s="336">
        <v>541</v>
      </c>
      <c r="AH41" s="336">
        <v>530</v>
      </c>
      <c r="AI41" s="336">
        <v>521</v>
      </c>
      <c r="AJ41" s="336">
        <v>514</v>
      </c>
      <c r="AK41" s="336">
        <v>509</v>
      </c>
      <c r="AL41" s="336">
        <v>506</v>
      </c>
    </row>
    <row r="42" spans="1:38" x14ac:dyDescent="0.2">
      <c r="A42" s="925"/>
      <c r="B42" s="634">
        <v>39</v>
      </c>
      <c r="C42" s="336">
        <v>950</v>
      </c>
      <c r="D42" s="336">
        <v>949</v>
      </c>
      <c r="E42" s="336">
        <v>947</v>
      </c>
      <c r="F42" s="336">
        <v>943</v>
      </c>
      <c r="G42" s="336">
        <v>939</v>
      </c>
      <c r="H42" s="336">
        <v>932</v>
      </c>
      <c r="I42" s="336">
        <v>925</v>
      </c>
      <c r="J42" s="336">
        <v>916</v>
      </c>
      <c r="K42" s="336">
        <v>905</v>
      </c>
      <c r="L42" s="336">
        <v>894</v>
      </c>
      <c r="M42" s="336">
        <v>881</v>
      </c>
      <c r="N42" s="336">
        <v>868</v>
      </c>
      <c r="O42" s="336">
        <v>853</v>
      </c>
      <c r="P42" s="336">
        <v>837</v>
      </c>
      <c r="Q42" s="336">
        <v>821</v>
      </c>
      <c r="R42" s="336">
        <v>804</v>
      </c>
      <c r="S42" s="336">
        <v>786</v>
      </c>
      <c r="T42" s="336">
        <v>768</v>
      </c>
      <c r="U42" s="336">
        <v>749</v>
      </c>
      <c r="V42" s="336">
        <v>731</v>
      </c>
      <c r="W42" s="336">
        <v>711</v>
      </c>
      <c r="X42" s="336">
        <v>692</v>
      </c>
      <c r="Y42" s="336">
        <v>672</v>
      </c>
      <c r="Z42" s="336">
        <v>653</v>
      </c>
      <c r="AA42" s="336">
        <v>634</v>
      </c>
      <c r="AB42" s="336">
        <v>615</v>
      </c>
      <c r="AC42" s="336">
        <v>597</v>
      </c>
      <c r="AD42" s="336">
        <v>579</v>
      </c>
      <c r="AE42" s="336">
        <v>563</v>
      </c>
      <c r="AF42" s="336">
        <v>548</v>
      </c>
      <c r="AG42" s="336">
        <v>535</v>
      </c>
      <c r="AH42" s="336">
        <v>523</v>
      </c>
      <c r="AI42" s="336">
        <v>514</v>
      </c>
      <c r="AJ42" s="336">
        <v>507</v>
      </c>
      <c r="AK42" s="336">
        <v>502</v>
      </c>
      <c r="AL42" s="336">
        <v>498</v>
      </c>
    </row>
    <row r="43" spans="1:38" x14ac:dyDescent="0.2">
      <c r="A43" s="925"/>
      <c r="B43" s="634">
        <v>40</v>
      </c>
      <c r="C43" s="336">
        <v>949</v>
      </c>
      <c r="D43" s="336">
        <v>949</v>
      </c>
      <c r="E43" s="336">
        <v>947</v>
      </c>
      <c r="F43" s="336">
        <v>943</v>
      </c>
      <c r="G43" s="336">
        <v>938</v>
      </c>
      <c r="H43" s="336">
        <v>932</v>
      </c>
      <c r="I43" s="336">
        <v>924</v>
      </c>
      <c r="J43" s="336">
        <v>915</v>
      </c>
      <c r="K43" s="336">
        <v>904</v>
      </c>
      <c r="L43" s="336">
        <v>893</v>
      </c>
      <c r="M43" s="336">
        <v>880</v>
      </c>
      <c r="N43" s="336">
        <v>866</v>
      </c>
      <c r="O43" s="336">
        <v>851</v>
      </c>
      <c r="P43" s="336">
        <v>836</v>
      </c>
      <c r="Q43" s="336">
        <v>819</v>
      </c>
      <c r="R43" s="336">
        <v>802</v>
      </c>
      <c r="S43" s="336">
        <v>784</v>
      </c>
      <c r="T43" s="336">
        <v>765</v>
      </c>
      <c r="U43" s="336">
        <v>747</v>
      </c>
      <c r="V43" s="336">
        <v>727</v>
      </c>
      <c r="W43" s="336">
        <v>708</v>
      </c>
      <c r="X43" s="336">
        <v>688</v>
      </c>
      <c r="Y43" s="336">
        <v>668</v>
      </c>
      <c r="Z43" s="336">
        <v>649</v>
      </c>
      <c r="AA43" s="336">
        <v>629</v>
      </c>
      <c r="AB43" s="336">
        <v>610</v>
      </c>
      <c r="AC43" s="336">
        <v>592</v>
      </c>
      <c r="AD43" s="336">
        <v>574</v>
      </c>
      <c r="AE43" s="336">
        <v>557</v>
      </c>
      <c r="AF43" s="336">
        <v>542</v>
      </c>
      <c r="AG43" s="336">
        <v>528</v>
      </c>
      <c r="AH43" s="336">
        <v>517</v>
      </c>
      <c r="AI43" s="336">
        <v>507</v>
      </c>
      <c r="AJ43" s="336">
        <v>499</v>
      </c>
      <c r="AK43" s="336">
        <v>494</v>
      </c>
      <c r="AL43" s="336">
        <v>491</v>
      </c>
    </row>
    <row r="44" spans="1:38" x14ac:dyDescent="0.2">
      <c r="A44" s="925"/>
      <c r="B44" s="634">
        <v>41</v>
      </c>
      <c r="C44" s="336">
        <v>949</v>
      </c>
      <c r="D44" s="336">
        <v>948</v>
      </c>
      <c r="E44" s="336">
        <v>946</v>
      </c>
      <c r="F44" s="336">
        <v>942</v>
      </c>
      <c r="G44" s="336">
        <v>937</v>
      </c>
      <c r="H44" s="336">
        <v>931</v>
      </c>
      <c r="I44" s="336">
        <v>923</v>
      </c>
      <c r="J44" s="336">
        <v>914</v>
      </c>
      <c r="K44" s="336">
        <v>903</v>
      </c>
      <c r="L44" s="336">
        <v>892</v>
      </c>
      <c r="M44" s="336">
        <v>879</v>
      </c>
      <c r="N44" s="336">
        <v>865</v>
      </c>
      <c r="O44" s="336">
        <v>850</v>
      </c>
      <c r="P44" s="336">
        <v>834</v>
      </c>
      <c r="Q44" s="336">
        <v>817</v>
      </c>
      <c r="R44" s="336">
        <v>799</v>
      </c>
      <c r="S44" s="336">
        <v>781</v>
      </c>
      <c r="T44" s="336">
        <v>763</v>
      </c>
      <c r="U44" s="336">
        <v>744</v>
      </c>
      <c r="V44" s="336">
        <v>724</v>
      </c>
      <c r="W44" s="336">
        <v>704</v>
      </c>
      <c r="X44" s="336">
        <v>684</v>
      </c>
      <c r="Y44" s="336">
        <v>664</v>
      </c>
      <c r="Z44" s="336">
        <v>645</v>
      </c>
      <c r="AA44" s="336">
        <v>625</v>
      </c>
      <c r="AB44" s="336">
        <v>606</v>
      </c>
      <c r="AC44" s="336">
        <v>587</v>
      </c>
      <c r="AD44" s="336">
        <v>569</v>
      </c>
      <c r="AE44" s="336">
        <v>552</v>
      </c>
      <c r="AF44" s="336">
        <v>536</v>
      </c>
      <c r="AG44" s="336">
        <v>522</v>
      </c>
      <c r="AH44" s="336">
        <v>510</v>
      </c>
      <c r="AI44" s="336">
        <v>500</v>
      </c>
      <c r="AJ44" s="336">
        <v>492</v>
      </c>
      <c r="AK44" s="336">
        <v>487</v>
      </c>
      <c r="AL44" s="336">
        <v>484</v>
      </c>
    </row>
    <row r="45" spans="1:38" x14ac:dyDescent="0.2">
      <c r="A45" s="925"/>
      <c r="B45" s="634">
        <v>42</v>
      </c>
      <c r="C45" s="336">
        <v>948</v>
      </c>
      <c r="D45" s="336">
        <v>948</v>
      </c>
      <c r="E45" s="336">
        <v>945</v>
      </c>
      <c r="F45" s="336">
        <v>942</v>
      </c>
      <c r="G45" s="336">
        <v>937</v>
      </c>
      <c r="H45" s="336">
        <v>930</v>
      </c>
      <c r="I45" s="336">
        <v>922</v>
      </c>
      <c r="J45" s="336">
        <v>913</v>
      </c>
      <c r="K45" s="336">
        <v>902</v>
      </c>
      <c r="L45" s="336">
        <v>890</v>
      </c>
      <c r="M45" s="336">
        <v>877</v>
      </c>
      <c r="N45" s="336">
        <v>863</v>
      </c>
      <c r="O45" s="336">
        <v>848</v>
      </c>
      <c r="P45" s="336">
        <v>832</v>
      </c>
      <c r="Q45" s="336">
        <v>815</v>
      </c>
      <c r="R45" s="336">
        <v>797</v>
      </c>
      <c r="S45" s="336">
        <v>779</v>
      </c>
      <c r="T45" s="336">
        <v>760</v>
      </c>
      <c r="U45" s="336">
        <v>740</v>
      </c>
      <c r="V45" s="336">
        <v>721</v>
      </c>
      <c r="W45" s="336">
        <v>701</v>
      </c>
      <c r="X45" s="336">
        <v>680</v>
      </c>
      <c r="Y45" s="336">
        <v>660</v>
      </c>
      <c r="Z45" s="336">
        <v>640</v>
      </c>
      <c r="AA45" s="336">
        <v>620</v>
      </c>
      <c r="AB45" s="336">
        <v>601</v>
      </c>
      <c r="AC45" s="336">
        <v>582</v>
      </c>
      <c r="AD45" s="336">
        <v>564</v>
      </c>
      <c r="AE45" s="336">
        <v>546</v>
      </c>
      <c r="AF45" s="336">
        <v>530</v>
      </c>
      <c r="AG45" s="336">
        <v>516</v>
      </c>
      <c r="AH45" s="336">
        <v>503</v>
      </c>
      <c r="AI45" s="336">
        <v>493</v>
      </c>
      <c r="AJ45" s="336">
        <v>485</v>
      </c>
      <c r="AK45" s="336">
        <v>480</v>
      </c>
      <c r="AL45" s="336">
        <v>477</v>
      </c>
    </row>
    <row r="46" spans="1:38" x14ac:dyDescent="0.2">
      <c r="A46" s="925"/>
      <c r="B46" s="634">
        <v>43</v>
      </c>
      <c r="C46" s="336">
        <v>947</v>
      </c>
      <c r="D46" s="336">
        <v>947</v>
      </c>
      <c r="E46" s="336">
        <v>944</v>
      </c>
      <c r="F46" s="336">
        <v>941</v>
      </c>
      <c r="G46" s="336">
        <v>936</v>
      </c>
      <c r="H46" s="336">
        <v>929</v>
      </c>
      <c r="I46" s="336">
        <v>921</v>
      </c>
      <c r="J46" s="336">
        <v>912</v>
      </c>
      <c r="K46" s="336">
        <v>901</v>
      </c>
      <c r="L46" s="336">
        <v>889</v>
      </c>
      <c r="M46" s="336">
        <v>875</v>
      </c>
      <c r="N46" s="336">
        <v>861</v>
      </c>
      <c r="O46" s="336">
        <v>846</v>
      </c>
      <c r="P46" s="336">
        <v>829</v>
      </c>
      <c r="Q46" s="336">
        <v>812</v>
      </c>
      <c r="R46" s="336">
        <v>794</v>
      </c>
      <c r="S46" s="336">
        <v>776</v>
      </c>
      <c r="T46" s="336">
        <v>757</v>
      </c>
      <c r="U46" s="336">
        <v>737</v>
      </c>
      <c r="V46" s="336">
        <v>717</v>
      </c>
      <c r="W46" s="336">
        <v>697</v>
      </c>
      <c r="X46" s="336">
        <v>677</v>
      </c>
      <c r="Y46" s="336">
        <v>656</v>
      </c>
      <c r="Z46" s="336">
        <v>636</v>
      </c>
      <c r="AA46" s="336">
        <v>616</v>
      </c>
      <c r="AB46" s="336">
        <v>596</v>
      </c>
      <c r="AC46" s="336">
        <v>577</v>
      </c>
      <c r="AD46" s="336">
        <v>558</v>
      </c>
      <c r="AE46" s="336">
        <v>541</v>
      </c>
      <c r="AF46" s="336">
        <v>524</v>
      </c>
      <c r="AG46" s="336">
        <v>509</v>
      </c>
      <c r="AH46" s="336">
        <v>497</v>
      </c>
      <c r="AI46" s="336">
        <v>486</v>
      </c>
      <c r="AJ46" s="336">
        <v>478</v>
      </c>
      <c r="AK46" s="336">
        <v>473</v>
      </c>
      <c r="AL46" s="336">
        <v>470</v>
      </c>
    </row>
    <row r="47" spans="1:38" x14ac:dyDescent="0.2">
      <c r="A47" s="925"/>
      <c r="B47" s="634">
        <v>44</v>
      </c>
      <c r="C47" s="336">
        <v>946</v>
      </c>
      <c r="D47" s="336">
        <v>945</v>
      </c>
      <c r="E47" s="336">
        <v>943</v>
      </c>
      <c r="F47" s="336">
        <v>940</v>
      </c>
      <c r="G47" s="336">
        <v>934</v>
      </c>
      <c r="H47" s="336">
        <v>928</v>
      </c>
      <c r="I47" s="336">
        <v>920</v>
      </c>
      <c r="J47" s="336">
        <v>910</v>
      </c>
      <c r="K47" s="336">
        <v>899</v>
      </c>
      <c r="L47" s="336">
        <v>887</v>
      </c>
      <c r="M47" s="336">
        <v>873</v>
      </c>
      <c r="N47" s="336">
        <v>859</v>
      </c>
      <c r="O47" s="336">
        <v>843</v>
      </c>
      <c r="P47" s="336">
        <v>827</v>
      </c>
      <c r="Q47" s="336">
        <v>810</v>
      </c>
      <c r="R47" s="336">
        <v>792</v>
      </c>
      <c r="S47" s="336">
        <v>773</v>
      </c>
      <c r="T47" s="336">
        <v>754</v>
      </c>
      <c r="U47" s="336">
        <v>734</v>
      </c>
      <c r="V47" s="336">
        <v>714</v>
      </c>
      <c r="W47" s="336">
        <v>693</v>
      </c>
      <c r="X47" s="336">
        <v>673</v>
      </c>
      <c r="Y47" s="336">
        <v>652</v>
      </c>
      <c r="Z47" s="336">
        <v>631</v>
      </c>
      <c r="AA47" s="336">
        <v>611</v>
      </c>
      <c r="AB47" s="336">
        <v>591</v>
      </c>
      <c r="AC47" s="336">
        <v>572</v>
      </c>
      <c r="AD47" s="336">
        <v>553</v>
      </c>
      <c r="AE47" s="336">
        <v>535</v>
      </c>
      <c r="AF47" s="336">
        <v>518</v>
      </c>
      <c r="AG47" s="336">
        <v>503</v>
      </c>
      <c r="AH47" s="336">
        <v>490</v>
      </c>
      <c r="AI47" s="336">
        <v>480</v>
      </c>
      <c r="AJ47" s="336">
        <v>471</v>
      </c>
      <c r="AK47" s="336">
        <v>465</v>
      </c>
      <c r="AL47" s="336">
        <v>462</v>
      </c>
    </row>
    <row r="48" spans="1:38" x14ac:dyDescent="0.2">
      <c r="A48" s="925"/>
      <c r="B48" s="634">
        <v>45</v>
      </c>
      <c r="C48" s="336">
        <v>945</v>
      </c>
      <c r="D48" s="336">
        <v>944</v>
      </c>
      <c r="E48" s="336">
        <v>942</v>
      </c>
      <c r="F48" s="336">
        <v>938</v>
      </c>
      <c r="G48" s="336">
        <v>933</v>
      </c>
      <c r="H48" s="336">
        <v>926</v>
      </c>
      <c r="I48" s="336">
        <v>918</v>
      </c>
      <c r="J48" s="336">
        <v>908</v>
      </c>
      <c r="K48" s="336">
        <v>897</v>
      </c>
      <c r="L48" s="336">
        <v>885</v>
      </c>
      <c r="M48" s="336">
        <v>871</v>
      </c>
      <c r="N48" s="336">
        <v>857</v>
      </c>
      <c r="O48" s="336">
        <v>841</v>
      </c>
      <c r="P48" s="336">
        <v>824</v>
      </c>
      <c r="Q48" s="336">
        <v>807</v>
      </c>
      <c r="R48" s="336">
        <v>789</v>
      </c>
      <c r="S48" s="336">
        <v>770</v>
      </c>
      <c r="T48" s="336">
        <v>750</v>
      </c>
      <c r="U48" s="336">
        <v>730</v>
      </c>
      <c r="V48" s="336">
        <v>710</v>
      </c>
      <c r="W48" s="336">
        <v>689</v>
      </c>
      <c r="X48" s="336">
        <v>668</v>
      </c>
      <c r="Y48" s="336">
        <v>648</v>
      </c>
      <c r="Z48" s="336">
        <v>627</v>
      </c>
      <c r="AA48" s="336">
        <v>606</v>
      </c>
      <c r="AB48" s="336">
        <v>586</v>
      </c>
      <c r="AC48" s="336">
        <v>567</v>
      </c>
      <c r="AD48" s="336">
        <v>548</v>
      </c>
      <c r="AE48" s="336">
        <v>530</v>
      </c>
      <c r="AF48" s="336">
        <v>512</v>
      </c>
      <c r="AG48" s="336">
        <v>497</v>
      </c>
      <c r="AH48" s="336">
        <v>484</v>
      </c>
      <c r="AI48" s="336">
        <v>473</v>
      </c>
      <c r="AJ48" s="336">
        <v>465</v>
      </c>
      <c r="AK48" s="336">
        <v>458</v>
      </c>
      <c r="AL48" s="336">
        <v>455</v>
      </c>
    </row>
    <row r="49" spans="1:38" x14ac:dyDescent="0.2">
      <c r="A49" s="925"/>
      <c r="B49" s="634">
        <v>46</v>
      </c>
      <c r="C49" s="336">
        <v>943</v>
      </c>
      <c r="D49" s="336">
        <v>942</v>
      </c>
      <c r="E49" s="336">
        <v>940</v>
      </c>
      <c r="F49" s="336">
        <v>936</v>
      </c>
      <c r="G49" s="336">
        <v>931</v>
      </c>
      <c r="H49" s="336">
        <v>924</v>
      </c>
      <c r="I49" s="336">
        <v>916</v>
      </c>
      <c r="J49" s="336">
        <v>906</v>
      </c>
      <c r="K49" s="336">
        <v>895</v>
      </c>
      <c r="L49" s="336">
        <v>883</v>
      </c>
      <c r="M49" s="336">
        <v>869</v>
      </c>
      <c r="N49" s="336">
        <v>854</v>
      </c>
      <c r="O49" s="336">
        <v>839</v>
      </c>
      <c r="P49" s="336">
        <v>822</v>
      </c>
      <c r="Q49" s="336">
        <v>804</v>
      </c>
      <c r="R49" s="336">
        <v>786</v>
      </c>
      <c r="S49" s="336">
        <v>767</v>
      </c>
      <c r="T49" s="336">
        <v>747</v>
      </c>
      <c r="U49" s="336">
        <v>727</v>
      </c>
      <c r="V49" s="336">
        <v>706</v>
      </c>
      <c r="W49" s="336">
        <v>685</v>
      </c>
      <c r="X49" s="336">
        <v>664</v>
      </c>
      <c r="Y49" s="336">
        <v>643</v>
      </c>
      <c r="Z49" s="336">
        <v>622</v>
      </c>
      <c r="AA49" s="336">
        <v>602</v>
      </c>
      <c r="AB49" s="336">
        <v>581</v>
      </c>
      <c r="AC49" s="336">
        <v>562</v>
      </c>
      <c r="AD49" s="336">
        <v>543</v>
      </c>
      <c r="AE49" s="336">
        <v>524</v>
      </c>
      <c r="AF49" s="336">
        <v>507</v>
      </c>
      <c r="AG49" s="336">
        <v>491</v>
      </c>
      <c r="AH49" s="336">
        <v>477</v>
      </c>
      <c r="AI49" s="336">
        <v>466</v>
      </c>
      <c r="AJ49" s="336">
        <v>458</v>
      </c>
      <c r="AK49" s="336">
        <v>451</v>
      </c>
      <c r="AL49" s="336">
        <v>448</v>
      </c>
    </row>
    <row r="50" spans="1:38" x14ac:dyDescent="0.2">
      <c r="A50" s="925"/>
      <c r="B50" s="634">
        <v>47</v>
      </c>
      <c r="C50" s="336">
        <v>941</v>
      </c>
      <c r="D50" s="336">
        <v>941</v>
      </c>
      <c r="E50" s="336">
        <v>938</v>
      </c>
      <c r="F50" s="336">
        <v>935</v>
      </c>
      <c r="G50" s="336">
        <v>929</v>
      </c>
      <c r="H50" s="336">
        <v>922</v>
      </c>
      <c r="I50" s="336">
        <v>914</v>
      </c>
      <c r="J50" s="336">
        <v>904</v>
      </c>
      <c r="K50" s="336">
        <v>893</v>
      </c>
      <c r="L50" s="336">
        <v>880</v>
      </c>
      <c r="M50" s="336">
        <v>867</v>
      </c>
      <c r="N50" s="336">
        <v>852</v>
      </c>
      <c r="O50" s="336">
        <v>836</v>
      </c>
      <c r="P50" s="336">
        <v>819</v>
      </c>
      <c r="Q50" s="336">
        <v>801</v>
      </c>
      <c r="R50" s="336">
        <v>783</v>
      </c>
      <c r="S50" s="336">
        <v>763</v>
      </c>
      <c r="T50" s="336">
        <v>743</v>
      </c>
      <c r="U50" s="336">
        <v>723</v>
      </c>
      <c r="V50" s="336">
        <v>702</v>
      </c>
      <c r="W50" s="336">
        <v>681</v>
      </c>
      <c r="X50" s="336">
        <v>660</v>
      </c>
      <c r="Y50" s="336">
        <v>639</v>
      </c>
      <c r="Z50" s="336">
        <v>618</v>
      </c>
      <c r="AA50" s="336">
        <v>597</v>
      </c>
      <c r="AB50" s="336">
        <v>576</v>
      </c>
      <c r="AC50" s="336">
        <v>556</v>
      </c>
      <c r="AD50" s="336">
        <v>537</v>
      </c>
      <c r="AE50" s="336">
        <v>519</v>
      </c>
      <c r="AF50" s="336">
        <v>501</v>
      </c>
      <c r="AG50" s="336">
        <v>485</v>
      </c>
      <c r="AH50" s="336">
        <v>471</v>
      </c>
      <c r="AI50" s="336">
        <v>460</v>
      </c>
      <c r="AJ50" s="336">
        <v>451</v>
      </c>
      <c r="AK50" s="336">
        <v>445</v>
      </c>
      <c r="AL50" s="336">
        <v>440</v>
      </c>
    </row>
    <row r="51" spans="1:38" x14ac:dyDescent="0.2">
      <c r="A51" s="925"/>
      <c r="B51" s="634">
        <v>48</v>
      </c>
      <c r="C51" s="336">
        <v>939</v>
      </c>
      <c r="D51" s="336">
        <v>939</v>
      </c>
      <c r="E51" s="336">
        <v>936</v>
      </c>
      <c r="F51" s="336">
        <v>932</v>
      </c>
      <c r="G51" s="336">
        <v>927</v>
      </c>
      <c r="H51" s="336">
        <v>920</v>
      </c>
      <c r="I51" s="336">
        <v>912</v>
      </c>
      <c r="J51" s="336">
        <v>902</v>
      </c>
      <c r="K51" s="336">
        <v>891</v>
      </c>
      <c r="L51" s="336">
        <v>878</v>
      </c>
      <c r="M51" s="336">
        <v>864</v>
      </c>
      <c r="N51" s="336">
        <v>849</v>
      </c>
      <c r="O51" s="336">
        <v>833</v>
      </c>
      <c r="P51" s="336">
        <v>816</v>
      </c>
      <c r="Q51" s="336">
        <v>798</v>
      </c>
      <c r="R51" s="336">
        <v>779</v>
      </c>
      <c r="S51" s="336">
        <v>760</v>
      </c>
      <c r="T51" s="336">
        <v>740</v>
      </c>
      <c r="U51" s="336">
        <v>719</v>
      </c>
      <c r="V51" s="336">
        <v>698</v>
      </c>
      <c r="W51" s="336">
        <v>677</v>
      </c>
      <c r="X51" s="336">
        <v>656</v>
      </c>
      <c r="Y51" s="336">
        <v>634</v>
      </c>
      <c r="Z51" s="336">
        <v>613</v>
      </c>
      <c r="AA51" s="336">
        <v>592</v>
      </c>
      <c r="AB51" s="336">
        <v>571</v>
      </c>
      <c r="AC51" s="336">
        <v>551</v>
      </c>
      <c r="AD51" s="336">
        <v>532</v>
      </c>
      <c r="AE51" s="336">
        <v>513</v>
      </c>
      <c r="AF51" s="336">
        <v>496</v>
      </c>
      <c r="AG51" s="336">
        <v>479</v>
      </c>
      <c r="AH51" s="336">
        <v>465</v>
      </c>
      <c r="AI51" s="336">
        <v>454</v>
      </c>
      <c r="AJ51" s="336">
        <v>444</v>
      </c>
      <c r="AK51" s="336">
        <v>438</v>
      </c>
      <c r="AL51" s="336">
        <v>434</v>
      </c>
    </row>
    <row r="52" spans="1:38" x14ac:dyDescent="0.2">
      <c r="A52" s="925"/>
      <c r="B52" s="634">
        <v>49</v>
      </c>
      <c r="C52" s="336">
        <v>937</v>
      </c>
      <c r="D52" s="336">
        <v>936</v>
      </c>
      <c r="E52" s="336">
        <v>934</v>
      </c>
      <c r="F52" s="336">
        <v>930</v>
      </c>
      <c r="G52" s="336">
        <v>925</v>
      </c>
      <c r="H52" s="336">
        <v>918</v>
      </c>
      <c r="I52" s="336">
        <v>909</v>
      </c>
      <c r="J52" s="336">
        <v>900</v>
      </c>
      <c r="K52" s="336">
        <v>888</v>
      </c>
      <c r="L52" s="336">
        <v>875</v>
      </c>
      <c r="M52" s="336">
        <v>861</v>
      </c>
      <c r="N52" s="336">
        <v>846</v>
      </c>
      <c r="O52" s="336">
        <v>830</v>
      </c>
      <c r="P52" s="336">
        <v>813</v>
      </c>
      <c r="Q52" s="336">
        <v>795</v>
      </c>
      <c r="R52" s="336">
        <v>776</v>
      </c>
      <c r="S52" s="336">
        <v>756</v>
      </c>
      <c r="T52" s="336">
        <v>736</v>
      </c>
      <c r="U52" s="336">
        <v>715</v>
      </c>
      <c r="V52" s="336">
        <v>694</v>
      </c>
      <c r="W52" s="336">
        <v>673</v>
      </c>
      <c r="X52" s="336">
        <v>651</v>
      </c>
      <c r="Y52" s="336">
        <v>630</v>
      </c>
      <c r="Z52" s="336">
        <v>608</v>
      </c>
      <c r="AA52" s="336">
        <v>587</v>
      </c>
      <c r="AB52" s="336">
        <v>566</v>
      </c>
      <c r="AC52" s="336">
        <v>546</v>
      </c>
      <c r="AD52" s="336">
        <v>527</v>
      </c>
      <c r="AE52" s="336">
        <v>508</v>
      </c>
      <c r="AF52" s="336">
        <v>490</v>
      </c>
      <c r="AG52" s="336">
        <v>473</v>
      </c>
      <c r="AH52" s="336">
        <v>459</v>
      </c>
      <c r="AI52" s="336">
        <v>447</v>
      </c>
      <c r="AJ52" s="336">
        <v>438</v>
      </c>
      <c r="AK52" s="336">
        <v>431</v>
      </c>
      <c r="AL52" s="336">
        <v>427</v>
      </c>
    </row>
    <row r="53" spans="1:38" x14ac:dyDescent="0.2">
      <c r="A53" s="925"/>
      <c r="B53" s="634">
        <v>50</v>
      </c>
      <c r="C53" s="336">
        <v>935</v>
      </c>
      <c r="D53" s="336">
        <v>934</v>
      </c>
      <c r="E53" s="336">
        <v>932</v>
      </c>
      <c r="F53" s="336">
        <v>928</v>
      </c>
      <c r="G53" s="336">
        <v>922</v>
      </c>
      <c r="H53" s="336">
        <v>915</v>
      </c>
      <c r="I53" s="336">
        <v>907</v>
      </c>
      <c r="J53" s="336">
        <v>897</v>
      </c>
      <c r="K53" s="336">
        <v>885</v>
      </c>
      <c r="L53" s="336">
        <v>872</v>
      </c>
      <c r="M53" s="336">
        <v>858</v>
      </c>
      <c r="N53" s="336">
        <v>843</v>
      </c>
      <c r="O53" s="336">
        <v>827</v>
      </c>
      <c r="P53" s="336">
        <v>809</v>
      </c>
      <c r="Q53" s="336">
        <v>791</v>
      </c>
      <c r="R53" s="336">
        <v>772</v>
      </c>
      <c r="S53" s="336">
        <v>752</v>
      </c>
      <c r="T53" s="336">
        <v>732</v>
      </c>
      <c r="U53" s="336">
        <v>711</v>
      </c>
      <c r="V53" s="336">
        <v>690</v>
      </c>
      <c r="W53" s="336">
        <v>669</v>
      </c>
      <c r="X53" s="336">
        <v>647</v>
      </c>
      <c r="Y53" s="336">
        <v>625</v>
      </c>
      <c r="Z53" s="336">
        <v>604</v>
      </c>
      <c r="AA53" s="336">
        <v>582</v>
      </c>
      <c r="AB53" s="336">
        <v>561</v>
      </c>
      <c r="AC53" s="336">
        <v>541</v>
      </c>
      <c r="AD53" s="336">
        <v>521</v>
      </c>
      <c r="AE53" s="336">
        <v>502</v>
      </c>
      <c r="AF53" s="336">
        <v>485</v>
      </c>
      <c r="AG53" s="336">
        <v>468</v>
      </c>
      <c r="AH53" s="336">
        <v>453</v>
      </c>
      <c r="AI53" s="336">
        <v>441</v>
      </c>
      <c r="AJ53" s="336">
        <v>431</v>
      </c>
      <c r="AK53" s="336">
        <v>425</v>
      </c>
      <c r="AL53" s="336">
        <v>420</v>
      </c>
    </row>
    <row r="54" spans="1:38" x14ac:dyDescent="0.2">
      <c r="A54" s="925"/>
      <c r="B54" s="634">
        <v>51</v>
      </c>
      <c r="C54" s="336">
        <v>932</v>
      </c>
      <c r="D54" s="336">
        <v>931</v>
      </c>
      <c r="E54" s="336">
        <v>929</v>
      </c>
      <c r="F54" s="336">
        <v>925</v>
      </c>
      <c r="G54" s="336">
        <v>920</v>
      </c>
      <c r="H54" s="336">
        <v>913</v>
      </c>
      <c r="I54" s="336">
        <v>904</v>
      </c>
      <c r="J54" s="336">
        <v>894</v>
      </c>
      <c r="K54" s="336">
        <v>882</v>
      </c>
      <c r="L54" s="336">
        <v>869</v>
      </c>
      <c r="M54" s="336">
        <v>855</v>
      </c>
      <c r="N54" s="336">
        <v>840</v>
      </c>
      <c r="O54" s="336">
        <v>823</v>
      </c>
      <c r="P54" s="336">
        <v>806</v>
      </c>
      <c r="Q54" s="336">
        <v>788</v>
      </c>
      <c r="R54" s="336">
        <v>768</v>
      </c>
      <c r="S54" s="336">
        <v>749</v>
      </c>
      <c r="T54" s="336">
        <v>728</v>
      </c>
      <c r="U54" s="336">
        <v>707</v>
      </c>
      <c r="V54" s="336">
        <v>686</v>
      </c>
      <c r="W54" s="336">
        <v>664</v>
      </c>
      <c r="X54" s="336">
        <v>642</v>
      </c>
      <c r="Y54" s="336">
        <v>621</v>
      </c>
      <c r="Z54" s="336">
        <v>599</v>
      </c>
      <c r="AA54" s="336">
        <v>577</v>
      </c>
      <c r="AB54" s="336">
        <v>556</v>
      </c>
      <c r="AC54" s="336">
        <v>536</v>
      </c>
      <c r="AD54" s="336">
        <v>516</v>
      </c>
      <c r="AE54" s="336">
        <v>497</v>
      </c>
      <c r="AF54" s="336">
        <v>479</v>
      </c>
      <c r="AG54" s="336">
        <v>462</v>
      </c>
      <c r="AH54" s="336">
        <v>447</v>
      </c>
      <c r="AI54" s="336">
        <v>435</v>
      </c>
      <c r="AJ54" s="336">
        <v>425</v>
      </c>
      <c r="AK54" s="336">
        <v>418</v>
      </c>
      <c r="AL54" s="336">
        <v>414</v>
      </c>
    </row>
    <row r="55" spans="1:38" x14ac:dyDescent="0.2">
      <c r="A55" s="925"/>
      <c r="B55" s="634">
        <v>52</v>
      </c>
      <c r="C55" s="336">
        <v>929</v>
      </c>
      <c r="D55" s="336">
        <v>928</v>
      </c>
      <c r="E55" s="336">
        <v>926</v>
      </c>
      <c r="F55" s="336">
        <v>922</v>
      </c>
      <c r="G55" s="336">
        <v>917</v>
      </c>
      <c r="H55" s="336">
        <v>910</v>
      </c>
      <c r="I55" s="336">
        <v>901</v>
      </c>
      <c r="J55" s="336">
        <v>891</v>
      </c>
      <c r="K55" s="336">
        <v>879</v>
      </c>
      <c r="L55" s="336">
        <v>866</v>
      </c>
      <c r="M55" s="336">
        <v>852</v>
      </c>
      <c r="N55" s="336">
        <v>836</v>
      </c>
      <c r="O55" s="336">
        <v>820</v>
      </c>
      <c r="P55" s="336">
        <v>802</v>
      </c>
      <c r="Q55" s="336">
        <v>784</v>
      </c>
      <c r="R55" s="336">
        <v>765</v>
      </c>
      <c r="S55" s="336">
        <v>745</v>
      </c>
      <c r="T55" s="336">
        <v>724</v>
      </c>
      <c r="U55" s="336">
        <v>703</v>
      </c>
      <c r="V55" s="336">
        <v>681</v>
      </c>
      <c r="W55" s="336">
        <v>660</v>
      </c>
      <c r="X55" s="336">
        <v>638</v>
      </c>
      <c r="Y55" s="336">
        <v>616</v>
      </c>
      <c r="Z55" s="336">
        <v>594</v>
      </c>
      <c r="AA55" s="336">
        <v>572</v>
      </c>
      <c r="AB55" s="336">
        <v>551</v>
      </c>
      <c r="AC55" s="336">
        <v>531</v>
      </c>
      <c r="AD55" s="336">
        <v>511</v>
      </c>
      <c r="AE55" s="336">
        <v>492</v>
      </c>
      <c r="AF55" s="336">
        <v>473</v>
      </c>
      <c r="AG55" s="336">
        <v>456</v>
      </c>
      <c r="AH55" s="336">
        <v>441</v>
      </c>
      <c r="AI55" s="336">
        <v>429</v>
      </c>
      <c r="AJ55" s="336">
        <v>419</v>
      </c>
      <c r="AK55" s="336">
        <v>412</v>
      </c>
      <c r="AL55" s="336">
        <v>407</v>
      </c>
    </row>
    <row r="56" spans="1:38" x14ac:dyDescent="0.2">
      <c r="A56" s="925"/>
      <c r="B56" s="634">
        <v>53</v>
      </c>
      <c r="C56" s="336">
        <v>926</v>
      </c>
      <c r="D56" s="336">
        <v>925</v>
      </c>
      <c r="E56" s="336">
        <v>923</v>
      </c>
      <c r="F56" s="336">
        <v>919</v>
      </c>
      <c r="G56" s="336">
        <v>913</v>
      </c>
      <c r="H56" s="336">
        <v>906</v>
      </c>
      <c r="I56" s="336">
        <v>898</v>
      </c>
      <c r="J56" s="336">
        <v>888</v>
      </c>
      <c r="K56" s="336">
        <v>876</v>
      </c>
      <c r="L56" s="336">
        <v>863</v>
      </c>
      <c r="M56" s="336">
        <v>848</v>
      </c>
      <c r="N56" s="336">
        <v>833</v>
      </c>
      <c r="O56" s="336">
        <v>816</v>
      </c>
      <c r="P56" s="336">
        <v>799</v>
      </c>
      <c r="Q56" s="336">
        <v>780</v>
      </c>
      <c r="R56" s="336">
        <v>761</v>
      </c>
      <c r="S56" s="336">
        <v>741</v>
      </c>
      <c r="T56" s="336">
        <v>720</v>
      </c>
      <c r="U56" s="336">
        <v>699</v>
      </c>
      <c r="V56" s="336">
        <v>677</v>
      </c>
      <c r="W56" s="336">
        <v>655</v>
      </c>
      <c r="X56" s="336">
        <v>633</v>
      </c>
      <c r="Y56" s="336">
        <v>611</v>
      </c>
      <c r="Z56" s="336">
        <v>589</v>
      </c>
      <c r="AA56" s="336">
        <v>567</v>
      </c>
      <c r="AB56" s="336">
        <v>546</v>
      </c>
      <c r="AC56" s="336">
        <v>525</v>
      </c>
      <c r="AD56" s="336">
        <v>505</v>
      </c>
      <c r="AE56" s="336">
        <v>486</v>
      </c>
      <c r="AF56" s="336">
        <v>468</v>
      </c>
      <c r="AG56" s="336">
        <v>451</v>
      </c>
      <c r="AH56" s="336">
        <v>436</v>
      </c>
      <c r="AI56" s="336">
        <v>423</v>
      </c>
      <c r="AJ56" s="336">
        <v>413</v>
      </c>
      <c r="AK56" s="336">
        <v>405</v>
      </c>
      <c r="AL56" s="336">
        <v>401</v>
      </c>
    </row>
    <row r="57" spans="1:38" x14ac:dyDescent="0.2">
      <c r="A57" s="925"/>
      <c r="B57" s="634">
        <v>54</v>
      </c>
      <c r="C57" s="336">
        <v>923</v>
      </c>
      <c r="D57" s="336">
        <v>922</v>
      </c>
      <c r="E57" s="336">
        <v>920</v>
      </c>
      <c r="F57" s="336">
        <v>916</v>
      </c>
      <c r="G57" s="336">
        <v>910</v>
      </c>
      <c r="H57" s="336">
        <v>903</v>
      </c>
      <c r="I57" s="336">
        <v>894</v>
      </c>
      <c r="J57" s="336">
        <v>884</v>
      </c>
      <c r="K57" s="336">
        <v>872</v>
      </c>
      <c r="L57" s="336">
        <v>859</v>
      </c>
      <c r="M57" s="336">
        <v>845</v>
      </c>
      <c r="N57" s="336">
        <v>829</v>
      </c>
      <c r="O57" s="336">
        <v>812</v>
      </c>
      <c r="P57" s="336">
        <v>795</v>
      </c>
      <c r="Q57" s="336">
        <v>776</v>
      </c>
      <c r="R57" s="336">
        <v>756</v>
      </c>
      <c r="S57" s="336">
        <v>736</v>
      </c>
      <c r="T57" s="336">
        <v>716</v>
      </c>
      <c r="U57" s="336">
        <v>694</v>
      </c>
      <c r="V57" s="336">
        <v>672</v>
      </c>
      <c r="W57" s="336">
        <v>650</v>
      </c>
      <c r="X57" s="336">
        <v>628</v>
      </c>
      <c r="Y57" s="336">
        <v>606</v>
      </c>
      <c r="Z57" s="336">
        <v>584</v>
      </c>
      <c r="AA57" s="336">
        <v>562</v>
      </c>
      <c r="AB57" s="336">
        <v>541</v>
      </c>
      <c r="AC57" s="336">
        <v>520</v>
      </c>
      <c r="AD57" s="336">
        <v>500</v>
      </c>
      <c r="AE57" s="336">
        <v>481</v>
      </c>
      <c r="AF57" s="336">
        <v>463</v>
      </c>
      <c r="AG57" s="336">
        <v>445</v>
      </c>
      <c r="AH57" s="336">
        <v>430</v>
      </c>
      <c r="AI57" s="336">
        <v>417</v>
      </c>
      <c r="AJ57" s="336">
        <v>407</v>
      </c>
      <c r="AK57" s="336">
        <v>399</v>
      </c>
      <c r="AL57" s="336">
        <v>395</v>
      </c>
    </row>
    <row r="58" spans="1:38" x14ac:dyDescent="0.2">
      <c r="A58" s="925"/>
      <c r="B58" s="634">
        <v>55</v>
      </c>
      <c r="C58" s="336">
        <v>919</v>
      </c>
      <c r="D58" s="336">
        <v>918</v>
      </c>
      <c r="E58" s="336">
        <v>916</v>
      </c>
      <c r="F58" s="336">
        <v>912</v>
      </c>
      <c r="G58" s="336">
        <v>906</v>
      </c>
      <c r="H58" s="336">
        <v>899</v>
      </c>
      <c r="I58" s="336">
        <v>891</v>
      </c>
      <c r="J58" s="336">
        <v>880</v>
      </c>
      <c r="K58" s="336">
        <v>869</v>
      </c>
      <c r="L58" s="336">
        <v>855</v>
      </c>
      <c r="M58" s="336">
        <v>841</v>
      </c>
      <c r="N58" s="336">
        <v>825</v>
      </c>
      <c r="O58" s="336">
        <v>808</v>
      </c>
      <c r="P58" s="336">
        <v>791</v>
      </c>
      <c r="Q58" s="336">
        <v>772</v>
      </c>
      <c r="R58" s="336">
        <v>752</v>
      </c>
      <c r="S58" s="336">
        <v>732</v>
      </c>
      <c r="T58" s="336">
        <v>711</v>
      </c>
      <c r="U58" s="336">
        <v>690</v>
      </c>
      <c r="V58" s="336">
        <v>668</v>
      </c>
      <c r="W58" s="336">
        <v>646</v>
      </c>
      <c r="X58" s="336">
        <v>623</v>
      </c>
      <c r="Y58" s="336">
        <v>601</v>
      </c>
      <c r="Z58" s="336">
        <v>579</v>
      </c>
      <c r="AA58" s="336">
        <v>557</v>
      </c>
      <c r="AB58" s="336">
        <v>536</v>
      </c>
      <c r="AC58" s="336">
        <v>515</v>
      </c>
      <c r="AD58" s="336">
        <v>495</v>
      </c>
      <c r="AE58" s="336">
        <v>476</v>
      </c>
      <c r="AF58" s="336">
        <v>457</v>
      </c>
      <c r="AG58" s="336">
        <v>440</v>
      </c>
      <c r="AH58" s="336">
        <v>424</v>
      </c>
      <c r="AI58" s="336">
        <v>411</v>
      </c>
      <c r="AJ58" s="336">
        <v>401</v>
      </c>
      <c r="AK58" s="336">
        <v>393</v>
      </c>
      <c r="AL58" s="336">
        <v>389</v>
      </c>
    </row>
    <row r="59" spans="1:38" x14ac:dyDescent="0.2">
      <c r="A59" s="925"/>
      <c r="B59" s="634">
        <v>56</v>
      </c>
      <c r="C59" s="336">
        <v>915</v>
      </c>
      <c r="D59" s="336">
        <v>915</v>
      </c>
      <c r="E59" s="336">
        <v>912</v>
      </c>
      <c r="F59" s="336">
        <v>908</v>
      </c>
      <c r="G59" s="336">
        <v>903</v>
      </c>
      <c r="H59" s="336">
        <v>896</v>
      </c>
      <c r="I59" s="336">
        <v>887</v>
      </c>
      <c r="J59" s="336">
        <v>876</v>
      </c>
      <c r="K59" s="336">
        <v>865</v>
      </c>
      <c r="L59" s="336">
        <v>851</v>
      </c>
      <c r="M59" s="336">
        <v>837</v>
      </c>
      <c r="N59" s="336">
        <v>821</v>
      </c>
      <c r="O59" s="336">
        <v>804</v>
      </c>
      <c r="P59" s="336">
        <v>786</v>
      </c>
      <c r="Q59" s="336">
        <v>767</v>
      </c>
      <c r="R59" s="336">
        <v>748</v>
      </c>
      <c r="S59" s="336">
        <v>727</v>
      </c>
      <c r="T59" s="336">
        <v>706</v>
      </c>
      <c r="U59" s="336">
        <v>685</v>
      </c>
      <c r="V59" s="336">
        <v>663</v>
      </c>
      <c r="W59" s="336">
        <v>641</v>
      </c>
      <c r="X59" s="336">
        <v>619</v>
      </c>
      <c r="Y59" s="336">
        <v>596</v>
      </c>
      <c r="Z59" s="336">
        <v>574</v>
      </c>
      <c r="AA59" s="336">
        <v>552</v>
      </c>
      <c r="AB59" s="336">
        <v>531</v>
      </c>
      <c r="AC59" s="336">
        <v>510</v>
      </c>
      <c r="AD59" s="336">
        <v>489</v>
      </c>
      <c r="AE59" s="336">
        <v>470</v>
      </c>
      <c r="AF59" s="336">
        <v>452</v>
      </c>
      <c r="AG59" s="336">
        <v>434</v>
      </c>
      <c r="AH59" s="336">
        <v>419</v>
      </c>
      <c r="AI59" s="336">
        <v>405</v>
      </c>
      <c r="AJ59" s="336">
        <v>395</v>
      </c>
      <c r="AK59" s="336">
        <v>387</v>
      </c>
      <c r="AL59" s="336">
        <v>383</v>
      </c>
    </row>
    <row r="60" spans="1:38" x14ac:dyDescent="0.2">
      <c r="A60" s="925"/>
      <c r="B60" s="634">
        <v>57</v>
      </c>
      <c r="C60" s="336">
        <v>911</v>
      </c>
      <c r="D60" s="336">
        <v>911</v>
      </c>
      <c r="E60" s="336">
        <v>908</v>
      </c>
      <c r="F60" s="336">
        <v>904</v>
      </c>
      <c r="G60" s="336">
        <v>899</v>
      </c>
      <c r="H60" s="336">
        <v>891</v>
      </c>
      <c r="I60" s="336">
        <v>883</v>
      </c>
      <c r="J60" s="336">
        <v>872</v>
      </c>
      <c r="K60" s="336">
        <v>860</v>
      </c>
      <c r="L60" s="336">
        <v>847</v>
      </c>
      <c r="M60" s="336">
        <v>833</v>
      </c>
      <c r="N60" s="336">
        <v>817</v>
      </c>
      <c r="O60" s="336">
        <v>800</v>
      </c>
      <c r="P60" s="336">
        <v>782</v>
      </c>
      <c r="Q60" s="336">
        <v>763</v>
      </c>
      <c r="R60" s="336">
        <v>743</v>
      </c>
      <c r="S60" s="336">
        <v>723</v>
      </c>
      <c r="T60" s="336">
        <v>702</v>
      </c>
      <c r="U60" s="336">
        <v>680</v>
      </c>
      <c r="V60" s="336">
        <v>658</v>
      </c>
      <c r="W60" s="336">
        <v>636</v>
      </c>
      <c r="X60" s="336">
        <v>614</v>
      </c>
      <c r="Y60" s="336">
        <v>591</v>
      </c>
      <c r="Z60" s="336">
        <v>569</v>
      </c>
      <c r="AA60" s="336">
        <v>547</v>
      </c>
      <c r="AB60" s="336">
        <v>525</v>
      </c>
      <c r="AC60" s="336">
        <v>504</v>
      </c>
      <c r="AD60" s="336">
        <v>484</v>
      </c>
      <c r="AE60" s="336">
        <v>465</v>
      </c>
      <c r="AF60" s="336">
        <v>446</v>
      </c>
      <c r="AG60" s="336">
        <v>429</v>
      </c>
      <c r="AH60" s="336">
        <v>413</v>
      </c>
      <c r="AI60" s="336">
        <v>400</v>
      </c>
      <c r="AJ60" s="336">
        <v>389</v>
      </c>
      <c r="AK60" s="336">
        <v>381</v>
      </c>
      <c r="AL60" s="336">
        <v>377</v>
      </c>
    </row>
    <row r="61" spans="1:38" x14ac:dyDescent="0.2">
      <c r="A61" s="925"/>
      <c r="B61" s="634">
        <v>58</v>
      </c>
      <c r="C61" s="336">
        <v>907</v>
      </c>
      <c r="D61" s="336">
        <v>906</v>
      </c>
      <c r="E61" s="336">
        <v>904</v>
      </c>
      <c r="F61" s="336">
        <v>900</v>
      </c>
      <c r="G61" s="336">
        <v>895</v>
      </c>
      <c r="H61" s="336">
        <v>887</v>
      </c>
      <c r="I61" s="336">
        <v>879</v>
      </c>
      <c r="J61" s="336">
        <v>868</v>
      </c>
      <c r="K61" s="336">
        <v>856</v>
      </c>
      <c r="L61" s="336">
        <v>843</v>
      </c>
      <c r="M61" s="336">
        <v>828</v>
      </c>
      <c r="N61" s="336">
        <v>812</v>
      </c>
      <c r="O61" s="336">
        <v>795</v>
      </c>
      <c r="P61" s="336">
        <v>777</v>
      </c>
      <c r="Q61" s="336">
        <v>758</v>
      </c>
      <c r="R61" s="336">
        <v>739</v>
      </c>
      <c r="S61" s="336">
        <v>718</v>
      </c>
      <c r="T61" s="336">
        <v>697</v>
      </c>
      <c r="U61" s="336">
        <v>675</v>
      </c>
      <c r="V61" s="336">
        <v>653</v>
      </c>
      <c r="W61" s="336">
        <v>631</v>
      </c>
      <c r="X61" s="336">
        <v>609</v>
      </c>
      <c r="Y61" s="336">
        <v>586</v>
      </c>
      <c r="Z61" s="336">
        <v>564</v>
      </c>
      <c r="AA61" s="336">
        <v>542</v>
      </c>
      <c r="AB61" s="336">
        <v>520</v>
      </c>
      <c r="AC61" s="336">
        <v>499</v>
      </c>
      <c r="AD61" s="336">
        <v>479</v>
      </c>
      <c r="AE61" s="336">
        <v>459</v>
      </c>
      <c r="AF61" s="336">
        <v>441</v>
      </c>
      <c r="AG61" s="336">
        <v>424</v>
      </c>
      <c r="AH61" s="336">
        <v>408</v>
      </c>
      <c r="AI61" s="336">
        <v>394</v>
      </c>
      <c r="AJ61" s="336">
        <v>383</v>
      </c>
      <c r="AK61" s="336">
        <v>376</v>
      </c>
      <c r="AL61" s="336">
        <v>371</v>
      </c>
    </row>
    <row r="62" spans="1:38" x14ac:dyDescent="0.2">
      <c r="A62" s="925"/>
      <c r="B62" s="634">
        <v>59</v>
      </c>
      <c r="C62" s="336">
        <v>903</v>
      </c>
      <c r="D62" s="336">
        <v>902</v>
      </c>
      <c r="E62" s="336">
        <v>900</v>
      </c>
      <c r="F62" s="336">
        <v>896</v>
      </c>
      <c r="G62" s="336">
        <v>890</v>
      </c>
      <c r="H62" s="336">
        <v>883</v>
      </c>
      <c r="I62" s="336">
        <v>874</v>
      </c>
      <c r="J62" s="336">
        <v>864</v>
      </c>
      <c r="K62" s="336">
        <v>852</v>
      </c>
      <c r="L62" s="336">
        <v>838</v>
      </c>
      <c r="M62" s="336">
        <v>824</v>
      </c>
      <c r="N62" s="336">
        <v>808</v>
      </c>
      <c r="O62" s="336">
        <v>791</v>
      </c>
      <c r="P62" s="336">
        <v>773</v>
      </c>
      <c r="Q62" s="336">
        <v>754</v>
      </c>
      <c r="R62" s="336">
        <v>734</v>
      </c>
      <c r="S62" s="336">
        <v>713</v>
      </c>
      <c r="T62" s="336">
        <v>692</v>
      </c>
      <c r="U62" s="336">
        <v>670</v>
      </c>
      <c r="V62" s="336">
        <v>648</v>
      </c>
      <c r="W62" s="336">
        <v>626</v>
      </c>
      <c r="X62" s="336">
        <v>603</v>
      </c>
      <c r="Y62" s="336">
        <v>581</v>
      </c>
      <c r="Z62" s="336">
        <v>558</v>
      </c>
      <c r="AA62" s="336">
        <v>536</v>
      </c>
      <c r="AB62" s="336">
        <v>515</v>
      </c>
      <c r="AC62" s="336">
        <v>494</v>
      </c>
      <c r="AD62" s="336">
        <v>474</v>
      </c>
      <c r="AE62" s="336">
        <v>454</v>
      </c>
      <c r="AF62" s="336">
        <v>435</v>
      </c>
      <c r="AG62" s="336">
        <v>418</v>
      </c>
      <c r="AH62" s="336">
        <v>402</v>
      </c>
      <c r="AI62" s="336">
        <v>389</v>
      </c>
      <c r="AJ62" s="336">
        <v>378</v>
      </c>
      <c r="AK62" s="336">
        <v>370</v>
      </c>
      <c r="AL62" s="336">
        <v>365</v>
      </c>
    </row>
    <row r="63" spans="1:38" x14ac:dyDescent="0.2">
      <c r="A63" s="925"/>
      <c r="B63" s="634">
        <v>60</v>
      </c>
      <c r="C63" s="336">
        <v>898</v>
      </c>
      <c r="D63" s="336">
        <v>897</v>
      </c>
      <c r="E63" s="336">
        <v>895</v>
      </c>
      <c r="F63" s="336">
        <v>891</v>
      </c>
      <c r="G63" s="336">
        <v>886</v>
      </c>
      <c r="H63" s="336">
        <v>878</v>
      </c>
      <c r="I63" s="336">
        <v>870</v>
      </c>
      <c r="J63" s="336">
        <v>859</v>
      </c>
      <c r="K63" s="336">
        <v>847</v>
      </c>
      <c r="L63" s="336">
        <v>834</v>
      </c>
      <c r="M63" s="336">
        <v>819</v>
      </c>
      <c r="N63" s="336">
        <v>803</v>
      </c>
      <c r="O63" s="336">
        <v>786</v>
      </c>
      <c r="P63" s="336">
        <v>768</v>
      </c>
      <c r="Q63" s="336">
        <v>749</v>
      </c>
      <c r="R63" s="336">
        <v>729</v>
      </c>
      <c r="S63" s="336">
        <v>708</v>
      </c>
      <c r="T63" s="336">
        <v>687</v>
      </c>
      <c r="U63" s="336">
        <v>665</v>
      </c>
      <c r="V63" s="336">
        <v>643</v>
      </c>
      <c r="W63" s="336">
        <v>621</v>
      </c>
      <c r="X63" s="336">
        <v>598</v>
      </c>
      <c r="Y63" s="336">
        <v>576</v>
      </c>
      <c r="Z63" s="336">
        <v>553</v>
      </c>
      <c r="AA63" s="336">
        <v>531</v>
      </c>
      <c r="AB63" s="336">
        <v>509</v>
      </c>
      <c r="AC63" s="336">
        <v>488</v>
      </c>
      <c r="AD63" s="336">
        <v>468</v>
      </c>
      <c r="AE63" s="336">
        <v>449</v>
      </c>
      <c r="AF63" s="336">
        <v>430</v>
      </c>
      <c r="AG63" s="336">
        <v>413</v>
      </c>
      <c r="AH63" s="336">
        <v>397</v>
      </c>
      <c r="AI63" s="336">
        <v>383</v>
      </c>
      <c r="AJ63" s="336">
        <v>372</v>
      </c>
      <c r="AK63" s="336">
        <v>364</v>
      </c>
      <c r="AL63" s="336">
        <v>359</v>
      </c>
    </row>
    <row r="64" spans="1:38" x14ac:dyDescent="0.2">
      <c r="A64" s="925"/>
      <c r="B64" s="634">
        <v>61</v>
      </c>
      <c r="C64" s="336">
        <v>893</v>
      </c>
      <c r="D64" s="336">
        <v>893</v>
      </c>
      <c r="E64" s="336">
        <v>890</v>
      </c>
      <c r="F64" s="336">
        <v>886</v>
      </c>
      <c r="G64" s="336">
        <v>881</v>
      </c>
      <c r="H64" s="336">
        <v>873</v>
      </c>
      <c r="I64" s="336">
        <v>865</v>
      </c>
      <c r="J64" s="336">
        <v>854</v>
      </c>
      <c r="K64" s="336">
        <v>842</v>
      </c>
      <c r="L64" s="336">
        <v>829</v>
      </c>
      <c r="M64" s="336">
        <v>814</v>
      </c>
      <c r="N64" s="336">
        <v>798</v>
      </c>
      <c r="O64" s="336">
        <v>781</v>
      </c>
      <c r="P64" s="336">
        <v>763</v>
      </c>
      <c r="Q64" s="336">
        <v>744</v>
      </c>
      <c r="R64" s="336">
        <v>724</v>
      </c>
      <c r="S64" s="336">
        <v>703</v>
      </c>
      <c r="T64" s="336">
        <v>682</v>
      </c>
      <c r="U64" s="336">
        <v>660</v>
      </c>
      <c r="V64" s="336">
        <v>638</v>
      </c>
      <c r="W64" s="336">
        <v>616</v>
      </c>
      <c r="X64" s="336">
        <v>593</v>
      </c>
      <c r="Y64" s="336">
        <v>570</v>
      </c>
      <c r="Z64" s="336">
        <v>548</v>
      </c>
      <c r="AA64" s="336">
        <v>526</v>
      </c>
      <c r="AB64" s="336">
        <v>504</v>
      </c>
      <c r="AC64" s="336">
        <v>483</v>
      </c>
      <c r="AD64" s="336">
        <v>463</v>
      </c>
      <c r="AE64" s="336">
        <v>443</v>
      </c>
      <c r="AF64" s="336">
        <v>425</v>
      </c>
      <c r="AG64" s="336">
        <v>407</v>
      </c>
      <c r="AH64" s="336">
        <v>392</v>
      </c>
      <c r="AI64" s="336">
        <v>378</v>
      </c>
      <c r="AJ64" s="336">
        <v>367</v>
      </c>
      <c r="AK64" s="336">
        <v>358</v>
      </c>
      <c r="AL64" s="336">
        <v>354</v>
      </c>
    </row>
    <row r="65" spans="1:38" x14ac:dyDescent="0.2">
      <c r="A65" s="925"/>
      <c r="B65" s="634">
        <v>62</v>
      </c>
      <c r="C65" s="336">
        <v>888</v>
      </c>
      <c r="D65" s="336">
        <v>888</v>
      </c>
      <c r="E65" s="336">
        <v>885</v>
      </c>
      <c r="F65" s="336">
        <v>881</v>
      </c>
      <c r="G65" s="336">
        <v>876</v>
      </c>
      <c r="H65" s="336">
        <v>868</v>
      </c>
      <c r="I65" s="336">
        <v>860</v>
      </c>
      <c r="J65" s="336">
        <v>849</v>
      </c>
      <c r="K65" s="336">
        <v>837</v>
      </c>
      <c r="L65" s="336">
        <v>824</v>
      </c>
      <c r="M65" s="336">
        <v>809</v>
      </c>
      <c r="N65" s="336">
        <v>793</v>
      </c>
      <c r="O65" s="336">
        <v>776</v>
      </c>
      <c r="P65" s="336">
        <v>758</v>
      </c>
      <c r="Q65" s="336">
        <v>739</v>
      </c>
      <c r="R65" s="336">
        <v>719</v>
      </c>
      <c r="S65" s="336">
        <v>698</v>
      </c>
      <c r="T65" s="336">
        <v>677</v>
      </c>
      <c r="U65" s="336">
        <v>655</v>
      </c>
      <c r="V65" s="336">
        <v>633</v>
      </c>
      <c r="W65" s="336">
        <v>610</v>
      </c>
      <c r="X65" s="336">
        <v>588</v>
      </c>
      <c r="Y65" s="336">
        <v>565</v>
      </c>
      <c r="Z65" s="336">
        <v>542</v>
      </c>
      <c r="AA65" s="336">
        <v>520</v>
      </c>
      <c r="AB65" s="336">
        <v>498</v>
      </c>
      <c r="AC65" s="336">
        <v>478</v>
      </c>
      <c r="AD65" s="336">
        <v>457</v>
      </c>
      <c r="AE65" s="336">
        <v>438</v>
      </c>
      <c r="AF65" s="336">
        <v>419</v>
      </c>
      <c r="AG65" s="336">
        <v>402</v>
      </c>
      <c r="AH65" s="336">
        <v>386</v>
      </c>
      <c r="AI65" s="336">
        <v>373</v>
      </c>
      <c r="AJ65" s="336">
        <v>361</v>
      </c>
      <c r="AK65" s="336">
        <v>353</v>
      </c>
      <c r="AL65" s="336">
        <v>348</v>
      </c>
    </row>
    <row r="66" spans="1:38" x14ac:dyDescent="0.2">
      <c r="A66" s="925"/>
      <c r="B66" s="634">
        <v>63</v>
      </c>
      <c r="C66" s="336">
        <v>883</v>
      </c>
      <c r="D66" s="336">
        <v>882</v>
      </c>
      <c r="E66" s="336">
        <v>880</v>
      </c>
      <c r="F66" s="336">
        <v>876</v>
      </c>
      <c r="G66" s="336">
        <v>870</v>
      </c>
      <c r="H66" s="336">
        <v>863</v>
      </c>
      <c r="I66" s="336">
        <v>854</v>
      </c>
      <c r="J66" s="336">
        <v>844</v>
      </c>
      <c r="K66" s="336">
        <v>832</v>
      </c>
      <c r="L66" s="336">
        <v>819</v>
      </c>
      <c r="M66" s="336">
        <v>804</v>
      </c>
      <c r="N66" s="336">
        <v>788</v>
      </c>
      <c r="O66" s="336">
        <v>771</v>
      </c>
      <c r="P66" s="336">
        <v>753</v>
      </c>
      <c r="Q66" s="336">
        <v>733</v>
      </c>
      <c r="R66" s="336">
        <v>713</v>
      </c>
      <c r="S66" s="336">
        <v>693</v>
      </c>
      <c r="T66" s="336">
        <v>671</v>
      </c>
      <c r="U66" s="336">
        <v>650</v>
      </c>
      <c r="V66" s="336">
        <v>627</v>
      </c>
      <c r="W66" s="336">
        <v>605</v>
      </c>
      <c r="X66" s="336">
        <v>582</v>
      </c>
      <c r="Y66" s="336">
        <v>559</v>
      </c>
      <c r="Z66" s="336">
        <v>537</v>
      </c>
      <c r="AA66" s="336">
        <v>515</v>
      </c>
      <c r="AB66" s="336">
        <v>493</v>
      </c>
      <c r="AC66" s="336">
        <v>472</v>
      </c>
      <c r="AD66" s="336">
        <v>452</v>
      </c>
      <c r="AE66" s="336">
        <v>432</v>
      </c>
      <c r="AF66" s="336">
        <v>414</v>
      </c>
      <c r="AG66" s="336">
        <v>397</v>
      </c>
      <c r="AH66" s="336">
        <v>381</v>
      </c>
      <c r="AI66" s="336">
        <v>367</v>
      </c>
      <c r="AJ66" s="336">
        <v>356</v>
      </c>
      <c r="AK66" s="336">
        <v>348</v>
      </c>
      <c r="AL66" s="336">
        <v>343</v>
      </c>
    </row>
    <row r="67" spans="1:38" x14ac:dyDescent="0.2">
      <c r="A67" s="925"/>
      <c r="B67" s="634">
        <v>64</v>
      </c>
      <c r="C67" s="336">
        <v>878</v>
      </c>
      <c r="D67" s="336">
        <v>877</v>
      </c>
      <c r="E67" s="336">
        <v>874</v>
      </c>
      <c r="F67" s="336">
        <v>870</v>
      </c>
      <c r="G67" s="336">
        <v>865</v>
      </c>
      <c r="H67" s="336">
        <v>858</v>
      </c>
      <c r="I67" s="336">
        <v>849</v>
      </c>
      <c r="J67" s="336">
        <v>839</v>
      </c>
      <c r="K67" s="336">
        <v>827</v>
      </c>
      <c r="L67" s="336">
        <v>813</v>
      </c>
      <c r="M67" s="336">
        <v>798</v>
      </c>
      <c r="N67" s="336">
        <v>782</v>
      </c>
      <c r="O67" s="336">
        <v>765</v>
      </c>
      <c r="P67" s="336">
        <v>747</v>
      </c>
      <c r="Q67" s="336">
        <v>728</v>
      </c>
      <c r="R67" s="336">
        <v>708</v>
      </c>
      <c r="S67" s="336">
        <v>687</v>
      </c>
      <c r="T67" s="336">
        <v>666</v>
      </c>
      <c r="U67" s="336">
        <v>644</v>
      </c>
      <c r="V67" s="336">
        <v>622</v>
      </c>
      <c r="W67" s="336">
        <v>599</v>
      </c>
      <c r="X67" s="336">
        <v>577</v>
      </c>
      <c r="Y67" s="336">
        <v>554</v>
      </c>
      <c r="Z67" s="336">
        <v>531</v>
      </c>
      <c r="AA67" s="336">
        <v>509</v>
      </c>
      <c r="AB67" s="336">
        <v>488</v>
      </c>
      <c r="AC67" s="336">
        <v>467</v>
      </c>
      <c r="AD67" s="336">
        <v>447</v>
      </c>
      <c r="AE67" s="336">
        <v>427</v>
      </c>
      <c r="AF67" s="336">
        <v>409</v>
      </c>
      <c r="AG67" s="336">
        <v>391</v>
      </c>
      <c r="AH67" s="336">
        <v>376</v>
      </c>
      <c r="AI67" s="336">
        <v>362</v>
      </c>
      <c r="AJ67" s="336">
        <v>351</v>
      </c>
      <c r="AK67" s="336">
        <v>342</v>
      </c>
      <c r="AL67" s="336">
        <v>337</v>
      </c>
    </row>
    <row r="68" spans="1:38" x14ac:dyDescent="0.2">
      <c r="A68" s="925"/>
      <c r="B68" s="634">
        <v>65</v>
      </c>
      <c r="C68" s="336">
        <v>872</v>
      </c>
      <c r="D68" s="336">
        <v>871</v>
      </c>
      <c r="E68" s="336">
        <v>869</v>
      </c>
      <c r="F68" s="336">
        <v>865</v>
      </c>
      <c r="G68" s="336">
        <v>859</v>
      </c>
      <c r="H68" s="336">
        <v>852</v>
      </c>
      <c r="I68" s="336">
        <v>844</v>
      </c>
      <c r="J68" s="336">
        <v>833</v>
      </c>
      <c r="K68" s="336">
        <v>821</v>
      </c>
      <c r="L68" s="336">
        <v>808</v>
      </c>
      <c r="M68" s="336">
        <v>793</v>
      </c>
      <c r="N68" s="336">
        <v>777</v>
      </c>
      <c r="O68" s="336">
        <v>760</v>
      </c>
      <c r="P68" s="336">
        <v>742</v>
      </c>
      <c r="Q68" s="336">
        <v>722</v>
      </c>
      <c r="R68" s="336">
        <v>702</v>
      </c>
      <c r="S68" s="336">
        <v>682</v>
      </c>
      <c r="T68" s="336">
        <v>660</v>
      </c>
      <c r="U68" s="336">
        <v>639</v>
      </c>
      <c r="V68" s="336">
        <v>616</v>
      </c>
      <c r="W68" s="336">
        <v>594</v>
      </c>
      <c r="X68" s="336">
        <v>571</v>
      </c>
      <c r="Y68" s="336">
        <v>548</v>
      </c>
      <c r="Z68" s="336">
        <v>526</v>
      </c>
      <c r="AA68" s="336">
        <v>504</v>
      </c>
      <c r="AB68" s="336">
        <v>482</v>
      </c>
      <c r="AC68" s="336">
        <v>461</v>
      </c>
      <c r="AD68" s="336">
        <v>441</v>
      </c>
      <c r="AE68" s="336">
        <v>422</v>
      </c>
      <c r="AF68" s="336">
        <v>404</v>
      </c>
      <c r="AG68" s="336">
        <v>386</v>
      </c>
      <c r="AH68" s="336">
        <v>371</v>
      </c>
      <c r="AI68" s="336">
        <v>357</v>
      </c>
      <c r="AJ68" s="336">
        <v>346</v>
      </c>
      <c r="AK68" s="336">
        <v>337</v>
      </c>
      <c r="AL68" s="336">
        <v>332</v>
      </c>
    </row>
    <row r="69" spans="1:38" x14ac:dyDescent="0.2">
      <c r="A69" s="925"/>
      <c r="B69" s="634">
        <v>66</v>
      </c>
      <c r="C69" s="336">
        <v>866</v>
      </c>
      <c r="D69" s="336">
        <v>865</v>
      </c>
      <c r="E69" s="336">
        <v>863</v>
      </c>
      <c r="F69" s="336">
        <v>859</v>
      </c>
      <c r="G69" s="336">
        <v>854</v>
      </c>
      <c r="H69" s="336">
        <v>847</v>
      </c>
      <c r="I69" s="336">
        <v>838</v>
      </c>
      <c r="J69" s="336">
        <v>827</v>
      </c>
      <c r="K69" s="336">
        <v>816</v>
      </c>
      <c r="L69" s="336">
        <v>802</v>
      </c>
      <c r="M69" s="336">
        <v>787</v>
      </c>
      <c r="N69" s="336">
        <v>771</v>
      </c>
      <c r="O69" s="336">
        <v>754</v>
      </c>
      <c r="P69" s="336">
        <v>736</v>
      </c>
      <c r="Q69" s="336">
        <v>717</v>
      </c>
      <c r="R69" s="336">
        <v>697</v>
      </c>
      <c r="S69" s="336">
        <v>676</v>
      </c>
      <c r="T69" s="336">
        <v>655</v>
      </c>
      <c r="U69" s="336">
        <v>633</v>
      </c>
      <c r="V69" s="336">
        <v>611</v>
      </c>
      <c r="W69" s="336">
        <v>588</v>
      </c>
      <c r="X69" s="336">
        <v>566</v>
      </c>
      <c r="Y69" s="336">
        <v>543</v>
      </c>
      <c r="Z69" s="336">
        <v>521</v>
      </c>
      <c r="AA69" s="336">
        <v>498</v>
      </c>
      <c r="AB69" s="336">
        <v>477</v>
      </c>
      <c r="AC69" s="336">
        <v>456</v>
      </c>
      <c r="AD69" s="336">
        <v>436</v>
      </c>
      <c r="AE69" s="336">
        <v>416</v>
      </c>
      <c r="AF69" s="336">
        <v>398</v>
      </c>
      <c r="AG69" s="336">
        <v>381</v>
      </c>
      <c r="AH69" s="336">
        <v>366</v>
      </c>
      <c r="AI69" s="336">
        <v>352</v>
      </c>
      <c r="AJ69" s="336">
        <v>341</v>
      </c>
      <c r="AK69" s="336">
        <v>332</v>
      </c>
      <c r="AL69" s="336">
        <v>327</v>
      </c>
    </row>
    <row r="70" spans="1:38" x14ac:dyDescent="0.2">
      <c r="A70" s="925"/>
      <c r="B70" s="634">
        <v>67</v>
      </c>
      <c r="C70" s="336">
        <v>860</v>
      </c>
      <c r="D70" s="336">
        <v>859</v>
      </c>
      <c r="E70" s="336">
        <v>857</v>
      </c>
      <c r="F70" s="336">
        <v>853</v>
      </c>
      <c r="G70" s="336">
        <v>848</v>
      </c>
      <c r="H70" s="336">
        <v>841</v>
      </c>
      <c r="I70" s="336">
        <v>832</v>
      </c>
      <c r="J70" s="336">
        <v>821</v>
      </c>
      <c r="K70" s="336">
        <v>810</v>
      </c>
      <c r="L70" s="336">
        <v>796</v>
      </c>
      <c r="M70" s="336">
        <v>782</v>
      </c>
      <c r="N70" s="336">
        <v>766</v>
      </c>
      <c r="O70" s="336">
        <v>748</v>
      </c>
      <c r="P70" s="336">
        <v>730</v>
      </c>
      <c r="Q70" s="336">
        <v>711</v>
      </c>
      <c r="R70" s="336">
        <v>691</v>
      </c>
      <c r="S70" s="336">
        <v>670</v>
      </c>
      <c r="T70" s="336">
        <v>649</v>
      </c>
      <c r="U70" s="336">
        <v>627</v>
      </c>
      <c r="V70" s="336">
        <v>605</v>
      </c>
      <c r="W70" s="336">
        <v>582</v>
      </c>
      <c r="X70" s="336">
        <v>560</v>
      </c>
      <c r="Y70" s="336">
        <v>537</v>
      </c>
      <c r="Z70" s="336">
        <v>515</v>
      </c>
      <c r="AA70" s="336">
        <v>493</v>
      </c>
      <c r="AB70" s="336">
        <v>471</v>
      </c>
      <c r="AC70" s="336">
        <v>450</v>
      </c>
      <c r="AD70" s="336">
        <v>430</v>
      </c>
      <c r="AE70" s="336">
        <v>411</v>
      </c>
      <c r="AF70" s="336">
        <v>393</v>
      </c>
      <c r="AG70" s="336">
        <v>376</v>
      </c>
      <c r="AH70" s="336">
        <v>360</v>
      </c>
      <c r="AI70" s="336">
        <v>347</v>
      </c>
      <c r="AJ70" s="336">
        <v>336</v>
      </c>
      <c r="AK70" s="336">
        <v>327</v>
      </c>
      <c r="AL70" s="336">
        <v>322</v>
      </c>
    </row>
    <row r="71" spans="1:38" x14ac:dyDescent="0.2">
      <c r="A71" s="925"/>
      <c r="B71" s="634">
        <v>68</v>
      </c>
      <c r="C71" s="336">
        <v>854</v>
      </c>
      <c r="D71" s="336">
        <v>853</v>
      </c>
      <c r="E71" s="336">
        <v>851</v>
      </c>
      <c r="F71" s="336">
        <v>847</v>
      </c>
      <c r="G71" s="336">
        <v>841</v>
      </c>
      <c r="H71" s="336">
        <v>834</v>
      </c>
      <c r="I71" s="336">
        <v>826</v>
      </c>
      <c r="J71" s="336">
        <v>815</v>
      </c>
      <c r="K71" s="336">
        <v>803</v>
      </c>
      <c r="L71" s="336">
        <v>790</v>
      </c>
      <c r="M71" s="336">
        <v>775</v>
      </c>
      <c r="N71" s="336">
        <v>760</v>
      </c>
      <c r="O71" s="336">
        <v>743</v>
      </c>
      <c r="P71" s="336">
        <v>724</v>
      </c>
      <c r="Q71" s="336">
        <v>705</v>
      </c>
      <c r="R71" s="336">
        <v>685</v>
      </c>
      <c r="S71" s="336">
        <v>665</v>
      </c>
      <c r="T71" s="336">
        <v>643</v>
      </c>
      <c r="U71" s="336">
        <v>622</v>
      </c>
      <c r="V71" s="336">
        <v>599</v>
      </c>
      <c r="W71" s="336">
        <v>577</v>
      </c>
      <c r="X71" s="336">
        <v>554</v>
      </c>
      <c r="Y71" s="336">
        <v>531</v>
      </c>
      <c r="Z71" s="336">
        <v>509</v>
      </c>
      <c r="AA71" s="336">
        <v>487</v>
      </c>
      <c r="AB71" s="336">
        <v>466</v>
      </c>
      <c r="AC71" s="336">
        <v>445</v>
      </c>
      <c r="AD71" s="336">
        <v>425</v>
      </c>
      <c r="AE71" s="336">
        <v>406</v>
      </c>
      <c r="AF71" s="336">
        <v>387</v>
      </c>
      <c r="AG71" s="336">
        <v>371</v>
      </c>
      <c r="AH71" s="336">
        <v>355</v>
      </c>
      <c r="AI71" s="336">
        <v>342</v>
      </c>
      <c r="AJ71" s="336">
        <v>331</v>
      </c>
      <c r="AK71" s="336">
        <v>322</v>
      </c>
      <c r="AL71" s="336">
        <v>317</v>
      </c>
    </row>
    <row r="72" spans="1:38" x14ac:dyDescent="0.2">
      <c r="A72" s="925"/>
      <c r="B72" s="634">
        <v>69</v>
      </c>
      <c r="C72" s="336">
        <v>847</v>
      </c>
      <c r="D72" s="336">
        <v>846</v>
      </c>
      <c r="E72" s="336">
        <v>844</v>
      </c>
      <c r="F72" s="336">
        <v>840</v>
      </c>
      <c r="G72" s="336">
        <v>835</v>
      </c>
      <c r="H72" s="336">
        <v>828</v>
      </c>
      <c r="I72" s="336">
        <v>819</v>
      </c>
      <c r="J72" s="336">
        <v>809</v>
      </c>
      <c r="K72" s="336">
        <v>797</v>
      </c>
      <c r="L72" s="336">
        <v>784</v>
      </c>
      <c r="M72" s="336">
        <v>769</v>
      </c>
      <c r="N72" s="336">
        <v>753</v>
      </c>
      <c r="O72" s="336">
        <v>737</v>
      </c>
      <c r="P72" s="336">
        <v>718</v>
      </c>
      <c r="Q72" s="336">
        <v>699</v>
      </c>
      <c r="R72" s="336">
        <v>679</v>
      </c>
      <c r="S72" s="336">
        <v>659</v>
      </c>
      <c r="T72" s="336">
        <v>637</v>
      </c>
      <c r="U72" s="336">
        <v>615</v>
      </c>
      <c r="V72" s="336">
        <v>593</v>
      </c>
      <c r="W72" s="336">
        <v>571</v>
      </c>
      <c r="X72" s="336">
        <v>548</v>
      </c>
      <c r="Y72" s="336">
        <v>526</v>
      </c>
      <c r="Z72" s="336">
        <v>503</v>
      </c>
      <c r="AA72" s="336">
        <v>482</v>
      </c>
      <c r="AB72" s="336">
        <v>460</v>
      </c>
      <c r="AC72" s="336">
        <v>439</v>
      </c>
      <c r="AD72" s="336">
        <v>419</v>
      </c>
      <c r="AE72" s="336">
        <v>400</v>
      </c>
      <c r="AF72" s="336">
        <v>382</v>
      </c>
      <c r="AG72" s="336">
        <v>366</v>
      </c>
      <c r="AH72" s="336">
        <v>350</v>
      </c>
      <c r="AI72" s="336">
        <v>337</v>
      </c>
      <c r="AJ72" s="336">
        <v>326</v>
      </c>
      <c r="AK72" s="336">
        <v>318</v>
      </c>
      <c r="AL72" s="336">
        <v>313</v>
      </c>
    </row>
    <row r="73" spans="1:38" x14ac:dyDescent="0.2">
      <c r="A73" s="925"/>
      <c r="B73" s="634">
        <v>70</v>
      </c>
      <c r="C73" s="336">
        <v>841</v>
      </c>
      <c r="D73" s="336">
        <v>840</v>
      </c>
      <c r="E73" s="336">
        <v>838</v>
      </c>
      <c r="F73" s="336">
        <v>834</v>
      </c>
      <c r="G73" s="336">
        <v>828</v>
      </c>
      <c r="H73" s="336">
        <v>822</v>
      </c>
      <c r="I73" s="336">
        <v>813</v>
      </c>
      <c r="J73" s="336">
        <v>803</v>
      </c>
      <c r="K73" s="336">
        <v>791</v>
      </c>
      <c r="L73" s="336">
        <v>778</v>
      </c>
      <c r="M73" s="336">
        <v>763</v>
      </c>
      <c r="N73" s="336">
        <v>747</v>
      </c>
      <c r="O73" s="336">
        <v>730</v>
      </c>
      <c r="P73" s="336">
        <v>712</v>
      </c>
      <c r="Q73" s="336">
        <v>693</v>
      </c>
      <c r="R73" s="336">
        <v>673</v>
      </c>
      <c r="S73" s="336">
        <v>652</v>
      </c>
      <c r="T73" s="336">
        <v>631</v>
      </c>
      <c r="U73" s="336">
        <v>609</v>
      </c>
      <c r="V73" s="336">
        <v>587</v>
      </c>
      <c r="W73" s="336">
        <v>565</v>
      </c>
      <c r="X73" s="336">
        <v>542</v>
      </c>
      <c r="Y73" s="336">
        <v>520</v>
      </c>
      <c r="Z73" s="336">
        <v>498</v>
      </c>
      <c r="AA73" s="336">
        <v>476</v>
      </c>
      <c r="AB73" s="336">
        <v>454</v>
      </c>
      <c r="AC73" s="336">
        <v>434</v>
      </c>
      <c r="AD73" s="336">
        <v>414</v>
      </c>
      <c r="AE73" s="336">
        <v>395</v>
      </c>
      <c r="AF73" s="336">
        <v>377</v>
      </c>
      <c r="AG73" s="336">
        <v>360</v>
      </c>
      <c r="AH73" s="336">
        <v>345</v>
      </c>
      <c r="AI73" s="336">
        <v>332</v>
      </c>
      <c r="AJ73" s="336">
        <v>321</v>
      </c>
      <c r="AK73" s="336">
        <v>313</v>
      </c>
      <c r="AL73" s="336">
        <v>308</v>
      </c>
    </row>
    <row r="74" spans="1:38" x14ac:dyDescent="0.2">
      <c r="A74" s="925"/>
      <c r="B74" s="634">
        <v>71</v>
      </c>
      <c r="C74" s="336">
        <v>834</v>
      </c>
      <c r="D74" s="336">
        <v>833</v>
      </c>
      <c r="E74" s="336">
        <v>831</v>
      </c>
      <c r="F74" s="336">
        <v>827</v>
      </c>
      <c r="G74" s="336">
        <v>822</v>
      </c>
      <c r="H74" s="336">
        <v>815</v>
      </c>
      <c r="I74" s="336">
        <v>806</v>
      </c>
      <c r="J74" s="336">
        <v>796</v>
      </c>
      <c r="K74" s="336">
        <v>784</v>
      </c>
      <c r="L74" s="336">
        <v>771</v>
      </c>
      <c r="M74" s="336">
        <v>756</v>
      </c>
      <c r="N74" s="336">
        <v>741</v>
      </c>
      <c r="O74" s="336">
        <v>723</v>
      </c>
      <c r="P74" s="336">
        <v>705</v>
      </c>
      <c r="Q74" s="336">
        <v>687</v>
      </c>
      <c r="R74" s="336">
        <v>667</v>
      </c>
      <c r="S74" s="336">
        <v>646</v>
      </c>
      <c r="T74" s="336">
        <v>625</v>
      </c>
      <c r="U74" s="336">
        <v>604</v>
      </c>
      <c r="V74" s="336">
        <v>581</v>
      </c>
      <c r="W74" s="336">
        <v>559</v>
      </c>
      <c r="X74" s="336">
        <v>537</v>
      </c>
      <c r="Y74" s="336">
        <v>514</v>
      </c>
      <c r="Z74" s="336">
        <v>492</v>
      </c>
      <c r="AA74" s="336">
        <v>470</v>
      </c>
      <c r="AB74" s="336">
        <v>449</v>
      </c>
      <c r="AC74" s="336">
        <v>428</v>
      </c>
      <c r="AD74" s="336">
        <v>409</v>
      </c>
      <c r="AE74" s="336">
        <v>389</v>
      </c>
      <c r="AF74" s="336">
        <v>372</v>
      </c>
      <c r="AG74" s="336">
        <v>355</v>
      </c>
      <c r="AH74" s="336">
        <v>340</v>
      </c>
      <c r="AI74" s="336">
        <v>327</v>
      </c>
      <c r="AJ74" s="336">
        <v>316</v>
      </c>
      <c r="AK74" s="336">
        <v>308</v>
      </c>
      <c r="AL74" s="336">
        <v>303</v>
      </c>
    </row>
    <row r="75" spans="1:38" x14ac:dyDescent="0.2">
      <c r="A75" s="925"/>
      <c r="B75" s="634">
        <v>72</v>
      </c>
      <c r="C75" s="336">
        <v>827</v>
      </c>
      <c r="D75" s="336">
        <v>826</v>
      </c>
      <c r="E75" s="336">
        <v>824</v>
      </c>
      <c r="F75" s="336">
        <v>820</v>
      </c>
      <c r="G75" s="336">
        <v>815</v>
      </c>
      <c r="H75" s="336">
        <v>808</v>
      </c>
      <c r="I75" s="336">
        <v>799</v>
      </c>
      <c r="J75" s="336">
        <v>789</v>
      </c>
      <c r="K75" s="336">
        <v>778</v>
      </c>
      <c r="L75" s="336">
        <v>764</v>
      </c>
      <c r="M75" s="336">
        <v>750</v>
      </c>
      <c r="N75" s="336">
        <v>734</v>
      </c>
      <c r="O75" s="336">
        <v>717</v>
      </c>
      <c r="P75" s="336">
        <v>699</v>
      </c>
      <c r="Q75" s="336">
        <v>680</v>
      </c>
      <c r="R75" s="336">
        <v>661</v>
      </c>
      <c r="S75" s="336">
        <v>640</v>
      </c>
      <c r="T75" s="336">
        <v>619</v>
      </c>
      <c r="U75" s="336">
        <v>597</v>
      </c>
      <c r="V75" s="336">
        <v>575</v>
      </c>
      <c r="W75" s="336">
        <v>553</v>
      </c>
      <c r="X75" s="336">
        <v>531</v>
      </c>
      <c r="Y75" s="336">
        <v>508</v>
      </c>
      <c r="Z75" s="336">
        <v>486</v>
      </c>
      <c r="AA75" s="336">
        <v>464</v>
      </c>
      <c r="AB75" s="336">
        <v>443</v>
      </c>
      <c r="AC75" s="336">
        <v>422</v>
      </c>
      <c r="AD75" s="336">
        <v>403</v>
      </c>
      <c r="AE75" s="336">
        <v>384</v>
      </c>
      <c r="AF75" s="336">
        <v>367</v>
      </c>
      <c r="AG75" s="336">
        <v>350</v>
      </c>
      <c r="AH75" s="336">
        <v>335</v>
      </c>
      <c r="AI75" s="336">
        <v>322</v>
      </c>
      <c r="AJ75" s="336">
        <v>311</v>
      </c>
      <c r="AK75" s="336">
        <v>303</v>
      </c>
      <c r="AL75" s="336">
        <v>298</v>
      </c>
    </row>
    <row r="76" spans="1:38" x14ac:dyDescent="0.2">
      <c r="A76" s="925"/>
      <c r="B76" s="634">
        <v>73</v>
      </c>
      <c r="C76" s="336">
        <v>819</v>
      </c>
      <c r="D76" s="336">
        <v>819</v>
      </c>
      <c r="E76" s="336">
        <v>816</v>
      </c>
      <c r="F76" s="336">
        <v>813</v>
      </c>
      <c r="G76" s="336">
        <v>808</v>
      </c>
      <c r="H76" s="336">
        <v>801</v>
      </c>
      <c r="I76" s="336">
        <v>792</v>
      </c>
      <c r="J76" s="336">
        <v>782</v>
      </c>
      <c r="K76" s="336">
        <v>771</v>
      </c>
      <c r="L76" s="336">
        <v>757</v>
      </c>
      <c r="M76" s="336">
        <v>743</v>
      </c>
      <c r="N76" s="336">
        <v>727</v>
      </c>
      <c r="O76" s="336">
        <v>711</v>
      </c>
      <c r="P76" s="336">
        <v>693</v>
      </c>
      <c r="Q76" s="336">
        <v>674</v>
      </c>
      <c r="R76" s="336">
        <v>654</v>
      </c>
      <c r="S76" s="336">
        <v>634</v>
      </c>
      <c r="T76" s="336">
        <v>613</v>
      </c>
      <c r="U76" s="336">
        <v>591</v>
      </c>
      <c r="V76" s="336">
        <v>569</v>
      </c>
      <c r="W76" s="336">
        <v>547</v>
      </c>
      <c r="X76" s="336">
        <v>525</v>
      </c>
      <c r="Y76" s="336">
        <v>503</v>
      </c>
      <c r="Z76" s="336">
        <v>480</v>
      </c>
      <c r="AA76" s="336">
        <v>459</v>
      </c>
      <c r="AB76" s="336">
        <v>437</v>
      </c>
      <c r="AC76" s="336">
        <v>417</v>
      </c>
      <c r="AD76" s="336">
        <v>397</v>
      </c>
      <c r="AE76" s="336">
        <v>379</v>
      </c>
      <c r="AF76" s="336">
        <v>361</v>
      </c>
      <c r="AG76" s="336">
        <v>345</v>
      </c>
      <c r="AH76" s="336">
        <v>330</v>
      </c>
      <c r="AI76" s="336">
        <v>317</v>
      </c>
      <c r="AJ76" s="336">
        <v>307</v>
      </c>
      <c r="AK76" s="336">
        <v>298</v>
      </c>
      <c r="AL76" s="336">
        <v>294</v>
      </c>
    </row>
    <row r="77" spans="1:38" x14ac:dyDescent="0.2">
      <c r="A77" s="925"/>
      <c r="B77" s="634">
        <v>74</v>
      </c>
      <c r="C77" s="336">
        <v>812</v>
      </c>
      <c r="D77" s="336">
        <v>811</v>
      </c>
      <c r="E77" s="336">
        <v>809</v>
      </c>
      <c r="F77" s="336">
        <v>805</v>
      </c>
      <c r="G77" s="336">
        <v>800</v>
      </c>
      <c r="H77" s="336">
        <v>793</v>
      </c>
      <c r="I77" s="336">
        <v>785</v>
      </c>
      <c r="J77" s="336">
        <v>775</v>
      </c>
      <c r="K77" s="336">
        <v>764</v>
      </c>
      <c r="L77" s="336">
        <v>750</v>
      </c>
      <c r="M77" s="336">
        <v>736</v>
      </c>
      <c r="N77" s="336">
        <v>720</v>
      </c>
      <c r="O77" s="336">
        <v>704</v>
      </c>
      <c r="P77" s="336">
        <v>686</v>
      </c>
      <c r="Q77" s="336">
        <v>667</v>
      </c>
      <c r="R77" s="336">
        <v>648</v>
      </c>
      <c r="S77" s="336">
        <v>627</v>
      </c>
      <c r="T77" s="336">
        <v>606</v>
      </c>
      <c r="U77" s="336">
        <v>585</v>
      </c>
      <c r="V77" s="336">
        <v>563</v>
      </c>
      <c r="W77" s="336">
        <v>541</v>
      </c>
      <c r="X77" s="336">
        <v>519</v>
      </c>
      <c r="Y77" s="336">
        <v>496</v>
      </c>
      <c r="Z77" s="336">
        <v>474</v>
      </c>
      <c r="AA77" s="336">
        <v>453</v>
      </c>
      <c r="AB77" s="336">
        <v>432</v>
      </c>
      <c r="AC77" s="336">
        <v>411</v>
      </c>
      <c r="AD77" s="336">
        <v>392</v>
      </c>
      <c r="AE77" s="336">
        <v>374</v>
      </c>
      <c r="AF77" s="336">
        <v>356</v>
      </c>
      <c r="AG77" s="336">
        <v>340</v>
      </c>
      <c r="AH77" s="336">
        <v>325</v>
      </c>
      <c r="AI77" s="336">
        <v>312</v>
      </c>
      <c r="AJ77" s="336">
        <v>302</v>
      </c>
      <c r="AK77" s="336">
        <v>294</v>
      </c>
      <c r="AL77" s="336">
        <v>289</v>
      </c>
    </row>
    <row r="78" spans="1:38" x14ac:dyDescent="0.2">
      <c r="A78" s="925"/>
      <c r="B78" s="634">
        <v>75</v>
      </c>
      <c r="C78" s="336">
        <v>804</v>
      </c>
      <c r="D78" s="336">
        <v>804</v>
      </c>
      <c r="E78" s="336">
        <v>801</v>
      </c>
      <c r="F78" s="336">
        <v>798</v>
      </c>
      <c r="G78" s="336">
        <v>793</v>
      </c>
      <c r="H78" s="336">
        <v>786</v>
      </c>
      <c r="I78" s="336">
        <v>778</v>
      </c>
      <c r="J78" s="336">
        <v>768</v>
      </c>
      <c r="K78" s="336">
        <v>756</v>
      </c>
      <c r="L78" s="336">
        <v>743</v>
      </c>
      <c r="M78" s="336">
        <v>729</v>
      </c>
      <c r="N78" s="336">
        <v>713</v>
      </c>
      <c r="O78" s="336">
        <v>697</v>
      </c>
      <c r="P78" s="336">
        <v>679</v>
      </c>
      <c r="Q78" s="336">
        <v>661</v>
      </c>
      <c r="R78" s="336">
        <v>641</v>
      </c>
      <c r="S78" s="336">
        <v>621</v>
      </c>
      <c r="T78" s="336">
        <v>600</v>
      </c>
      <c r="U78" s="336">
        <v>578</v>
      </c>
      <c r="V78" s="336">
        <v>557</v>
      </c>
      <c r="W78" s="336">
        <v>535</v>
      </c>
      <c r="X78" s="336">
        <v>512</v>
      </c>
      <c r="Y78" s="336">
        <v>490</v>
      </c>
      <c r="Z78" s="336">
        <v>469</v>
      </c>
      <c r="AA78" s="336">
        <v>447</v>
      </c>
      <c r="AB78" s="336">
        <v>426</v>
      </c>
      <c r="AC78" s="336">
        <v>406</v>
      </c>
      <c r="AD78" s="336">
        <v>386</v>
      </c>
      <c r="AE78" s="336">
        <v>368</v>
      </c>
      <c r="AF78" s="336">
        <v>351</v>
      </c>
      <c r="AG78" s="336">
        <v>335</v>
      </c>
      <c r="AH78" s="336">
        <v>320</v>
      </c>
      <c r="AI78" s="336">
        <v>308</v>
      </c>
      <c r="AJ78" s="336">
        <v>297</v>
      </c>
      <c r="AK78" s="336">
        <v>289</v>
      </c>
      <c r="AL78" s="336">
        <v>285</v>
      </c>
    </row>
    <row r="79" spans="1:38" x14ac:dyDescent="0.2">
      <c r="A79" s="925"/>
      <c r="B79" s="634">
        <v>76</v>
      </c>
      <c r="C79" s="336">
        <v>796</v>
      </c>
      <c r="D79" s="336">
        <v>796</v>
      </c>
      <c r="E79" s="336">
        <v>794</v>
      </c>
      <c r="F79" s="336">
        <v>790</v>
      </c>
      <c r="G79" s="336">
        <v>785</v>
      </c>
      <c r="H79" s="336">
        <v>779</v>
      </c>
      <c r="I79" s="336">
        <v>770</v>
      </c>
      <c r="J79" s="336">
        <v>760</v>
      </c>
      <c r="K79" s="336">
        <v>749</v>
      </c>
      <c r="L79" s="336">
        <v>736</v>
      </c>
      <c r="M79" s="336">
        <v>722</v>
      </c>
      <c r="N79" s="336">
        <v>707</v>
      </c>
      <c r="O79" s="336">
        <v>690</v>
      </c>
      <c r="P79" s="336">
        <v>672</v>
      </c>
      <c r="Q79" s="336">
        <v>653</v>
      </c>
      <c r="R79" s="336">
        <v>634</v>
      </c>
      <c r="S79" s="336">
        <v>614</v>
      </c>
      <c r="T79" s="336">
        <v>593</v>
      </c>
      <c r="U79" s="336">
        <v>572</v>
      </c>
      <c r="V79" s="336">
        <v>550</v>
      </c>
      <c r="W79" s="336">
        <v>528</v>
      </c>
      <c r="X79" s="336">
        <v>506</v>
      </c>
      <c r="Y79" s="336">
        <v>484</v>
      </c>
      <c r="Z79" s="336">
        <v>462</v>
      </c>
      <c r="AA79" s="336">
        <v>441</v>
      </c>
      <c r="AB79" s="336">
        <v>420</v>
      </c>
      <c r="AC79" s="336">
        <v>400</v>
      </c>
      <c r="AD79" s="336">
        <v>381</v>
      </c>
      <c r="AE79" s="336">
        <v>363</v>
      </c>
      <c r="AF79" s="336">
        <v>346</v>
      </c>
      <c r="AG79" s="336">
        <v>330</v>
      </c>
      <c r="AH79" s="336">
        <v>315</v>
      </c>
      <c r="AI79" s="336">
        <v>303</v>
      </c>
      <c r="AJ79" s="336">
        <v>293</v>
      </c>
      <c r="AK79" s="336">
        <v>285</v>
      </c>
      <c r="AL79" s="336">
        <v>280</v>
      </c>
    </row>
    <row r="80" spans="1:38" x14ac:dyDescent="0.2">
      <c r="A80" s="925"/>
      <c r="B80" s="634">
        <v>77</v>
      </c>
      <c r="C80" s="336">
        <v>788</v>
      </c>
      <c r="D80" s="336">
        <v>788</v>
      </c>
      <c r="E80" s="336">
        <v>786</v>
      </c>
      <c r="F80" s="336">
        <v>782</v>
      </c>
      <c r="G80" s="336">
        <v>777</v>
      </c>
      <c r="H80" s="336">
        <v>771</v>
      </c>
      <c r="I80" s="336">
        <v>762</v>
      </c>
      <c r="J80" s="336">
        <v>753</v>
      </c>
      <c r="K80" s="336">
        <v>741</v>
      </c>
      <c r="L80" s="336">
        <v>729</v>
      </c>
      <c r="M80" s="336">
        <v>714</v>
      </c>
      <c r="N80" s="336">
        <v>699</v>
      </c>
      <c r="O80" s="336">
        <v>683</v>
      </c>
      <c r="P80" s="336">
        <v>665</v>
      </c>
      <c r="Q80" s="336">
        <v>646</v>
      </c>
      <c r="R80" s="336">
        <v>627</v>
      </c>
      <c r="S80" s="336">
        <v>607</v>
      </c>
      <c r="T80" s="336">
        <v>587</v>
      </c>
      <c r="U80" s="336">
        <v>565</v>
      </c>
      <c r="V80" s="336">
        <v>544</v>
      </c>
      <c r="W80" s="336">
        <v>522</v>
      </c>
      <c r="X80" s="336">
        <v>500</v>
      </c>
      <c r="Y80" s="336">
        <v>478</v>
      </c>
      <c r="Z80" s="336">
        <v>457</v>
      </c>
      <c r="AA80" s="336">
        <v>435</v>
      </c>
      <c r="AB80" s="336">
        <v>415</v>
      </c>
      <c r="AC80" s="336">
        <v>395</v>
      </c>
      <c r="AD80" s="336">
        <v>376</v>
      </c>
      <c r="AE80" s="336">
        <v>358</v>
      </c>
      <c r="AF80" s="336">
        <v>341</v>
      </c>
      <c r="AG80" s="336">
        <v>325</v>
      </c>
      <c r="AH80" s="336">
        <v>310</v>
      </c>
      <c r="AI80" s="336">
        <v>298</v>
      </c>
      <c r="AJ80" s="336">
        <v>288</v>
      </c>
      <c r="AK80" s="336">
        <v>280</v>
      </c>
      <c r="AL80" s="336">
        <v>276</v>
      </c>
    </row>
    <row r="81" spans="1:38" x14ac:dyDescent="0.2">
      <c r="A81" s="925"/>
      <c r="B81" s="634">
        <v>78</v>
      </c>
      <c r="C81" s="336">
        <v>780</v>
      </c>
      <c r="D81" s="336">
        <v>780</v>
      </c>
      <c r="E81" s="336">
        <v>777</v>
      </c>
      <c r="F81" s="336">
        <v>774</v>
      </c>
      <c r="G81" s="336">
        <v>769</v>
      </c>
      <c r="H81" s="336">
        <v>763</v>
      </c>
      <c r="I81" s="336">
        <v>755</v>
      </c>
      <c r="J81" s="336">
        <v>745</v>
      </c>
      <c r="K81" s="336">
        <v>734</v>
      </c>
      <c r="L81" s="336">
        <v>721</v>
      </c>
      <c r="M81" s="336">
        <v>707</v>
      </c>
      <c r="N81" s="336">
        <v>692</v>
      </c>
      <c r="O81" s="336">
        <v>675</v>
      </c>
      <c r="P81" s="336">
        <v>658</v>
      </c>
      <c r="Q81" s="336">
        <v>640</v>
      </c>
      <c r="R81" s="336">
        <v>620</v>
      </c>
      <c r="S81" s="336">
        <v>600</v>
      </c>
      <c r="T81" s="336">
        <v>580</v>
      </c>
      <c r="U81" s="336">
        <v>559</v>
      </c>
      <c r="V81" s="336">
        <v>537</v>
      </c>
      <c r="W81" s="336">
        <v>516</v>
      </c>
      <c r="X81" s="336">
        <v>494</v>
      </c>
      <c r="Y81" s="336">
        <v>472</v>
      </c>
      <c r="Z81" s="336">
        <v>450</v>
      </c>
      <c r="AA81" s="336">
        <v>430</v>
      </c>
      <c r="AB81" s="336">
        <v>409</v>
      </c>
      <c r="AC81" s="336">
        <v>390</v>
      </c>
      <c r="AD81" s="336">
        <v>370</v>
      </c>
      <c r="AE81" s="336">
        <v>352</v>
      </c>
      <c r="AF81" s="336">
        <v>335</v>
      </c>
      <c r="AG81" s="336">
        <v>320</v>
      </c>
      <c r="AH81" s="336">
        <v>306</v>
      </c>
      <c r="AI81" s="336">
        <v>294</v>
      </c>
      <c r="AJ81" s="336">
        <v>283</v>
      </c>
      <c r="AK81" s="336">
        <v>276</v>
      </c>
      <c r="AL81" s="336">
        <v>271</v>
      </c>
    </row>
    <row r="82" spans="1:38" x14ac:dyDescent="0.2">
      <c r="A82" s="925"/>
      <c r="B82" s="634">
        <v>79</v>
      </c>
      <c r="C82" s="336">
        <v>772</v>
      </c>
      <c r="D82" s="336">
        <v>771</v>
      </c>
      <c r="E82" s="336">
        <v>769</v>
      </c>
      <c r="F82" s="336">
        <v>766</v>
      </c>
      <c r="G82" s="336">
        <v>761</v>
      </c>
      <c r="H82" s="336">
        <v>754</v>
      </c>
      <c r="I82" s="336">
        <v>747</v>
      </c>
      <c r="J82" s="336">
        <v>737</v>
      </c>
      <c r="K82" s="336">
        <v>726</v>
      </c>
      <c r="L82" s="336">
        <v>713</v>
      </c>
      <c r="M82" s="336">
        <v>700</v>
      </c>
      <c r="N82" s="336">
        <v>684</v>
      </c>
      <c r="O82" s="336">
        <v>668</v>
      </c>
      <c r="P82" s="336">
        <v>651</v>
      </c>
      <c r="Q82" s="336">
        <v>633</v>
      </c>
      <c r="R82" s="336">
        <v>614</v>
      </c>
      <c r="S82" s="336">
        <v>594</v>
      </c>
      <c r="T82" s="336">
        <v>573</v>
      </c>
      <c r="U82" s="336">
        <v>552</v>
      </c>
      <c r="V82" s="336">
        <v>531</v>
      </c>
      <c r="W82" s="336">
        <v>509</v>
      </c>
      <c r="X82" s="336">
        <v>488</v>
      </c>
      <c r="Y82" s="336">
        <v>466</v>
      </c>
      <c r="Z82" s="336">
        <v>445</v>
      </c>
      <c r="AA82" s="336">
        <v>424</v>
      </c>
      <c r="AB82" s="336">
        <v>403</v>
      </c>
      <c r="AC82" s="336">
        <v>384</v>
      </c>
      <c r="AD82" s="336">
        <v>365</v>
      </c>
      <c r="AE82" s="336">
        <v>347</v>
      </c>
      <c r="AF82" s="336">
        <v>330</v>
      </c>
      <c r="AG82" s="336">
        <v>315</v>
      </c>
      <c r="AH82" s="336">
        <v>301</v>
      </c>
      <c r="AI82" s="336">
        <v>289</v>
      </c>
      <c r="AJ82" s="336">
        <v>279</v>
      </c>
      <c r="AK82" s="336">
        <v>271</v>
      </c>
      <c r="AL82" s="336">
        <v>267</v>
      </c>
    </row>
    <row r="83" spans="1:38" x14ac:dyDescent="0.2">
      <c r="A83" s="925"/>
      <c r="B83" s="634">
        <v>80</v>
      </c>
      <c r="C83" s="336">
        <v>763</v>
      </c>
      <c r="D83" s="336">
        <v>762</v>
      </c>
      <c r="E83" s="336">
        <v>761</v>
      </c>
      <c r="F83" s="336">
        <v>757</v>
      </c>
      <c r="G83" s="336">
        <v>753</v>
      </c>
      <c r="H83" s="336">
        <v>746</v>
      </c>
      <c r="I83" s="336">
        <v>739</v>
      </c>
      <c r="J83" s="336">
        <v>729</v>
      </c>
      <c r="K83" s="336">
        <v>718</v>
      </c>
      <c r="L83" s="336">
        <v>705</v>
      </c>
      <c r="M83" s="336">
        <v>692</v>
      </c>
      <c r="N83" s="336">
        <v>677</v>
      </c>
      <c r="O83" s="336">
        <v>661</v>
      </c>
      <c r="P83" s="336">
        <v>643</v>
      </c>
      <c r="Q83" s="336">
        <v>625</v>
      </c>
      <c r="R83" s="336">
        <v>607</v>
      </c>
      <c r="S83" s="336">
        <v>587</v>
      </c>
      <c r="T83" s="336">
        <v>566</v>
      </c>
      <c r="U83" s="336">
        <v>545</v>
      </c>
      <c r="V83" s="336">
        <v>525</v>
      </c>
      <c r="W83" s="336">
        <v>503</v>
      </c>
      <c r="X83" s="336">
        <v>481</v>
      </c>
      <c r="Y83" s="336">
        <v>460</v>
      </c>
      <c r="Z83" s="336">
        <v>439</v>
      </c>
      <c r="AA83" s="336">
        <v>418</v>
      </c>
      <c r="AB83" s="336">
        <v>397</v>
      </c>
      <c r="AC83" s="336">
        <v>378</v>
      </c>
      <c r="AD83" s="336">
        <v>359</v>
      </c>
      <c r="AE83" s="336">
        <v>342</v>
      </c>
      <c r="AF83" s="336">
        <v>325</v>
      </c>
      <c r="AG83" s="336">
        <v>310</v>
      </c>
      <c r="AH83" s="336">
        <v>296</v>
      </c>
      <c r="AI83" s="336">
        <v>284</v>
      </c>
      <c r="AJ83" s="336">
        <v>274</v>
      </c>
      <c r="AK83" s="336">
        <v>267</v>
      </c>
      <c r="AL83" s="336">
        <v>263</v>
      </c>
    </row>
    <row r="84" spans="1:38" x14ac:dyDescent="0.2">
      <c r="A84" s="925"/>
      <c r="B84" s="634">
        <v>81</v>
      </c>
      <c r="C84" s="336">
        <v>755</v>
      </c>
      <c r="D84" s="336">
        <v>754</v>
      </c>
      <c r="E84" s="336">
        <v>752</v>
      </c>
      <c r="F84" s="336">
        <v>749</v>
      </c>
      <c r="G84" s="336">
        <v>744</v>
      </c>
      <c r="H84" s="336">
        <v>738</v>
      </c>
      <c r="I84" s="336">
        <v>730</v>
      </c>
      <c r="J84" s="336">
        <v>721</v>
      </c>
      <c r="K84" s="336">
        <v>710</v>
      </c>
      <c r="L84" s="336">
        <v>698</v>
      </c>
      <c r="M84" s="336">
        <v>684</v>
      </c>
      <c r="N84" s="336">
        <v>669</v>
      </c>
      <c r="O84" s="336">
        <v>653</v>
      </c>
      <c r="P84" s="336">
        <v>636</v>
      </c>
      <c r="Q84" s="336">
        <v>618</v>
      </c>
      <c r="R84" s="336">
        <v>599</v>
      </c>
      <c r="S84" s="336">
        <v>580</v>
      </c>
      <c r="T84" s="336">
        <v>560</v>
      </c>
      <c r="U84" s="336">
        <v>539</v>
      </c>
      <c r="V84" s="336">
        <v>518</v>
      </c>
      <c r="W84" s="336">
        <v>497</v>
      </c>
      <c r="X84" s="336">
        <v>475</v>
      </c>
      <c r="Y84" s="336">
        <v>454</v>
      </c>
      <c r="Z84" s="336">
        <v>433</v>
      </c>
      <c r="AA84" s="336">
        <v>412</v>
      </c>
      <c r="AB84" s="336">
        <v>392</v>
      </c>
      <c r="AC84" s="336">
        <v>372</v>
      </c>
      <c r="AD84" s="336">
        <v>354</v>
      </c>
      <c r="AE84" s="336">
        <v>337</v>
      </c>
      <c r="AF84" s="336">
        <v>320</v>
      </c>
      <c r="AG84" s="336">
        <v>305</v>
      </c>
      <c r="AH84" s="336">
        <v>291</v>
      </c>
      <c r="AI84" s="336">
        <v>279</v>
      </c>
      <c r="AJ84" s="336">
        <v>270</v>
      </c>
      <c r="AK84" s="336">
        <v>263</v>
      </c>
      <c r="AL84" s="336">
        <v>258</v>
      </c>
    </row>
    <row r="85" spans="1:38" x14ac:dyDescent="0.2">
      <c r="A85" s="925"/>
      <c r="B85" s="634">
        <v>82</v>
      </c>
      <c r="C85" s="336">
        <v>745</v>
      </c>
      <c r="D85" s="336">
        <v>745</v>
      </c>
      <c r="E85" s="336">
        <v>743</v>
      </c>
      <c r="F85" s="336">
        <v>740</v>
      </c>
      <c r="G85" s="336">
        <v>735</v>
      </c>
      <c r="H85" s="336">
        <v>729</v>
      </c>
      <c r="I85" s="336">
        <v>721</v>
      </c>
      <c r="J85" s="336">
        <v>712</v>
      </c>
      <c r="K85" s="336">
        <v>701</v>
      </c>
      <c r="L85" s="336">
        <v>689</v>
      </c>
      <c r="M85" s="336">
        <v>676</v>
      </c>
      <c r="N85" s="336">
        <v>661</v>
      </c>
      <c r="O85" s="336">
        <v>645</v>
      </c>
      <c r="P85" s="336">
        <v>628</v>
      </c>
      <c r="Q85" s="336">
        <v>611</v>
      </c>
      <c r="R85" s="336">
        <v>592</v>
      </c>
      <c r="S85" s="336">
        <v>572</v>
      </c>
      <c r="T85" s="336">
        <v>553</v>
      </c>
      <c r="U85" s="336">
        <v>532</v>
      </c>
      <c r="V85" s="336">
        <v>511</v>
      </c>
      <c r="W85" s="336">
        <v>490</v>
      </c>
      <c r="X85" s="336">
        <v>469</v>
      </c>
      <c r="Y85" s="336">
        <v>447</v>
      </c>
      <c r="Z85" s="336">
        <v>426</v>
      </c>
      <c r="AA85" s="336">
        <v>406</v>
      </c>
      <c r="AB85" s="336">
        <v>386</v>
      </c>
      <c r="AC85" s="336">
        <v>367</v>
      </c>
      <c r="AD85" s="336">
        <v>349</v>
      </c>
      <c r="AE85" s="336">
        <v>331</v>
      </c>
      <c r="AF85" s="336">
        <v>315</v>
      </c>
      <c r="AG85" s="336">
        <v>300</v>
      </c>
      <c r="AH85" s="336">
        <v>287</v>
      </c>
      <c r="AI85" s="336">
        <v>275</v>
      </c>
      <c r="AJ85" s="336">
        <v>265</v>
      </c>
      <c r="AK85" s="336">
        <v>258</v>
      </c>
      <c r="AL85" s="336">
        <v>254</v>
      </c>
    </row>
    <row r="86" spans="1:38" x14ac:dyDescent="0.2">
      <c r="A86" s="925"/>
      <c r="B86" s="634">
        <v>83</v>
      </c>
      <c r="C86" s="336">
        <v>736</v>
      </c>
      <c r="D86" s="336">
        <v>736</v>
      </c>
      <c r="E86" s="336">
        <v>734</v>
      </c>
      <c r="F86" s="336">
        <v>731</v>
      </c>
      <c r="G86" s="336">
        <v>726</v>
      </c>
      <c r="H86" s="336">
        <v>720</v>
      </c>
      <c r="I86" s="336">
        <v>713</v>
      </c>
      <c r="J86" s="336">
        <v>704</v>
      </c>
      <c r="K86" s="336">
        <v>693</v>
      </c>
      <c r="L86" s="336">
        <v>681</v>
      </c>
      <c r="M86" s="336">
        <v>668</v>
      </c>
      <c r="N86" s="336">
        <v>653</v>
      </c>
      <c r="O86" s="336">
        <v>637</v>
      </c>
      <c r="P86" s="336">
        <v>621</v>
      </c>
      <c r="Q86" s="336">
        <v>603</v>
      </c>
      <c r="R86" s="336">
        <v>585</v>
      </c>
      <c r="S86" s="336">
        <v>565</v>
      </c>
      <c r="T86" s="336">
        <v>545</v>
      </c>
      <c r="U86" s="336">
        <v>525</v>
      </c>
      <c r="V86" s="336">
        <v>504</v>
      </c>
      <c r="W86" s="336">
        <v>483</v>
      </c>
      <c r="X86" s="336">
        <v>462</v>
      </c>
      <c r="Y86" s="336">
        <v>441</v>
      </c>
      <c r="Z86" s="336">
        <v>420</v>
      </c>
      <c r="AA86" s="336">
        <v>400</v>
      </c>
      <c r="AB86" s="336">
        <v>380</v>
      </c>
      <c r="AC86" s="336">
        <v>361</v>
      </c>
      <c r="AD86" s="336">
        <v>343</v>
      </c>
      <c r="AE86" s="336">
        <v>326</v>
      </c>
      <c r="AF86" s="336">
        <v>310</v>
      </c>
      <c r="AG86" s="336">
        <v>295</v>
      </c>
      <c r="AH86" s="336">
        <v>282</v>
      </c>
      <c r="AI86" s="336">
        <v>270</v>
      </c>
      <c r="AJ86" s="336">
        <v>261</v>
      </c>
      <c r="AK86" s="336">
        <v>254</v>
      </c>
      <c r="AL86" s="336">
        <v>250</v>
      </c>
    </row>
    <row r="87" spans="1:38" x14ac:dyDescent="0.2">
      <c r="A87" s="925"/>
      <c r="B87" s="634">
        <v>84</v>
      </c>
      <c r="C87" s="336">
        <v>727</v>
      </c>
      <c r="D87" s="336">
        <v>727</v>
      </c>
      <c r="E87" s="336">
        <v>725</v>
      </c>
      <c r="F87" s="336">
        <v>722</v>
      </c>
      <c r="G87" s="336">
        <v>717</v>
      </c>
      <c r="H87" s="336">
        <v>712</v>
      </c>
      <c r="I87" s="336">
        <v>704</v>
      </c>
      <c r="J87" s="336">
        <v>695</v>
      </c>
      <c r="K87" s="336">
        <v>685</v>
      </c>
      <c r="L87" s="336">
        <v>673</v>
      </c>
      <c r="M87" s="336">
        <v>660</v>
      </c>
      <c r="N87" s="336">
        <v>645</v>
      </c>
      <c r="O87" s="336">
        <v>630</v>
      </c>
      <c r="P87" s="336">
        <v>613</v>
      </c>
      <c r="Q87" s="336">
        <v>596</v>
      </c>
      <c r="R87" s="336">
        <v>577</v>
      </c>
      <c r="S87" s="336">
        <v>558</v>
      </c>
      <c r="T87" s="336">
        <v>538</v>
      </c>
      <c r="U87" s="336">
        <v>518</v>
      </c>
      <c r="V87" s="336">
        <v>498</v>
      </c>
      <c r="W87" s="336">
        <v>477</v>
      </c>
      <c r="X87" s="336">
        <v>456</v>
      </c>
      <c r="Y87" s="336">
        <v>435</v>
      </c>
      <c r="Z87" s="336">
        <v>415</v>
      </c>
      <c r="AA87" s="336">
        <v>394</v>
      </c>
      <c r="AB87" s="336">
        <v>375</v>
      </c>
      <c r="AC87" s="336">
        <v>356</v>
      </c>
      <c r="AD87" s="336">
        <v>338</v>
      </c>
      <c r="AE87" s="336">
        <v>321</v>
      </c>
      <c r="AF87" s="336">
        <v>305</v>
      </c>
      <c r="AG87" s="336">
        <v>290</v>
      </c>
      <c r="AH87" s="336">
        <v>277</v>
      </c>
      <c r="AI87" s="336">
        <v>266</v>
      </c>
      <c r="AJ87" s="336">
        <v>256</v>
      </c>
      <c r="AK87" s="336">
        <v>249</v>
      </c>
      <c r="AL87" s="336">
        <v>245</v>
      </c>
    </row>
    <row r="88" spans="1:38" x14ac:dyDescent="0.2">
      <c r="A88" s="925"/>
      <c r="B88" s="634">
        <v>85</v>
      </c>
      <c r="C88" s="336">
        <v>718</v>
      </c>
      <c r="D88" s="336">
        <v>717</v>
      </c>
      <c r="E88" s="336">
        <v>715</v>
      </c>
      <c r="F88" s="336">
        <v>713</v>
      </c>
      <c r="G88" s="336">
        <v>708</v>
      </c>
      <c r="H88" s="336">
        <v>703</v>
      </c>
      <c r="I88" s="336">
        <v>695</v>
      </c>
      <c r="J88" s="336">
        <v>687</v>
      </c>
      <c r="K88" s="336">
        <v>676</v>
      </c>
      <c r="L88" s="336">
        <v>664</v>
      </c>
      <c r="M88" s="336">
        <v>651</v>
      </c>
      <c r="N88" s="336">
        <v>637</v>
      </c>
      <c r="O88" s="336">
        <v>622</v>
      </c>
      <c r="P88" s="336">
        <v>605</v>
      </c>
      <c r="Q88" s="336">
        <v>588</v>
      </c>
      <c r="R88" s="336">
        <v>569</v>
      </c>
      <c r="S88" s="336">
        <v>551</v>
      </c>
      <c r="T88" s="336">
        <v>531</v>
      </c>
      <c r="U88" s="336">
        <v>511</v>
      </c>
      <c r="V88" s="336">
        <v>491</v>
      </c>
      <c r="W88" s="336">
        <v>470</v>
      </c>
      <c r="X88" s="336">
        <v>449</v>
      </c>
      <c r="Y88" s="336">
        <v>429</v>
      </c>
      <c r="Z88" s="336">
        <v>408</v>
      </c>
      <c r="AA88" s="336">
        <v>388</v>
      </c>
      <c r="AB88" s="336">
        <v>369</v>
      </c>
      <c r="AC88" s="336">
        <v>350</v>
      </c>
      <c r="AD88" s="336">
        <v>332</v>
      </c>
      <c r="AE88" s="336">
        <v>316</v>
      </c>
      <c r="AF88" s="336">
        <v>300</v>
      </c>
      <c r="AG88" s="336">
        <v>285</v>
      </c>
      <c r="AH88" s="336">
        <v>273</v>
      </c>
      <c r="AI88" s="336">
        <v>261</v>
      </c>
      <c r="AJ88" s="336">
        <v>252</v>
      </c>
      <c r="AK88" s="336">
        <v>246</v>
      </c>
      <c r="AL88" s="336">
        <v>241</v>
      </c>
    </row>
    <row r="89" spans="1:38" x14ac:dyDescent="0.2">
      <c r="A89" s="925"/>
      <c r="B89" s="634">
        <v>86</v>
      </c>
      <c r="C89" s="336">
        <v>708</v>
      </c>
      <c r="D89" s="336">
        <v>708</v>
      </c>
      <c r="E89" s="336">
        <v>706</v>
      </c>
      <c r="F89" s="336">
        <v>703</v>
      </c>
      <c r="G89" s="336">
        <v>699</v>
      </c>
      <c r="H89" s="336">
        <v>693</v>
      </c>
      <c r="I89" s="336">
        <v>686</v>
      </c>
      <c r="J89" s="336">
        <v>677</v>
      </c>
      <c r="K89" s="336">
        <v>667</v>
      </c>
      <c r="L89" s="336">
        <v>656</v>
      </c>
      <c r="M89" s="336">
        <v>643</v>
      </c>
      <c r="N89" s="336">
        <v>628</v>
      </c>
      <c r="O89" s="336">
        <v>613</v>
      </c>
      <c r="P89" s="336">
        <v>597</v>
      </c>
      <c r="Q89" s="336">
        <v>580</v>
      </c>
      <c r="R89" s="336">
        <v>562</v>
      </c>
      <c r="S89" s="336">
        <v>543</v>
      </c>
      <c r="T89" s="336">
        <v>525</v>
      </c>
      <c r="U89" s="336">
        <v>504</v>
      </c>
      <c r="V89" s="336">
        <v>484</v>
      </c>
      <c r="W89" s="336">
        <v>464</v>
      </c>
      <c r="X89" s="336">
        <v>443</v>
      </c>
      <c r="Y89" s="336">
        <v>422</v>
      </c>
      <c r="Z89" s="336">
        <v>402</v>
      </c>
      <c r="AA89" s="336">
        <v>382</v>
      </c>
      <c r="AB89" s="336">
        <v>363</v>
      </c>
      <c r="AC89" s="336">
        <v>345</v>
      </c>
      <c r="AD89" s="336">
        <v>327</v>
      </c>
      <c r="AE89" s="336">
        <v>311</v>
      </c>
      <c r="AF89" s="336">
        <v>295</v>
      </c>
      <c r="AG89" s="336">
        <v>281</v>
      </c>
      <c r="AH89" s="336">
        <v>268</v>
      </c>
      <c r="AI89" s="336">
        <v>257</v>
      </c>
      <c r="AJ89" s="336">
        <v>248</v>
      </c>
      <c r="AK89" s="336">
        <v>241</v>
      </c>
      <c r="AL89" s="336">
        <v>237</v>
      </c>
    </row>
    <row r="90" spans="1:38" x14ac:dyDescent="0.2">
      <c r="A90" s="925"/>
      <c r="B90" s="634">
        <v>87</v>
      </c>
      <c r="C90" s="336">
        <v>698</v>
      </c>
      <c r="D90" s="336">
        <v>698</v>
      </c>
      <c r="E90" s="336">
        <v>696</v>
      </c>
      <c r="F90" s="336">
        <v>694</v>
      </c>
      <c r="G90" s="336">
        <v>689</v>
      </c>
      <c r="H90" s="336">
        <v>684</v>
      </c>
      <c r="I90" s="336">
        <v>677</v>
      </c>
      <c r="J90" s="336">
        <v>668</v>
      </c>
      <c r="K90" s="336">
        <v>659</v>
      </c>
      <c r="L90" s="336">
        <v>647</v>
      </c>
      <c r="M90" s="336">
        <v>634</v>
      </c>
      <c r="N90" s="336">
        <v>620</v>
      </c>
      <c r="O90" s="336">
        <v>605</v>
      </c>
      <c r="P90" s="336">
        <v>589</v>
      </c>
      <c r="Q90" s="336">
        <v>572</v>
      </c>
      <c r="R90" s="336">
        <v>554</v>
      </c>
      <c r="S90" s="336">
        <v>536</v>
      </c>
      <c r="T90" s="336">
        <v>517</v>
      </c>
      <c r="U90" s="336">
        <v>497</v>
      </c>
      <c r="V90" s="336">
        <v>477</v>
      </c>
      <c r="W90" s="336">
        <v>457</v>
      </c>
      <c r="X90" s="336">
        <v>436</v>
      </c>
      <c r="Y90" s="336">
        <v>416</v>
      </c>
      <c r="Z90" s="336">
        <v>396</v>
      </c>
      <c r="AA90" s="336">
        <v>376</v>
      </c>
      <c r="AB90" s="336">
        <v>357</v>
      </c>
      <c r="AC90" s="336">
        <v>339</v>
      </c>
      <c r="AD90" s="336">
        <v>322</v>
      </c>
      <c r="AE90" s="336">
        <v>306</v>
      </c>
      <c r="AF90" s="336">
        <v>290</v>
      </c>
      <c r="AG90" s="336">
        <v>276</v>
      </c>
      <c r="AH90" s="336">
        <v>264</v>
      </c>
      <c r="AI90" s="336">
        <v>252</v>
      </c>
      <c r="AJ90" s="336">
        <v>244</v>
      </c>
      <c r="AK90" s="336">
        <v>237</v>
      </c>
      <c r="AL90" s="336">
        <v>233</v>
      </c>
    </row>
    <row r="91" spans="1:38" x14ac:dyDescent="0.2">
      <c r="A91" s="925"/>
      <c r="B91" s="634">
        <v>88</v>
      </c>
      <c r="C91" s="336">
        <v>689</v>
      </c>
      <c r="D91" s="336">
        <v>688</v>
      </c>
      <c r="E91" s="336">
        <v>686</v>
      </c>
      <c r="F91" s="336">
        <v>683</v>
      </c>
      <c r="G91" s="336">
        <v>680</v>
      </c>
      <c r="H91" s="336">
        <v>674</v>
      </c>
      <c r="I91" s="336">
        <v>668</v>
      </c>
      <c r="J91" s="336">
        <v>659</v>
      </c>
      <c r="K91" s="336">
        <v>649</v>
      </c>
      <c r="L91" s="336">
        <v>638</v>
      </c>
      <c r="M91" s="336">
        <v>626</v>
      </c>
      <c r="N91" s="336">
        <v>612</v>
      </c>
      <c r="O91" s="336">
        <v>597</v>
      </c>
      <c r="P91" s="336">
        <v>581</v>
      </c>
      <c r="Q91" s="336">
        <v>564</v>
      </c>
      <c r="R91" s="336">
        <v>547</v>
      </c>
      <c r="S91" s="336">
        <v>528</v>
      </c>
      <c r="T91" s="336">
        <v>509</v>
      </c>
      <c r="U91" s="336">
        <v>489</v>
      </c>
      <c r="V91" s="336">
        <v>470</v>
      </c>
      <c r="W91" s="336">
        <v>450</v>
      </c>
      <c r="X91" s="336">
        <v>430</v>
      </c>
      <c r="Y91" s="336">
        <v>410</v>
      </c>
      <c r="Z91" s="336">
        <v>390</v>
      </c>
      <c r="AA91" s="336">
        <v>371</v>
      </c>
      <c r="AB91" s="336">
        <v>352</v>
      </c>
      <c r="AC91" s="336">
        <v>334</v>
      </c>
      <c r="AD91" s="336">
        <v>317</v>
      </c>
      <c r="AE91" s="336">
        <v>300</v>
      </c>
      <c r="AF91" s="336">
        <v>285</v>
      </c>
      <c r="AG91" s="336">
        <v>271</v>
      </c>
      <c r="AH91" s="336">
        <v>259</v>
      </c>
      <c r="AI91" s="336">
        <v>248</v>
      </c>
      <c r="AJ91" s="336">
        <v>239</v>
      </c>
      <c r="AK91" s="336">
        <v>233</v>
      </c>
      <c r="AL91" s="336">
        <v>229</v>
      </c>
    </row>
    <row r="92" spans="1:38" x14ac:dyDescent="0.2">
      <c r="A92" s="925"/>
      <c r="B92" s="634">
        <v>89</v>
      </c>
      <c r="C92" s="336">
        <v>678</v>
      </c>
      <c r="D92" s="336">
        <v>678</v>
      </c>
      <c r="E92" s="336">
        <v>677</v>
      </c>
      <c r="F92" s="336">
        <v>674</v>
      </c>
      <c r="G92" s="336">
        <v>670</v>
      </c>
      <c r="H92" s="336">
        <v>665</v>
      </c>
      <c r="I92" s="336">
        <v>658</v>
      </c>
      <c r="J92" s="336">
        <v>650</v>
      </c>
      <c r="K92" s="336">
        <v>640</v>
      </c>
      <c r="L92" s="336">
        <v>629</v>
      </c>
      <c r="M92" s="336">
        <v>617</v>
      </c>
      <c r="N92" s="336">
        <v>603</v>
      </c>
      <c r="O92" s="336">
        <v>589</v>
      </c>
      <c r="P92" s="336">
        <v>573</v>
      </c>
      <c r="Q92" s="336">
        <v>556</v>
      </c>
      <c r="R92" s="336">
        <v>539</v>
      </c>
      <c r="S92" s="336">
        <v>521</v>
      </c>
      <c r="T92" s="336">
        <v>502</v>
      </c>
      <c r="U92" s="336">
        <v>482</v>
      </c>
      <c r="V92" s="336">
        <v>463</v>
      </c>
      <c r="W92" s="336">
        <v>443</v>
      </c>
      <c r="X92" s="336">
        <v>423</v>
      </c>
      <c r="Y92" s="336">
        <v>403</v>
      </c>
      <c r="Z92" s="336">
        <v>384</v>
      </c>
      <c r="AA92" s="336">
        <v>365</v>
      </c>
      <c r="AB92" s="336">
        <v>346</v>
      </c>
      <c r="AC92" s="336">
        <v>328</v>
      </c>
      <c r="AD92" s="336">
        <v>311</v>
      </c>
      <c r="AE92" s="336">
        <v>295</v>
      </c>
      <c r="AF92" s="336">
        <v>281</v>
      </c>
      <c r="AG92" s="336">
        <v>267</v>
      </c>
      <c r="AH92" s="336">
        <v>254</v>
      </c>
      <c r="AI92" s="336">
        <v>244</v>
      </c>
      <c r="AJ92" s="336">
        <v>235</v>
      </c>
      <c r="AK92" s="336">
        <v>229</v>
      </c>
      <c r="AL92" s="336">
        <v>225</v>
      </c>
    </row>
    <row r="93" spans="1:38" x14ac:dyDescent="0.2">
      <c r="A93" s="925"/>
      <c r="B93" s="634">
        <v>90</v>
      </c>
      <c r="C93" s="336">
        <v>668</v>
      </c>
      <c r="D93" s="336">
        <v>668</v>
      </c>
      <c r="E93" s="336">
        <v>666</v>
      </c>
      <c r="F93" s="336">
        <v>664</v>
      </c>
      <c r="G93" s="336">
        <v>660</v>
      </c>
      <c r="H93" s="336">
        <v>655</v>
      </c>
      <c r="I93" s="336">
        <v>649</v>
      </c>
      <c r="J93" s="336">
        <v>640</v>
      </c>
      <c r="K93" s="336">
        <v>631</v>
      </c>
      <c r="L93" s="336">
        <v>620</v>
      </c>
      <c r="M93" s="336">
        <v>608</v>
      </c>
      <c r="N93" s="336">
        <v>595</v>
      </c>
      <c r="O93" s="336">
        <v>580</v>
      </c>
      <c r="P93" s="336">
        <v>565</v>
      </c>
      <c r="Q93" s="336">
        <v>548</v>
      </c>
      <c r="R93" s="336">
        <v>531</v>
      </c>
      <c r="S93" s="336">
        <v>513</v>
      </c>
      <c r="T93" s="336">
        <v>495</v>
      </c>
      <c r="U93" s="336">
        <v>476</v>
      </c>
      <c r="V93" s="336">
        <v>456</v>
      </c>
      <c r="W93" s="336">
        <v>437</v>
      </c>
      <c r="X93" s="336">
        <v>417</v>
      </c>
      <c r="Y93" s="336">
        <v>397</v>
      </c>
      <c r="Z93" s="336">
        <v>378</v>
      </c>
      <c r="AA93" s="336">
        <v>359</v>
      </c>
      <c r="AB93" s="336">
        <v>340</v>
      </c>
      <c r="AC93" s="336">
        <v>323</v>
      </c>
      <c r="AD93" s="336">
        <v>306</v>
      </c>
      <c r="AE93" s="336">
        <v>290</v>
      </c>
      <c r="AF93" s="336">
        <v>276</v>
      </c>
      <c r="AG93" s="336">
        <v>262</v>
      </c>
      <c r="AH93" s="336">
        <v>250</v>
      </c>
      <c r="AI93" s="336">
        <v>239</v>
      </c>
      <c r="AJ93" s="336">
        <v>231</v>
      </c>
      <c r="AK93" s="336">
        <v>225</v>
      </c>
      <c r="AL93" s="336">
        <v>221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789</v>
      </c>
      <c r="D3" s="381">
        <v>789</v>
      </c>
      <c r="E3" s="381">
        <v>789</v>
      </c>
      <c r="F3" s="381">
        <v>789</v>
      </c>
      <c r="G3" s="381">
        <v>789</v>
      </c>
      <c r="H3" s="381">
        <v>789</v>
      </c>
      <c r="I3" s="381">
        <v>789</v>
      </c>
      <c r="J3" s="381">
        <v>789</v>
      </c>
      <c r="K3" s="381">
        <v>789</v>
      </c>
      <c r="L3" s="381">
        <v>789</v>
      </c>
      <c r="M3" s="381">
        <v>789</v>
      </c>
      <c r="N3" s="381">
        <v>789</v>
      </c>
      <c r="O3" s="381">
        <v>789</v>
      </c>
      <c r="P3" s="381">
        <v>789</v>
      </c>
      <c r="Q3" s="381">
        <v>789</v>
      </c>
      <c r="R3" s="381">
        <v>789</v>
      </c>
      <c r="S3" s="381">
        <v>789</v>
      </c>
      <c r="T3" s="381">
        <v>789</v>
      </c>
      <c r="U3" s="381">
        <v>789</v>
      </c>
      <c r="V3" s="381">
        <v>789</v>
      </c>
      <c r="W3" s="381">
        <v>789</v>
      </c>
      <c r="X3" s="381">
        <v>789</v>
      </c>
      <c r="Y3" s="381">
        <v>789</v>
      </c>
      <c r="Z3" s="381">
        <v>789</v>
      </c>
      <c r="AA3" s="381">
        <v>789</v>
      </c>
      <c r="AB3" s="381">
        <v>789</v>
      </c>
      <c r="AC3" s="381">
        <v>789</v>
      </c>
      <c r="AD3" s="381">
        <v>789</v>
      </c>
      <c r="AE3" s="381">
        <v>789</v>
      </c>
      <c r="AF3" s="381">
        <v>789</v>
      </c>
      <c r="AG3" s="381">
        <v>789</v>
      </c>
      <c r="AH3" s="381">
        <v>789</v>
      </c>
      <c r="AI3" s="381">
        <v>789</v>
      </c>
      <c r="AJ3" s="381">
        <v>789</v>
      </c>
      <c r="AK3" s="381">
        <v>789</v>
      </c>
      <c r="AL3" s="381">
        <v>789</v>
      </c>
    </row>
    <row r="4" spans="1:38" x14ac:dyDescent="0.2">
      <c r="A4" s="928"/>
      <c r="B4" s="635">
        <v>1</v>
      </c>
      <c r="C4" s="381">
        <v>796</v>
      </c>
      <c r="D4" s="381">
        <v>796</v>
      </c>
      <c r="E4" s="381">
        <v>796</v>
      </c>
      <c r="F4" s="381">
        <v>795</v>
      </c>
      <c r="G4" s="381">
        <v>795</v>
      </c>
      <c r="H4" s="381">
        <v>795</v>
      </c>
      <c r="I4" s="381">
        <v>795</v>
      </c>
      <c r="J4" s="381">
        <v>794</v>
      </c>
      <c r="K4" s="381">
        <v>794</v>
      </c>
      <c r="L4" s="381">
        <v>794</v>
      </c>
      <c r="M4" s="381">
        <v>793</v>
      </c>
      <c r="N4" s="381">
        <v>793</v>
      </c>
      <c r="O4" s="381">
        <v>792</v>
      </c>
      <c r="P4" s="381">
        <v>792</v>
      </c>
      <c r="Q4" s="381">
        <v>791</v>
      </c>
      <c r="R4" s="381">
        <v>790</v>
      </c>
      <c r="S4" s="381">
        <v>790</v>
      </c>
      <c r="T4" s="381">
        <v>789</v>
      </c>
      <c r="U4" s="381">
        <v>789</v>
      </c>
      <c r="V4" s="381">
        <v>788</v>
      </c>
      <c r="W4" s="381">
        <v>787</v>
      </c>
      <c r="X4" s="381">
        <v>787</v>
      </c>
      <c r="Y4" s="381">
        <v>786</v>
      </c>
      <c r="Z4" s="381">
        <v>785</v>
      </c>
      <c r="AA4" s="381">
        <v>785</v>
      </c>
      <c r="AB4" s="381">
        <v>784</v>
      </c>
      <c r="AC4" s="381">
        <v>784</v>
      </c>
      <c r="AD4" s="381">
        <v>783</v>
      </c>
      <c r="AE4" s="381">
        <v>783</v>
      </c>
      <c r="AF4" s="381">
        <v>783</v>
      </c>
      <c r="AG4" s="381">
        <v>782</v>
      </c>
      <c r="AH4" s="381">
        <v>782</v>
      </c>
      <c r="AI4" s="381">
        <v>782</v>
      </c>
      <c r="AJ4" s="381">
        <v>782</v>
      </c>
      <c r="AK4" s="381">
        <v>781</v>
      </c>
      <c r="AL4" s="381">
        <v>781</v>
      </c>
    </row>
    <row r="5" spans="1:38" x14ac:dyDescent="0.2">
      <c r="A5" s="928"/>
      <c r="B5" s="635">
        <v>2</v>
      </c>
      <c r="C5" s="381">
        <v>803</v>
      </c>
      <c r="D5" s="381">
        <v>803</v>
      </c>
      <c r="E5" s="381">
        <v>802</v>
      </c>
      <c r="F5" s="381">
        <v>802</v>
      </c>
      <c r="G5" s="381">
        <v>802</v>
      </c>
      <c r="H5" s="381">
        <v>801</v>
      </c>
      <c r="I5" s="381">
        <v>801</v>
      </c>
      <c r="J5" s="381">
        <v>800</v>
      </c>
      <c r="K5" s="381">
        <v>799</v>
      </c>
      <c r="L5" s="381">
        <v>799</v>
      </c>
      <c r="M5" s="381">
        <v>798</v>
      </c>
      <c r="N5" s="381">
        <v>797</v>
      </c>
      <c r="O5" s="381">
        <v>796</v>
      </c>
      <c r="P5" s="381">
        <v>794</v>
      </c>
      <c r="Q5" s="381">
        <v>793</v>
      </c>
      <c r="R5" s="381">
        <v>792</v>
      </c>
      <c r="S5" s="381">
        <v>791</v>
      </c>
      <c r="T5" s="381">
        <v>790</v>
      </c>
      <c r="U5" s="381">
        <v>788</v>
      </c>
      <c r="V5" s="381">
        <v>787</v>
      </c>
      <c r="W5" s="381">
        <v>786</v>
      </c>
      <c r="X5" s="381">
        <v>785</v>
      </c>
      <c r="Y5" s="381">
        <v>783</v>
      </c>
      <c r="Z5" s="381">
        <v>782</v>
      </c>
      <c r="AA5" s="381">
        <v>781</v>
      </c>
      <c r="AB5" s="381">
        <v>780</v>
      </c>
      <c r="AC5" s="381">
        <v>779</v>
      </c>
      <c r="AD5" s="381">
        <v>778</v>
      </c>
      <c r="AE5" s="381">
        <v>777</v>
      </c>
      <c r="AF5" s="381">
        <v>777</v>
      </c>
      <c r="AG5" s="381">
        <v>776</v>
      </c>
      <c r="AH5" s="381">
        <v>775</v>
      </c>
      <c r="AI5" s="381">
        <v>775</v>
      </c>
      <c r="AJ5" s="381">
        <v>774</v>
      </c>
      <c r="AK5" s="381">
        <v>774</v>
      </c>
      <c r="AL5" s="381">
        <v>774</v>
      </c>
    </row>
    <row r="6" spans="1:38" x14ac:dyDescent="0.2">
      <c r="A6" s="928"/>
      <c r="B6" s="635">
        <v>3</v>
      </c>
      <c r="C6" s="381">
        <v>810</v>
      </c>
      <c r="D6" s="381">
        <v>809</v>
      </c>
      <c r="E6" s="381">
        <v>809</v>
      </c>
      <c r="F6" s="381">
        <v>809</v>
      </c>
      <c r="G6" s="381">
        <v>808</v>
      </c>
      <c r="H6" s="381">
        <v>808</v>
      </c>
      <c r="I6" s="381">
        <v>807</v>
      </c>
      <c r="J6" s="381">
        <v>806</v>
      </c>
      <c r="K6" s="381">
        <v>805</v>
      </c>
      <c r="L6" s="381">
        <v>803</v>
      </c>
      <c r="M6" s="381">
        <v>802</v>
      </c>
      <c r="N6" s="381">
        <v>800</v>
      </c>
      <c r="O6" s="381">
        <v>799</v>
      </c>
      <c r="P6" s="381">
        <v>797</v>
      </c>
      <c r="Q6" s="381">
        <v>796</v>
      </c>
      <c r="R6" s="381">
        <v>794</v>
      </c>
      <c r="S6" s="381">
        <v>792</v>
      </c>
      <c r="T6" s="381">
        <v>790</v>
      </c>
      <c r="U6" s="381">
        <v>788</v>
      </c>
      <c r="V6" s="381">
        <v>786</v>
      </c>
      <c r="W6" s="381">
        <v>784</v>
      </c>
      <c r="X6" s="381">
        <v>783</v>
      </c>
      <c r="Y6" s="381">
        <v>781</v>
      </c>
      <c r="Z6" s="381">
        <v>779</v>
      </c>
      <c r="AA6" s="381">
        <v>777</v>
      </c>
      <c r="AB6" s="381">
        <v>776</v>
      </c>
      <c r="AC6" s="381">
        <v>774</v>
      </c>
      <c r="AD6" s="381">
        <v>773</v>
      </c>
      <c r="AE6" s="381">
        <v>772</v>
      </c>
      <c r="AF6" s="381">
        <v>770</v>
      </c>
      <c r="AG6" s="381">
        <v>769</v>
      </c>
      <c r="AH6" s="381">
        <v>768</v>
      </c>
      <c r="AI6" s="381">
        <v>768</v>
      </c>
      <c r="AJ6" s="381">
        <v>767</v>
      </c>
      <c r="AK6" s="381">
        <v>767</v>
      </c>
      <c r="AL6" s="381">
        <v>766</v>
      </c>
    </row>
    <row r="7" spans="1:38" x14ac:dyDescent="0.2">
      <c r="A7" s="928"/>
      <c r="B7" s="635">
        <v>4</v>
      </c>
      <c r="C7" s="381">
        <v>816</v>
      </c>
      <c r="D7" s="381">
        <v>816</v>
      </c>
      <c r="E7" s="381">
        <v>816</v>
      </c>
      <c r="F7" s="381">
        <v>815</v>
      </c>
      <c r="G7" s="381">
        <v>815</v>
      </c>
      <c r="H7" s="381">
        <v>814</v>
      </c>
      <c r="I7" s="381">
        <v>812</v>
      </c>
      <c r="J7" s="381">
        <v>811</v>
      </c>
      <c r="K7" s="381">
        <v>810</v>
      </c>
      <c r="L7" s="381">
        <v>808</v>
      </c>
      <c r="M7" s="381">
        <v>806</v>
      </c>
      <c r="N7" s="381">
        <v>804</v>
      </c>
      <c r="O7" s="381">
        <v>802</v>
      </c>
      <c r="P7" s="381">
        <v>800</v>
      </c>
      <c r="Q7" s="381">
        <v>798</v>
      </c>
      <c r="R7" s="381">
        <v>795</v>
      </c>
      <c r="S7" s="381">
        <v>793</v>
      </c>
      <c r="T7" s="381">
        <v>790</v>
      </c>
      <c r="U7" s="381">
        <v>788</v>
      </c>
      <c r="V7" s="381">
        <v>785</v>
      </c>
      <c r="W7" s="381">
        <v>783</v>
      </c>
      <c r="X7" s="381">
        <v>780</v>
      </c>
      <c r="Y7" s="381">
        <v>778</v>
      </c>
      <c r="Z7" s="381">
        <v>776</v>
      </c>
      <c r="AA7" s="381">
        <v>773</v>
      </c>
      <c r="AB7" s="381">
        <v>771</v>
      </c>
      <c r="AC7" s="381">
        <v>769</v>
      </c>
      <c r="AD7" s="381">
        <v>767</v>
      </c>
      <c r="AE7" s="381">
        <v>766</v>
      </c>
      <c r="AF7" s="381">
        <v>764</v>
      </c>
      <c r="AG7" s="381">
        <v>763</v>
      </c>
      <c r="AH7" s="381">
        <v>762</v>
      </c>
      <c r="AI7" s="381">
        <v>761</v>
      </c>
      <c r="AJ7" s="381">
        <v>760</v>
      </c>
      <c r="AK7" s="381">
        <v>759</v>
      </c>
      <c r="AL7" s="381">
        <v>759</v>
      </c>
    </row>
    <row r="8" spans="1:38" x14ac:dyDescent="0.2">
      <c r="A8" s="928"/>
      <c r="B8" s="635">
        <v>5</v>
      </c>
      <c r="C8" s="381">
        <v>823</v>
      </c>
      <c r="D8" s="381">
        <v>823</v>
      </c>
      <c r="E8" s="381">
        <v>822</v>
      </c>
      <c r="F8" s="381">
        <v>822</v>
      </c>
      <c r="G8" s="381">
        <v>821</v>
      </c>
      <c r="H8" s="381">
        <v>819</v>
      </c>
      <c r="I8" s="381">
        <v>818</v>
      </c>
      <c r="J8" s="381">
        <v>816</v>
      </c>
      <c r="K8" s="381">
        <v>815</v>
      </c>
      <c r="L8" s="381">
        <v>813</v>
      </c>
      <c r="M8" s="381">
        <v>810</v>
      </c>
      <c r="N8" s="381">
        <v>808</v>
      </c>
      <c r="O8" s="381">
        <v>805</v>
      </c>
      <c r="P8" s="381">
        <v>803</v>
      </c>
      <c r="Q8" s="381">
        <v>800</v>
      </c>
      <c r="R8" s="381">
        <v>797</v>
      </c>
      <c r="S8" s="381">
        <v>794</v>
      </c>
      <c r="T8" s="381">
        <v>791</v>
      </c>
      <c r="U8" s="381">
        <v>787</v>
      </c>
      <c r="V8" s="381">
        <v>784</v>
      </c>
      <c r="W8" s="381">
        <v>781</v>
      </c>
      <c r="X8" s="381">
        <v>778</v>
      </c>
      <c r="Y8" s="381">
        <v>775</v>
      </c>
      <c r="Z8" s="381">
        <v>772</v>
      </c>
      <c r="AA8" s="381">
        <v>769</v>
      </c>
      <c r="AB8" s="381">
        <v>767</v>
      </c>
      <c r="AC8" s="381">
        <v>764</v>
      </c>
      <c r="AD8" s="381">
        <v>762</v>
      </c>
      <c r="AE8" s="381">
        <v>760</v>
      </c>
      <c r="AF8" s="381">
        <v>758</v>
      </c>
      <c r="AG8" s="381">
        <v>756</v>
      </c>
      <c r="AH8" s="381">
        <v>755</v>
      </c>
      <c r="AI8" s="381">
        <v>753</v>
      </c>
      <c r="AJ8" s="381">
        <v>752</v>
      </c>
      <c r="AK8" s="381">
        <v>752</v>
      </c>
      <c r="AL8" s="381">
        <v>751</v>
      </c>
    </row>
    <row r="9" spans="1:38" x14ac:dyDescent="0.2">
      <c r="A9" s="928"/>
      <c r="B9" s="635">
        <v>6</v>
      </c>
      <c r="C9" s="381">
        <v>829</v>
      </c>
      <c r="D9" s="381">
        <v>829</v>
      </c>
      <c r="E9" s="381">
        <v>828</v>
      </c>
      <c r="F9" s="381">
        <v>828</v>
      </c>
      <c r="G9" s="381">
        <v>827</v>
      </c>
      <c r="H9" s="381">
        <v>825</v>
      </c>
      <c r="I9" s="381">
        <v>824</v>
      </c>
      <c r="J9" s="381">
        <v>822</v>
      </c>
      <c r="K9" s="381">
        <v>819</v>
      </c>
      <c r="L9" s="381">
        <v>817</v>
      </c>
      <c r="M9" s="381">
        <v>814</v>
      </c>
      <c r="N9" s="381">
        <v>811</v>
      </c>
      <c r="O9" s="381">
        <v>808</v>
      </c>
      <c r="P9" s="381">
        <v>805</v>
      </c>
      <c r="Q9" s="381">
        <v>802</v>
      </c>
      <c r="R9" s="381">
        <v>798</v>
      </c>
      <c r="S9" s="381">
        <v>795</v>
      </c>
      <c r="T9" s="381">
        <v>791</v>
      </c>
      <c r="U9" s="381">
        <v>787</v>
      </c>
      <c r="V9" s="381">
        <v>783</v>
      </c>
      <c r="W9" s="381">
        <v>780</v>
      </c>
      <c r="X9" s="381">
        <v>776</v>
      </c>
      <c r="Y9" s="381">
        <v>772</v>
      </c>
      <c r="Z9" s="381">
        <v>769</v>
      </c>
      <c r="AA9" s="381">
        <v>765</v>
      </c>
      <c r="AB9" s="381">
        <v>762</v>
      </c>
      <c r="AC9" s="381">
        <v>759</v>
      </c>
      <c r="AD9" s="381">
        <v>756</v>
      </c>
      <c r="AE9" s="381">
        <v>754</v>
      </c>
      <c r="AF9" s="381">
        <v>751</v>
      </c>
      <c r="AG9" s="381">
        <v>749</v>
      </c>
      <c r="AH9" s="381">
        <v>747</v>
      </c>
      <c r="AI9" s="381">
        <v>746</v>
      </c>
      <c r="AJ9" s="381">
        <v>745</v>
      </c>
      <c r="AK9" s="381">
        <v>744</v>
      </c>
      <c r="AL9" s="381">
        <v>743</v>
      </c>
    </row>
    <row r="10" spans="1:38" x14ac:dyDescent="0.2">
      <c r="A10" s="928"/>
      <c r="B10" s="635">
        <v>7</v>
      </c>
      <c r="C10" s="381">
        <v>835</v>
      </c>
      <c r="D10" s="381">
        <v>835</v>
      </c>
      <c r="E10" s="381">
        <v>835</v>
      </c>
      <c r="F10" s="381">
        <v>834</v>
      </c>
      <c r="G10" s="381">
        <v>832</v>
      </c>
      <c r="H10" s="381">
        <v>831</v>
      </c>
      <c r="I10" s="381">
        <v>829</v>
      </c>
      <c r="J10" s="381">
        <v>827</v>
      </c>
      <c r="K10" s="381">
        <v>824</v>
      </c>
      <c r="L10" s="381">
        <v>821</v>
      </c>
      <c r="M10" s="381">
        <v>818</v>
      </c>
      <c r="N10" s="381">
        <v>815</v>
      </c>
      <c r="O10" s="381">
        <v>811</v>
      </c>
      <c r="P10" s="381">
        <v>807</v>
      </c>
      <c r="Q10" s="381">
        <v>804</v>
      </c>
      <c r="R10" s="381">
        <v>799</v>
      </c>
      <c r="S10" s="381">
        <v>795</v>
      </c>
      <c r="T10" s="381">
        <v>791</v>
      </c>
      <c r="U10" s="381">
        <v>787</v>
      </c>
      <c r="V10" s="381">
        <v>782</v>
      </c>
      <c r="W10" s="381">
        <v>778</v>
      </c>
      <c r="X10" s="381">
        <v>774</v>
      </c>
      <c r="Y10" s="381">
        <v>769</v>
      </c>
      <c r="Z10" s="381">
        <v>765</v>
      </c>
      <c r="AA10" s="381">
        <v>761</v>
      </c>
      <c r="AB10" s="381">
        <v>758</v>
      </c>
      <c r="AC10" s="381">
        <v>754</v>
      </c>
      <c r="AD10" s="381">
        <v>751</v>
      </c>
      <c r="AE10" s="381">
        <v>748</v>
      </c>
      <c r="AF10" s="381">
        <v>745</v>
      </c>
      <c r="AG10" s="381">
        <v>742</v>
      </c>
      <c r="AH10" s="381">
        <v>740</v>
      </c>
      <c r="AI10" s="381">
        <v>739</v>
      </c>
      <c r="AJ10" s="381">
        <v>737</v>
      </c>
      <c r="AK10" s="381">
        <v>736</v>
      </c>
      <c r="AL10" s="381">
        <v>736</v>
      </c>
    </row>
    <row r="11" spans="1:38" x14ac:dyDescent="0.2">
      <c r="A11" s="928"/>
      <c r="B11" s="635">
        <v>8</v>
      </c>
      <c r="C11" s="381">
        <v>841</v>
      </c>
      <c r="D11" s="381">
        <v>841</v>
      </c>
      <c r="E11" s="381">
        <v>841</v>
      </c>
      <c r="F11" s="381">
        <v>840</v>
      </c>
      <c r="G11" s="381">
        <v>838</v>
      </c>
      <c r="H11" s="381">
        <v>836</v>
      </c>
      <c r="I11" s="381">
        <v>834</v>
      </c>
      <c r="J11" s="381">
        <v>832</v>
      </c>
      <c r="K11" s="381">
        <v>829</v>
      </c>
      <c r="L11" s="381">
        <v>825</v>
      </c>
      <c r="M11" s="381">
        <v>822</v>
      </c>
      <c r="N11" s="381">
        <v>818</v>
      </c>
      <c r="O11" s="381">
        <v>814</v>
      </c>
      <c r="P11" s="381">
        <v>810</v>
      </c>
      <c r="Q11" s="381">
        <v>805</v>
      </c>
      <c r="R11" s="381">
        <v>801</v>
      </c>
      <c r="S11" s="381">
        <v>796</v>
      </c>
      <c r="T11" s="381">
        <v>791</v>
      </c>
      <c r="U11" s="381">
        <v>786</v>
      </c>
      <c r="V11" s="381">
        <v>781</v>
      </c>
      <c r="W11" s="381">
        <v>776</v>
      </c>
      <c r="X11" s="381">
        <v>771</v>
      </c>
      <c r="Y11" s="381">
        <v>766</v>
      </c>
      <c r="Z11" s="381">
        <v>762</v>
      </c>
      <c r="AA11" s="381">
        <v>757</v>
      </c>
      <c r="AB11" s="381">
        <v>753</v>
      </c>
      <c r="AC11" s="381">
        <v>749</v>
      </c>
      <c r="AD11" s="381">
        <v>745</v>
      </c>
      <c r="AE11" s="381">
        <v>741</v>
      </c>
      <c r="AF11" s="381">
        <v>738</v>
      </c>
      <c r="AG11" s="381">
        <v>736</v>
      </c>
      <c r="AH11" s="381">
        <v>733</v>
      </c>
      <c r="AI11" s="381">
        <v>731</v>
      </c>
      <c r="AJ11" s="381">
        <v>730</v>
      </c>
      <c r="AK11" s="381">
        <v>728</v>
      </c>
      <c r="AL11" s="381">
        <v>728</v>
      </c>
    </row>
    <row r="12" spans="1:38" x14ac:dyDescent="0.2">
      <c r="A12" s="928"/>
      <c r="B12" s="635">
        <v>9</v>
      </c>
      <c r="C12" s="381">
        <v>847</v>
      </c>
      <c r="D12" s="381">
        <v>847</v>
      </c>
      <c r="E12" s="381">
        <v>846</v>
      </c>
      <c r="F12" s="381">
        <v>845</v>
      </c>
      <c r="G12" s="381">
        <v>844</v>
      </c>
      <c r="H12" s="381">
        <v>842</v>
      </c>
      <c r="I12" s="381">
        <v>839</v>
      </c>
      <c r="J12" s="381">
        <v>836</v>
      </c>
      <c r="K12" s="381">
        <v>833</v>
      </c>
      <c r="L12" s="381">
        <v>830</v>
      </c>
      <c r="M12" s="381">
        <v>826</v>
      </c>
      <c r="N12" s="381">
        <v>821</v>
      </c>
      <c r="O12" s="381">
        <v>817</v>
      </c>
      <c r="P12" s="381">
        <v>812</v>
      </c>
      <c r="Q12" s="381">
        <v>807</v>
      </c>
      <c r="R12" s="381">
        <v>802</v>
      </c>
      <c r="S12" s="381">
        <v>796</v>
      </c>
      <c r="T12" s="381">
        <v>791</v>
      </c>
      <c r="U12" s="381">
        <v>785</v>
      </c>
      <c r="V12" s="381">
        <v>780</v>
      </c>
      <c r="W12" s="381">
        <v>774</v>
      </c>
      <c r="X12" s="381">
        <v>769</v>
      </c>
      <c r="Y12" s="381">
        <v>763</v>
      </c>
      <c r="Z12" s="381">
        <v>758</v>
      </c>
      <c r="AA12" s="381">
        <v>753</v>
      </c>
      <c r="AB12" s="381">
        <v>748</v>
      </c>
      <c r="AC12" s="381">
        <v>744</v>
      </c>
      <c r="AD12" s="381">
        <v>739</v>
      </c>
      <c r="AE12" s="381">
        <v>735</v>
      </c>
      <c r="AF12" s="381">
        <v>732</v>
      </c>
      <c r="AG12" s="381">
        <v>729</v>
      </c>
      <c r="AH12" s="381">
        <v>726</v>
      </c>
      <c r="AI12" s="381">
        <v>724</v>
      </c>
      <c r="AJ12" s="381">
        <v>722</v>
      </c>
      <c r="AK12" s="381">
        <v>721</v>
      </c>
      <c r="AL12" s="381">
        <v>720</v>
      </c>
    </row>
    <row r="13" spans="1:38" x14ac:dyDescent="0.2">
      <c r="A13" s="928"/>
      <c r="B13" s="635">
        <v>10</v>
      </c>
      <c r="C13" s="381">
        <v>853</v>
      </c>
      <c r="D13" s="381">
        <v>853</v>
      </c>
      <c r="E13" s="381">
        <v>852</v>
      </c>
      <c r="F13" s="381">
        <v>851</v>
      </c>
      <c r="G13" s="381">
        <v>849</v>
      </c>
      <c r="H13" s="381">
        <v>847</v>
      </c>
      <c r="I13" s="381">
        <v>844</v>
      </c>
      <c r="J13" s="381">
        <v>841</v>
      </c>
      <c r="K13" s="381">
        <v>837</v>
      </c>
      <c r="L13" s="381">
        <v>833</v>
      </c>
      <c r="M13" s="381">
        <v>829</v>
      </c>
      <c r="N13" s="381">
        <v>824</v>
      </c>
      <c r="O13" s="381">
        <v>819</v>
      </c>
      <c r="P13" s="381">
        <v>814</v>
      </c>
      <c r="Q13" s="381">
        <v>809</v>
      </c>
      <c r="R13" s="381">
        <v>803</v>
      </c>
      <c r="S13" s="381">
        <v>797</v>
      </c>
      <c r="T13" s="381">
        <v>791</v>
      </c>
      <c r="U13" s="381">
        <v>785</v>
      </c>
      <c r="V13" s="381">
        <v>778</v>
      </c>
      <c r="W13" s="381">
        <v>772</v>
      </c>
      <c r="X13" s="381">
        <v>766</v>
      </c>
      <c r="Y13" s="381">
        <v>760</v>
      </c>
      <c r="Z13" s="381">
        <v>754</v>
      </c>
      <c r="AA13" s="381">
        <v>749</v>
      </c>
      <c r="AB13" s="381">
        <v>743</v>
      </c>
      <c r="AC13" s="381">
        <v>738</v>
      </c>
      <c r="AD13" s="381">
        <v>734</v>
      </c>
      <c r="AE13" s="381">
        <v>729</v>
      </c>
      <c r="AF13" s="381">
        <v>725</v>
      </c>
      <c r="AG13" s="381">
        <v>722</v>
      </c>
      <c r="AH13" s="381">
        <v>719</v>
      </c>
      <c r="AI13" s="381">
        <v>716</v>
      </c>
      <c r="AJ13" s="381">
        <v>714</v>
      </c>
      <c r="AK13" s="381">
        <v>713</v>
      </c>
      <c r="AL13" s="381">
        <v>712</v>
      </c>
    </row>
    <row r="14" spans="1:38" x14ac:dyDescent="0.2">
      <c r="A14" s="928"/>
      <c r="B14" s="635">
        <v>11</v>
      </c>
      <c r="C14" s="381">
        <v>859</v>
      </c>
      <c r="D14" s="381">
        <v>858</v>
      </c>
      <c r="E14" s="381">
        <v>857</v>
      </c>
      <c r="F14" s="381">
        <v>856</v>
      </c>
      <c r="G14" s="381">
        <v>854</v>
      </c>
      <c r="H14" s="381">
        <v>852</v>
      </c>
      <c r="I14" s="381">
        <v>849</v>
      </c>
      <c r="J14" s="381">
        <v>845</v>
      </c>
      <c r="K14" s="381">
        <v>842</v>
      </c>
      <c r="L14" s="381">
        <v>837</v>
      </c>
      <c r="M14" s="381">
        <v>832</v>
      </c>
      <c r="N14" s="381">
        <v>827</v>
      </c>
      <c r="O14" s="381">
        <v>822</v>
      </c>
      <c r="P14" s="381">
        <v>816</v>
      </c>
      <c r="Q14" s="381">
        <v>810</v>
      </c>
      <c r="R14" s="381">
        <v>804</v>
      </c>
      <c r="S14" s="381">
        <v>797</v>
      </c>
      <c r="T14" s="381">
        <v>791</v>
      </c>
      <c r="U14" s="381">
        <v>784</v>
      </c>
      <c r="V14" s="381">
        <v>777</v>
      </c>
      <c r="W14" s="381">
        <v>770</v>
      </c>
      <c r="X14" s="381">
        <v>764</v>
      </c>
      <c r="Y14" s="381">
        <v>757</v>
      </c>
      <c r="Z14" s="381">
        <v>751</v>
      </c>
      <c r="AA14" s="381">
        <v>745</v>
      </c>
      <c r="AB14" s="381">
        <v>739</v>
      </c>
      <c r="AC14" s="381">
        <v>733</v>
      </c>
      <c r="AD14" s="381">
        <v>728</v>
      </c>
      <c r="AE14" s="381">
        <v>723</v>
      </c>
      <c r="AF14" s="381">
        <v>719</v>
      </c>
      <c r="AG14" s="381">
        <v>715</v>
      </c>
      <c r="AH14" s="381">
        <v>711</v>
      </c>
      <c r="AI14" s="381">
        <v>709</v>
      </c>
      <c r="AJ14" s="381">
        <v>707</v>
      </c>
      <c r="AK14" s="381">
        <v>705</v>
      </c>
      <c r="AL14" s="381">
        <v>704</v>
      </c>
    </row>
    <row r="15" spans="1:38" x14ac:dyDescent="0.2">
      <c r="A15" s="928"/>
      <c r="B15" s="635">
        <v>12</v>
      </c>
      <c r="C15" s="381">
        <v>864</v>
      </c>
      <c r="D15" s="381">
        <v>864</v>
      </c>
      <c r="E15" s="381">
        <v>863</v>
      </c>
      <c r="F15" s="381">
        <v>861</v>
      </c>
      <c r="G15" s="381">
        <v>859</v>
      </c>
      <c r="H15" s="381">
        <v>857</v>
      </c>
      <c r="I15" s="381">
        <v>853</v>
      </c>
      <c r="J15" s="381">
        <v>850</v>
      </c>
      <c r="K15" s="381">
        <v>846</v>
      </c>
      <c r="L15" s="381">
        <v>841</v>
      </c>
      <c r="M15" s="381">
        <v>836</v>
      </c>
      <c r="N15" s="381">
        <v>830</v>
      </c>
      <c r="O15" s="381">
        <v>824</v>
      </c>
      <c r="P15" s="381">
        <v>818</v>
      </c>
      <c r="Q15" s="381">
        <v>812</v>
      </c>
      <c r="R15" s="381">
        <v>805</v>
      </c>
      <c r="S15" s="381">
        <v>798</v>
      </c>
      <c r="T15" s="381">
        <v>791</v>
      </c>
      <c r="U15" s="381">
        <v>783</v>
      </c>
      <c r="V15" s="381">
        <v>776</v>
      </c>
      <c r="W15" s="381">
        <v>768</v>
      </c>
      <c r="X15" s="381">
        <v>761</v>
      </c>
      <c r="Y15" s="381">
        <v>754</v>
      </c>
      <c r="Z15" s="381">
        <v>747</v>
      </c>
      <c r="AA15" s="381">
        <v>740</v>
      </c>
      <c r="AB15" s="381">
        <v>734</v>
      </c>
      <c r="AC15" s="381">
        <v>728</v>
      </c>
      <c r="AD15" s="381">
        <v>722</v>
      </c>
      <c r="AE15" s="381">
        <v>717</v>
      </c>
      <c r="AF15" s="381">
        <v>712</v>
      </c>
      <c r="AG15" s="381">
        <v>708</v>
      </c>
      <c r="AH15" s="381">
        <v>704</v>
      </c>
      <c r="AI15" s="381">
        <v>701</v>
      </c>
      <c r="AJ15" s="381">
        <v>699</v>
      </c>
      <c r="AK15" s="381">
        <v>697</v>
      </c>
      <c r="AL15" s="381">
        <v>696</v>
      </c>
    </row>
    <row r="16" spans="1:38" x14ac:dyDescent="0.2">
      <c r="A16" s="928"/>
      <c r="B16" s="635">
        <v>13</v>
      </c>
      <c r="C16" s="381">
        <v>869</v>
      </c>
      <c r="D16" s="381">
        <v>869</v>
      </c>
      <c r="E16" s="381">
        <v>868</v>
      </c>
      <c r="F16" s="381">
        <v>866</v>
      </c>
      <c r="G16" s="381">
        <v>864</v>
      </c>
      <c r="H16" s="381">
        <v>861</v>
      </c>
      <c r="I16" s="381">
        <v>858</v>
      </c>
      <c r="J16" s="381">
        <v>854</v>
      </c>
      <c r="K16" s="381">
        <v>849</v>
      </c>
      <c r="L16" s="381">
        <v>844</v>
      </c>
      <c r="M16" s="381">
        <v>839</v>
      </c>
      <c r="N16" s="381">
        <v>833</v>
      </c>
      <c r="O16" s="381">
        <v>827</v>
      </c>
      <c r="P16" s="381">
        <v>820</v>
      </c>
      <c r="Q16" s="381">
        <v>813</v>
      </c>
      <c r="R16" s="381">
        <v>806</v>
      </c>
      <c r="S16" s="381">
        <v>798</v>
      </c>
      <c r="T16" s="381">
        <v>790</v>
      </c>
      <c r="U16" s="381">
        <v>782</v>
      </c>
      <c r="V16" s="381">
        <v>774</v>
      </c>
      <c r="W16" s="381">
        <v>767</v>
      </c>
      <c r="X16" s="381">
        <v>759</v>
      </c>
      <c r="Y16" s="381">
        <v>751</v>
      </c>
      <c r="Z16" s="381">
        <v>743</v>
      </c>
      <c r="AA16" s="381">
        <v>736</v>
      </c>
      <c r="AB16" s="381">
        <v>729</v>
      </c>
      <c r="AC16" s="381">
        <v>722</v>
      </c>
      <c r="AD16" s="381">
        <v>716</v>
      </c>
      <c r="AE16" s="381">
        <v>710</v>
      </c>
      <c r="AF16" s="381">
        <v>705</v>
      </c>
      <c r="AG16" s="381">
        <v>701</v>
      </c>
      <c r="AH16" s="381">
        <v>697</v>
      </c>
      <c r="AI16" s="381">
        <v>694</v>
      </c>
      <c r="AJ16" s="381">
        <v>691</v>
      </c>
      <c r="AK16" s="381">
        <v>690</v>
      </c>
      <c r="AL16" s="381">
        <v>688</v>
      </c>
    </row>
    <row r="17" spans="1:38" x14ac:dyDescent="0.2">
      <c r="A17" s="928"/>
      <c r="B17" s="635">
        <v>14</v>
      </c>
      <c r="C17" s="381">
        <v>874</v>
      </c>
      <c r="D17" s="381">
        <v>874</v>
      </c>
      <c r="E17" s="381">
        <v>873</v>
      </c>
      <c r="F17" s="381">
        <v>871</v>
      </c>
      <c r="G17" s="381">
        <v>869</v>
      </c>
      <c r="H17" s="381">
        <v>866</v>
      </c>
      <c r="I17" s="381">
        <v>862</v>
      </c>
      <c r="J17" s="381">
        <v>858</v>
      </c>
      <c r="K17" s="381">
        <v>853</v>
      </c>
      <c r="L17" s="381">
        <v>848</v>
      </c>
      <c r="M17" s="381">
        <v>842</v>
      </c>
      <c r="N17" s="381">
        <v>836</v>
      </c>
      <c r="O17" s="381">
        <v>829</v>
      </c>
      <c r="P17" s="381">
        <v>822</v>
      </c>
      <c r="Q17" s="381">
        <v>814</v>
      </c>
      <c r="R17" s="381">
        <v>806</v>
      </c>
      <c r="S17" s="381">
        <v>798</v>
      </c>
      <c r="T17" s="381">
        <v>790</v>
      </c>
      <c r="U17" s="381">
        <v>782</v>
      </c>
      <c r="V17" s="381">
        <v>773</v>
      </c>
      <c r="W17" s="381">
        <v>764</v>
      </c>
      <c r="X17" s="381">
        <v>756</v>
      </c>
      <c r="Y17" s="381">
        <v>748</v>
      </c>
      <c r="Z17" s="381">
        <v>740</v>
      </c>
      <c r="AA17" s="381">
        <v>732</v>
      </c>
      <c r="AB17" s="381">
        <v>724</v>
      </c>
      <c r="AC17" s="381">
        <v>717</v>
      </c>
      <c r="AD17" s="381">
        <v>710</v>
      </c>
      <c r="AE17" s="381">
        <v>704</v>
      </c>
      <c r="AF17" s="381">
        <v>699</v>
      </c>
      <c r="AG17" s="381">
        <v>694</v>
      </c>
      <c r="AH17" s="381">
        <v>690</v>
      </c>
      <c r="AI17" s="381">
        <v>686</v>
      </c>
      <c r="AJ17" s="381">
        <v>684</v>
      </c>
      <c r="AK17" s="381">
        <v>682</v>
      </c>
      <c r="AL17" s="381">
        <v>681</v>
      </c>
    </row>
    <row r="18" spans="1:38" x14ac:dyDescent="0.2">
      <c r="A18" s="928"/>
      <c r="B18" s="635">
        <v>15</v>
      </c>
      <c r="C18" s="381">
        <v>879</v>
      </c>
      <c r="D18" s="381">
        <v>879</v>
      </c>
      <c r="E18" s="381">
        <v>878</v>
      </c>
      <c r="F18" s="381">
        <v>876</v>
      </c>
      <c r="G18" s="381">
        <v>873</v>
      </c>
      <c r="H18" s="381">
        <v>870</v>
      </c>
      <c r="I18" s="381">
        <v>866</v>
      </c>
      <c r="J18" s="381">
        <v>862</v>
      </c>
      <c r="K18" s="381">
        <v>857</v>
      </c>
      <c r="L18" s="381">
        <v>851</v>
      </c>
      <c r="M18" s="381">
        <v>845</v>
      </c>
      <c r="N18" s="381">
        <v>838</v>
      </c>
      <c r="O18" s="381">
        <v>831</v>
      </c>
      <c r="P18" s="381">
        <v>823</v>
      </c>
      <c r="Q18" s="381">
        <v>815</v>
      </c>
      <c r="R18" s="381">
        <v>807</v>
      </c>
      <c r="S18" s="381">
        <v>798</v>
      </c>
      <c r="T18" s="381">
        <v>789</v>
      </c>
      <c r="U18" s="381">
        <v>781</v>
      </c>
      <c r="V18" s="381">
        <v>772</v>
      </c>
      <c r="W18" s="381">
        <v>763</v>
      </c>
      <c r="X18" s="381">
        <v>753</v>
      </c>
      <c r="Y18" s="381">
        <v>745</v>
      </c>
      <c r="Z18" s="381">
        <v>736</v>
      </c>
      <c r="AA18" s="381">
        <v>727</v>
      </c>
      <c r="AB18" s="381">
        <v>719</v>
      </c>
      <c r="AC18" s="381">
        <v>712</v>
      </c>
      <c r="AD18" s="381">
        <v>705</v>
      </c>
      <c r="AE18" s="381">
        <v>698</v>
      </c>
      <c r="AF18" s="381">
        <v>692</v>
      </c>
      <c r="AG18" s="381">
        <v>687</v>
      </c>
      <c r="AH18" s="381">
        <v>683</v>
      </c>
      <c r="AI18" s="381">
        <v>679</v>
      </c>
      <c r="AJ18" s="381">
        <v>676</v>
      </c>
      <c r="AK18" s="381">
        <v>675</v>
      </c>
      <c r="AL18" s="381">
        <v>673</v>
      </c>
    </row>
    <row r="19" spans="1:38" x14ac:dyDescent="0.2">
      <c r="A19" s="928"/>
      <c r="B19" s="635">
        <v>16</v>
      </c>
      <c r="C19" s="381">
        <v>884</v>
      </c>
      <c r="D19" s="381">
        <v>883</v>
      </c>
      <c r="E19" s="381">
        <v>882</v>
      </c>
      <c r="F19" s="381">
        <v>880</v>
      </c>
      <c r="G19" s="381">
        <v>878</v>
      </c>
      <c r="H19" s="381">
        <v>874</v>
      </c>
      <c r="I19" s="381">
        <v>870</v>
      </c>
      <c r="J19" s="381">
        <v>866</v>
      </c>
      <c r="K19" s="381">
        <v>860</v>
      </c>
      <c r="L19" s="381">
        <v>854</v>
      </c>
      <c r="M19" s="381">
        <v>848</v>
      </c>
      <c r="N19" s="381">
        <v>840</v>
      </c>
      <c r="O19" s="381">
        <v>833</v>
      </c>
      <c r="P19" s="381">
        <v>825</v>
      </c>
      <c r="Q19" s="381">
        <v>816</v>
      </c>
      <c r="R19" s="381">
        <v>807</v>
      </c>
      <c r="S19" s="381">
        <v>798</v>
      </c>
      <c r="T19" s="381">
        <v>789</v>
      </c>
      <c r="U19" s="381">
        <v>780</v>
      </c>
      <c r="V19" s="381">
        <v>770</v>
      </c>
      <c r="W19" s="381">
        <v>760</v>
      </c>
      <c r="X19" s="381">
        <v>751</v>
      </c>
      <c r="Y19" s="381">
        <v>741</v>
      </c>
      <c r="Z19" s="381">
        <v>732</v>
      </c>
      <c r="AA19" s="381">
        <v>723</v>
      </c>
      <c r="AB19" s="381">
        <v>715</v>
      </c>
      <c r="AC19" s="381">
        <v>706</v>
      </c>
      <c r="AD19" s="381">
        <v>699</v>
      </c>
      <c r="AE19" s="381">
        <v>692</v>
      </c>
      <c r="AF19" s="381">
        <v>686</v>
      </c>
      <c r="AG19" s="381">
        <v>680</v>
      </c>
      <c r="AH19" s="381">
        <v>676</v>
      </c>
      <c r="AI19" s="381">
        <v>672</v>
      </c>
      <c r="AJ19" s="381">
        <v>669</v>
      </c>
      <c r="AK19" s="381">
        <v>667</v>
      </c>
      <c r="AL19" s="381">
        <v>666</v>
      </c>
    </row>
    <row r="20" spans="1:38" x14ac:dyDescent="0.2">
      <c r="A20" s="928"/>
      <c r="B20" s="635">
        <v>17</v>
      </c>
      <c r="C20" s="381">
        <v>888</v>
      </c>
      <c r="D20" s="381">
        <v>888</v>
      </c>
      <c r="E20" s="381">
        <v>887</v>
      </c>
      <c r="F20" s="381">
        <v>885</v>
      </c>
      <c r="G20" s="381">
        <v>882</v>
      </c>
      <c r="H20" s="381">
        <v>878</v>
      </c>
      <c r="I20" s="381">
        <v>874</v>
      </c>
      <c r="J20" s="381">
        <v>869</v>
      </c>
      <c r="K20" s="381">
        <v>863</v>
      </c>
      <c r="L20" s="381">
        <v>857</v>
      </c>
      <c r="M20" s="381">
        <v>850</v>
      </c>
      <c r="N20" s="381">
        <v>843</v>
      </c>
      <c r="O20" s="381">
        <v>835</v>
      </c>
      <c r="P20" s="381">
        <v>826</v>
      </c>
      <c r="Q20" s="381">
        <v>817</v>
      </c>
      <c r="R20" s="381">
        <v>808</v>
      </c>
      <c r="S20" s="381">
        <v>798</v>
      </c>
      <c r="T20" s="381">
        <v>788</v>
      </c>
      <c r="U20" s="381">
        <v>779</v>
      </c>
      <c r="V20" s="381">
        <v>768</v>
      </c>
      <c r="W20" s="381">
        <v>758</v>
      </c>
      <c r="X20" s="381">
        <v>748</v>
      </c>
      <c r="Y20" s="381">
        <v>738</v>
      </c>
      <c r="Z20" s="381">
        <v>728</v>
      </c>
      <c r="AA20" s="381">
        <v>719</v>
      </c>
      <c r="AB20" s="381">
        <v>710</v>
      </c>
      <c r="AC20" s="381">
        <v>701</v>
      </c>
      <c r="AD20" s="381">
        <v>693</v>
      </c>
      <c r="AE20" s="381">
        <v>686</v>
      </c>
      <c r="AF20" s="381">
        <v>679</v>
      </c>
      <c r="AG20" s="381">
        <v>673</v>
      </c>
      <c r="AH20" s="381">
        <v>669</v>
      </c>
      <c r="AI20" s="381">
        <v>665</v>
      </c>
      <c r="AJ20" s="381">
        <v>662</v>
      </c>
      <c r="AK20" s="381">
        <v>660</v>
      </c>
      <c r="AL20" s="381">
        <v>659</v>
      </c>
    </row>
    <row r="21" spans="1:38" x14ac:dyDescent="0.2">
      <c r="A21" s="928"/>
      <c r="B21" s="635">
        <v>18</v>
      </c>
      <c r="C21" s="381">
        <v>892</v>
      </c>
      <c r="D21" s="381">
        <v>892</v>
      </c>
      <c r="E21" s="381">
        <v>891</v>
      </c>
      <c r="F21" s="381">
        <v>889</v>
      </c>
      <c r="G21" s="381">
        <v>886</v>
      </c>
      <c r="H21" s="381">
        <v>882</v>
      </c>
      <c r="I21" s="381">
        <v>878</v>
      </c>
      <c r="J21" s="381">
        <v>872</v>
      </c>
      <c r="K21" s="381">
        <v>866</v>
      </c>
      <c r="L21" s="381">
        <v>860</v>
      </c>
      <c r="M21" s="381">
        <v>853</v>
      </c>
      <c r="N21" s="381">
        <v>845</v>
      </c>
      <c r="O21" s="381">
        <v>836</v>
      </c>
      <c r="P21" s="381">
        <v>827</v>
      </c>
      <c r="Q21" s="381">
        <v>818</v>
      </c>
      <c r="R21" s="381">
        <v>808</v>
      </c>
      <c r="S21" s="381">
        <v>798</v>
      </c>
      <c r="T21" s="381">
        <v>788</v>
      </c>
      <c r="U21" s="381">
        <v>777</v>
      </c>
      <c r="V21" s="381">
        <v>767</v>
      </c>
      <c r="W21" s="381">
        <v>756</v>
      </c>
      <c r="X21" s="381">
        <v>746</v>
      </c>
      <c r="Y21" s="381">
        <v>735</v>
      </c>
      <c r="Z21" s="381">
        <v>725</v>
      </c>
      <c r="AA21" s="381">
        <v>715</v>
      </c>
      <c r="AB21" s="381">
        <v>705</v>
      </c>
      <c r="AC21" s="381">
        <v>696</v>
      </c>
      <c r="AD21" s="381">
        <v>687</v>
      </c>
      <c r="AE21" s="381">
        <v>680</v>
      </c>
      <c r="AF21" s="381">
        <v>673</v>
      </c>
      <c r="AG21" s="381">
        <v>667</v>
      </c>
      <c r="AH21" s="381">
        <v>662</v>
      </c>
      <c r="AI21" s="381">
        <v>658</v>
      </c>
      <c r="AJ21" s="381">
        <v>655</v>
      </c>
      <c r="AK21" s="381">
        <v>652</v>
      </c>
      <c r="AL21" s="381">
        <v>651</v>
      </c>
    </row>
    <row r="22" spans="1:38" x14ac:dyDescent="0.2">
      <c r="A22" s="928"/>
      <c r="B22" s="635">
        <v>19</v>
      </c>
      <c r="C22" s="381">
        <v>897</v>
      </c>
      <c r="D22" s="381">
        <v>896</v>
      </c>
      <c r="E22" s="381">
        <v>895</v>
      </c>
      <c r="F22" s="381">
        <v>893</v>
      </c>
      <c r="G22" s="381">
        <v>890</v>
      </c>
      <c r="H22" s="381">
        <v>886</v>
      </c>
      <c r="I22" s="381">
        <v>881</v>
      </c>
      <c r="J22" s="381">
        <v>876</v>
      </c>
      <c r="K22" s="381">
        <v>869</v>
      </c>
      <c r="L22" s="381">
        <v>862</v>
      </c>
      <c r="M22" s="381">
        <v>855</v>
      </c>
      <c r="N22" s="381">
        <v>847</v>
      </c>
      <c r="O22" s="381">
        <v>838</v>
      </c>
      <c r="P22" s="381">
        <v>829</v>
      </c>
      <c r="Q22" s="381">
        <v>819</v>
      </c>
      <c r="R22" s="381">
        <v>809</v>
      </c>
      <c r="S22" s="381">
        <v>798</v>
      </c>
      <c r="T22" s="381">
        <v>787</v>
      </c>
      <c r="U22" s="381">
        <v>776</v>
      </c>
      <c r="V22" s="381">
        <v>765</v>
      </c>
      <c r="W22" s="381">
        <v>754</v>
      </c>
      <c r="X22" s="381">
        <v>743</v>
      </c>
      <c r="Y22" s="381">
        <v>732</v>
      </c>
      <c r="Z22" s="381">
        <v>721</v>
      </c>
      <c r="AA22" s="381">
        <v>710</v>
      </c>
      <c r="AB22" s="381">
        <v>700</v>
      </c>
      <c r="AC22" s="381">
        <v>690</v>
      </c>
      <c r="AD22" s="381">
        <v>682</v>
      </c>
      <c r="AE22" s="381">
        <v>673</v>
      </c>
      <c r="AF22" s="381">
        <v>666</v>
      </c>
      <c r="AG22" s="381">
        <v>660</v>
      </c>
      <c r="AH22" s="381">
        <v>655</v>
      </c>
      <c r="AI22" s="381">
        <v>651</v>
      </c>
      <c r="AJ22" s="381">
        <v>647</v>
      </c>
      <c r="AK22" s="381">
        <v>645</v>
      </c>
      <c r="AL22" s="381">
        <v>644</v>
      </c>
    </row>
    <row r="23" spans="1:38" x14ac:dyDescent="0.2">
      <c r="A23" s="928"/>
      <c r="B23" s="635">
        <v>20</v>
      </c>
      <c r="C23" s="381">
        <v>901</v>
      </c>
      <c r="D23" s="381">
        <v>900</v>
      </c>
      <c r="E23" s="381">
        <v>899</v>
      </c>
      <c r="F23" s="381">
        <v>896</v>
      </c>
      <c r="G23" s="381">
        <v>893</v>
      </c>
      <c r="H23" s="381">
        <v>889</v>
      </c>
      <c r="I23" s="381">
        <v>884</v>
      </c>
      <c r="J23" s="381">
        <v>879</v>
      </c>
      <c r="K23" s="381">
        <v>872</v>
      </c>
      <c r="L23" s="381">
        <v>865</v>
      </c>
      <c r="M23" s="381">
        <v>857</v>
      </c>
      <c r="N23" s="381">
        <v>848</v>
      </c>
      <c r="O23" s="381">
        <v>839</v>
      </c>
      <c r="P23" s="381">
        <v>830</v>
      </c>
      <c r="Q23" s="381">
        <v>819</v>
      </c>
      <c r="R23" s="381">
        <v>809</v>
      </c>
      <c r="S23" s="381">
        <v>798</v>
      </c>
      <c r="T23" s="381">
        <v>787</v>
      </c>
      <c r="U23" s="381">
        <v>775</v>
      </c>
      <c r="V23" s="381">
        <v>763</v>
      </c>
      <c r="W23" s="381">
        <v>752</v>
      </c>
      <c r="X23" s="381">
        <v>740</v>
      </c>
      <c r="Y23" s="381">
        <v>728</v>
      </c>
      <c r="Z23" s="381">
        <v>717</v>
      </c>
      <c r="AA23" s="381">
        <v>706</v>
      </c>
      <c r="AB23" s="381">
        <v>695</v>
      </c>
      <c r="AC23" s="381">
        <v>685</v>
      </c>
      <c r="AD23" s="381">
        <v>676</v>
      </c>
      <c r="AE23" s="381">
        <v>667</v>
      </c>
      <c r="AF23" s="381">
        <v>660</v>
      </c>
      <c r="AG23" s="381">
        <v>653</v>
      </c>
      <c r="AH23" s="381">
        <v>648</v>
      </c>
      <c r="AI23" s="381">
        <v>644</v>
      </c>
      <c r="AJ23" s="381">
        <v>640</v>
      </c>
      <c r="AK23" s="381">
        <v>638</v>
      </c>
      <c r="AL23" s="381">
        <v>636</v>
      </c>
    </row>
    <row r="24" spans="1:38" x14ac:dyDescent="0.2">
      <c r="A24" s="928"/>
      <c r="B24" s="635">
        <v>21</v>
      </c>
      <c r="C24" s="381">
        <v>904</v>
      </c>
      <c r="D24" s="381">
        <v>904</v>
      </c>
      <c r="E24" s="381">
        <v>902</v>
      </c>
      <c r="F24" s="381">
        <v>900</v>
      </c>
      <c r="G24" s="381">
        <v>897</v>
      </c>
      <c r="H24" s="381">
        <v>893</v>
      </c>
      <c r="I24" s="381">
        <v>887</v>
      </c>
      <c r="J24" s="381">
        <v>881</v>
      </c>
      <c r="K24" s="381">
        <v>875</v>
      </c>
      <c r="L24" s="381">
        <v>867</v>
      </c>
      <c r="M24" s="381">
        <v>859</v>
      </c>
      <c r="N24" s="381">
        <v>850</v>
      </c>
      <c r="O24" s="381">
        <v>841</v>
      </c>
      <c r="P24" s="381">
        <v>831</v>
      </c>
      <c r="Q24" s="381">
        <v>820</v>
      </c>
      <c r="R24" s="381">
        <v>809</v>
      </c>
      <c r="S24" s="381">
        <v>797</v>
      </c>
      <c r="T24" s="381">
        <v>786</v>
      </c>
      <c r="U24" s="381">
        <v>774</v>
      </c>
      <c r="V24" s="381">
        <v>762</v>
      </c>
      <c r="W24" s="381">
        <v>750</v>
      </c>
      <c r="X24" s="381">
        <v>737</v>
      </c>
      <c r="Y24" s="381">
        <v>725</v>
      </c>
      <c r="Z24" s="381">
        <v>713</v>
      </c>
      <c r="AA24" s="381">
        <v>702</v>
      </c>
      <c r="AB24" s="381">
        <v>691</v>
      </c>
      <c r="AC24" s="381">
        <v>680</v>
      </c>
      <c r="AD24" s="381">
        <v>670</v>
      </c>
      <c r="AE24" s="381">
        <v>661</v>
      </c>
      <c r="AF24" s="381">
        <v>654</v>
      </c>
      <c r="AG24" s="381">
        <v>647</v>
      </c>
      <c r="AH24" s="381">
        <v>641</v>
      </c>
      <c r="AI24" s="381">
        <v>636</v>
      </c>
      <c r="AJ24" s="381">
        <v>633</v>
      </c>
      <c r="AK24" s="381">
        <v>630</v>
      </c>
      <c r="AL24" s="381">
        <v>628</v>
      </c>
    </row>
    <row r="25" spans="1:38" x14ac:dyDescent="0.2">
      <c r="A25" s="928"/>
      <c r="B25" s="635">
        <v>22</v>
      </c>
      <c r="C25" s="381">
        <v>908</v>
      </c>
      <c r="D25" s="381">
        <v>907</v>
      </c>
      <c r="E25" s="381">
        <v>906</v>
      </c>
      <c r="F25" s="381">
        <v>903</v>
      </c>
      <c r="G25" s="381">
        <v>900</v>
      </c>
      <c r="H25" s="381">
        <v>896</v>
      </c>
      <c r="I25" s="381">
        <v>890</v>
      </c>
      <c r="J25" s="381">
        <v>884</v>
      </c>
      <c r="K25" s="381">
        <v>877</v>
      </c>
      <c r="L25" s="381">
        <v>869</v>
      </c>
      <c r="M25" s="381">
        <v>861</v>
      </c>
      <c r="N25" s="381">
        <v>852</v>
      </c>
      <c r="O25" s="381">
        <v>842</v>
      </c>
      <c r="P25" s="381">
        <v>831</v>
      </c>
      <c r="Q25" s="381">
        <v>820</v>
      </c>
      <c r="R25" s="381">
        <v>809</v>
      </c>
      <c r="S25" s="381">
        <v>797</v>
      </c>
      <c r="T25" s="381">
        <v>785</v>
      </c>
      <c r="U25" s="381">
        <v>773</v>
      </c>
      <c r="V25" s="381">
        <v>760</v>
      </c>
      <c r="W25" s="381">
        <v>747</v>
      </c>
      <c r="X25" s="381">
        <v>735</v>
      </c>
      <c r="Y25" s="381">
        <v>722</v>
      </c>
      <c r="Z25" s="381">
        <v>710</v>
      </c>
      <c r="AA25" s="381">
        <v>698</v>
      </c>
      <c r="AB25" s="381">
        <v>686</v>
      </c>
      <c r="AC25" s="381">
        <v>675</v>
      </c>
      <c r="AD25" s="381">
        <v>665</v>
      </c>
      <c r="AE25" s="381">
        <v>655</v>
      </c>
      <c r="AF25" s="381">
        <v>647</v>
      </c>
      <c r="AG25" s="381">
        <v>640</v>
      </c>
      <c r="AH25" s="381">
        <v>634</v>
      </c>
      <c r="AI25" s="381">
        <v>629</v>
      </c>
      <c r="AJ25" s="381">
        <v>625</v>
      </c>
      <c r="AK25" s="381">
        <v>622</v>
      </c>
      <c r="AL25" s="381">
        <v>621</v>
      </c>
    </row>
    <row r="26" spans="1:38" x14ac:dyDescent="0.2">
      <c r="A26" s="928"/>
      <c r="B26" s="635">
        <v>23</v>
      </c>
      <c r="C26" s="381">
        <v>911</v>
      </c>
      <c r="D26" s="381">
        <v>911</v>
      </c>
      <c r="E26" s="381">
        <v>909</v>
      </c>
      <c r="F26" s="381">
        <v>907</v>
      </c>
      <c r="G26" s="381">
        <v>903</v>
      </c>
      <c r="H26" s="381">
        <v>899</v>
      </c>
      <c r="I26" s="381">
        <v>893</v>
      </c>
      <c r="J26" s="381">
        <v>887</v>
      </c>
      <c r="K26" s="381">
        <v>880</v>
      </c>
      <c r="L26" s="381">
        <v>872</v>
      </c>
      <c r="M26" s="381">
        <v>863</v>
      </c>
      <c r="N26" s="381">
        <v>853</v>
      </c>
      <c r="O26" s="381">
        <v>843</v>
      </c>
      <c r="P26" s="381">
        <v>832</v>
      </c>
      <c r="Q26" s="381">
        <v>821</v>
      </c>
      <c r="R26" s="381">
        <v>809</v>
      </c>
      <c r="S26" s="381">
        <v>797</v>
      </c>
      <c r="T26" s="381">
        <v>784</v>
      </c>
      <c r="U26" s="381">
        <v>771</v>
      </c>
      <c r="V26" s="381">
        <v>758</v>
      </c>
      <c r="W26" s="381">
        <v>745</v>
      </c>
      <c r="X26" s="381">
        <v>732</v>
      </c>
      <c r="Y26" s="381">
        <v>719</v>
      </c>
      <c r="Z26" s="381">
        <v>706</v>
      </c>
      <c r="AA26" s="381">
        <v>693</v>
      </c>
      <c r="AB26" s="381">
        <v>681</v>
      </c>
      <c r="AC26" s="381">
        <v>670</v>
      </c>
      <c r="AD26" s="381">
        <v>659</v>
      </c>
      <c r="AE26" s="381">
        <v>649</v>
      </c>
      <c r="AF26" s="381">
        <v>641</v>
      </c>
      <c r="AG26" s="381">
        <v>634</v>
      </c>
      <c r="AH26" s="381">
        <v>627</v>
      </c>
      <c r="AI26" s="381">
        <v>622</v>
      </c>
      <c r="AJ26" s="381">
        <v>618</v>
      </c>
      <c r="AK26" s="381">
        <v>615</v>
      </c>
      <c r="AL26" s="381">
        <v>613</v>
      </c>
    </row>
    <row r="27" spans="1:38" x14ac:dyDescent="0.2">
      <c r="A27" s="928"/>
      <c r="B27" s="635">
        <v>24</v>
      </c>
      <c r="C27" s="381">
        <v>914</v>
      </c>
      <c r="D27" s="381">
        <v>914</v>
      </c>
      <c r="E27" s="381">
        <v>912</v>
      </c>
      <c r="F27" s="381">
        <v>910</v>
      </c>
      <c r="G27" s="381">
        <v>906</v>
      </c>
      <c r="H27" s="381">
        <v>901</v>
      </c>
      <c r="I27" s="381">
        <v>896</v>
      </c>
      <c r="J27" s="381">
        <v>889</v>
      </c>
      <c r="K27" s="381">
        <v>882</v>
      </c>
      <c r="L27" s="381">
        <v>873</v>
      </c>
      <c r="M27" s="381">
        <v>864</v>
      </c>
      <c r="N27" s="381">
        <v>855</v>
      </c>
      <c r="O27" s="381">
        <v>844</v>
      </c>
      <c r="P27" s="381">
        <v>833</v>
      </c>
      <c r="Q27" s="381">
        <v>821</v>
      </c>
      <c r="R27" s="381">
        <v>809</v>
      </c>
      <c r="S27" s="381">
        <v>796</v>
      </c>
      <c r="T27" s="381">
        <v>783</v>
      </c>
      <c r="U27" s="381">
        <v>770</v>
      </c>
      <c r="V27" s="381">
        <v>756</v>
      </c>
      <c r="W27" s="381">
        <v>743</v>
      </c>
      <c r="X27" s="381">
        <v>729</v>
      </c>
      <c r="Y27" s="381">
        <v>715</v>
      </c>
      <c r="Z27" s="381">
        <v>702</v>
      </c>
      <c r="AA27" s="381">
        <v>689</v>
      </c>
      <c r="AB27" s="381">
        <v>676</v>
      </c>
      <c r="AC27" s="381">
        <v>665</v>
      </c>
      <c r="AD27" s="381">
        <v>653</v>
      </c>
      <c r="AE27" s="381">
        <v>643</v>
      </c>
      <c r="AF27" s="381">
        <v>634</v>
      </c>
      <c r="AG27" s="381">
        <v>627</v>
      </c>
      <c r="AH27" s="381">
        <v>620</v>
      </c>
      <c r="AI27" s="381">
        <v>615</v>
      </c>
      <c r="AJ27" s="381">
        <v>610</v>
      </c>
      <c r="AK27" s="381">
        <v>607</v>
      </c>
      <c r="AL27" s="381">
        <v>605</v>
      </c>
    </row>
    <row r="28" spans="1:38" x14ac:dyDescent="0.2">
      <c r="A28" s="928"/>
      <c r="B28" s="635">
        <v>25</v>
      </c>
      <c r="C28" s="381">
        <v>917</v>
      </c>
      <c r="D28" s="381">
        <v>917</v>
      </c>
      <c r="E28" s="381">
        <v>915</v>
      </c>
      <c r="F28" s="381">
        <v>912</v>
      </c>
      <c r="G28" s="381">
        <v>909</v>
      </c>
      <c r="H28" s="381">
        <v>904</v>
      </c>
      <c r="I28" s="381">
        <v>898</v>
      </c>
      <c r="J28" s="381">
        <v>891</v>
      </c>
      <c r="K28" s="381">
        <v>884</v>
      </c>
      <c r="L28" s="381">
        <v>875</v>
      </c>
      <c r="M28" s="381">
        <v>866</v>
      </c>
      <c r="N28" s="381">
        <v>855</v>
      </c>
      <c r="O28" s="381">
        <v>845</v>
      </c>
      <c r="P28" s="381">
        <v>833</v>
      </c>
      <c r="Q28" s="381">
        <v>821</v>
      </c>
      <c r="R28" s="381">
        <v>808</v>
      </c>
      <c r="S28" s="381">
        <v>795</v>
      </c>
      <c r="T28" s="381">
        <v>782</v>
      </c>
      <c r="U28" s="381">
        <v>768</v>
      </c>
      <c r="V28" s="381">
        <v>754</v>
      </c>
      <c r="W28" s="381">
        <v>740</v>
      </c>
      <c r="X28" s="381">
        <v>726</v>
      </c>
      <c r="Y28" s="381">
        <v>712</v>
      </c>
      <c r="Z28" s="381">
        <v>698</v>
      </c>
      <c r="AA28" s="381">
        <v>685</v>
      </c>
      <c r="AB28" s="381">
        <v>672</v>
      </c>
      <c r="AC28" s="381">
        <v>659</v>
      </c>
      <c r="AD28" s="381">
        <v>648</v>
      </c>
      <c r="AE28" s="381">
        <v>637</v>
      </c>
      <c r="AF28" s="381">
        <v>628</v>
      </c>
      <c r="AG28" s="381">
        <v>620</v>
      </c>
      <c r="AH28" s="381">
        <v>613</v>
      </c>
      <c r="AI28" s="381">
        <v>608</v>
      </c>
      <c r="AJ28" s="381">
        <v>603</v>
      </c>
      <c r="AK28" s="381">
        <v>600</v>
      </c>
      <c r="AL28" s="381">
        <v>598</v>
      </c>
    </row>
    <row r="29" spans="1:38" x14ac:dyDescent="0.2">
      <c r="A29" s="928"/>
      <c r="B29" s="635">
        <v>26</v>
      </c>
      <c r="C29" s="381">
        <v>920</v>
      </c>
      <c r="D29" s="381">
        <v>919</v>
      </c>
      <c r="E29" s="381">
        <v>918</v>
      </c>
      <c r="F29" s="381">
        <v>915</v>
      </c>
      <c r="G29" s="381">
        <v>911</v>
      </c>
      <c r="H29" s="381">
        <v>906</v>
      </c>
      <c r="I29" s="381">
        <v>900</v>
      </c>
      <c r="J29" s="381">
        <v>893</v>
      </c>
      <c r="K29" s="381">
        <v>885</v>
      </c>
      <c r="L29" s="381">
        <v>877</v>
      </c>
      <c r="M29" s="381">
        <v>867</v>
      </c>
      <c r="N29" s="381">
        <v>856</v>
      </c>
      <c r="O29" s="381">
        <v>845</v>
      </c>
      <c r="P29" s="381">
        <v>833</v>
      </c>
      <c r="Q29" s="381">
        <v>821</v>
      </c>
      <c r="R29" s="381">
        <v>808</v>
      </c>
      <c r="S29" s="381">
        <v>795</v>
      </c>
      <c r="T29" s="381">
        <v>781</v>
      </c>
      <c r="U29" s="381">
        <v>767</v>
      </c>
      <c r="V29" s="381">
        <v>752</v>
      </c>
      <c r="W29" s="381">
        <v>738</v>
      </c>
      <c r="X29" s="381">
        <v>723</v>
      </c>
      <c r="Y29" s="381">
        <v>709</v>
      </c>
      <c r="Z29" s="381">
        <v>695</v>
      </c>
      <c r="AA29" s="381">
        <v>681</v>
      </c>
      <c r="AB29" s="381">
        <v>667</v>
      </c>
      <c r="AC29" s="381">
        <v>654</v>
      </c>
      <c r="AD29" s="381">
        <v>642</v>
      </c>
      <c r="AE29" s="381">
        <v>631</v>
      </c>
      <c r="AF29" s="381">
        <v>622</v>
      </c>
      <c r="AG29" s="381">
        <v>613</v>
      </c>
      <c r="AH29" s="381">
        <v>606</v>
      </c>
      <c r="AI29" s="381">
        <v>600</v>
      </c>
      <c r="AJ29" s="381">
        <v>596</v>
      </c>
      <c r="AK29" s="381">
        <v>593</v>
      </c>
      <c r="AL29" s="381">
        <v>591</v>
      </c>
    </row>
    <row r="30" spans="1:38" x14ac:dyDescent="0.2">
      <c r="A30" s="928"/>
      <c r="B30" s="635">
        <v>27</v>
      </c>
      <c r="C30" s="381">
        <v>922</v>
      </c>
      <c r="D30" s="381">
        <v>922</v>
      </c>
      <c r="E30" s="381">
        <v>920</v>
      </c>
      <c r="F30" s="381">
        <v>917</v>
      </c>
      <c r="G30" s="381">
        <v>913</v>
      </c>
      <c r="H30" s="381">
        <v>908</v>
      </c>
      <c r="I30" s="381">
        <v>902</v>
      </c>
      <c r="J30" s="381">
        <v>895</v>
      </c>
      <c r="K30" s="381">
        <v>887</v>
      </c>
      <c r="L30" s="381">
        <v>878</v>
      </c>
      <c r="M30" s="381">
        <v>868</v>
      </c>
      <c r="N30" s="381">
        <v>857</v>
      </c>
      <c r="O30" s="381">
        <v>846</v>
      </c>
      <c r="P30" s="381">
        <v>834</v>
      </c>
      <c r="Q30" s="381">
        <v>821</v>
      </c>
      <c r="R30" s="381">
        <v>808</v>
      </c>
      <c r="S30" s="381">
        <v>794</v>
      </c>
      <c r="T30" s="381">
        <v>780</v>
      </c>
      <c r="U30" s="381">
        <v>765</v>
      </c>
      <c r="V30" s="381">
        <v>750</v>
      </c>
      <c r="W30" s="381">
        <v>735</v>
      </c>
      <c r="X30" s="381">
        <v>720</v>
      </c>
      <c r="Y30" s="381">
        <v>706</v>
      </c>
      <c r="Z30" s="381">
        <v>691</v>
      </c>
      <c r="AA30" s="381">
        <v>676</v>
      </c>
      <c r="AB30" s="381">
        <v>663</v>
      </c>
      <c r="AC30" s="381">
        <v>649</v>
      </c>
      <c r="AD30" s="381">
        <v>637</v>
      </c>
      <c r="AE30" s="381">
        <v>625</v>
      </c>
      <c r="AF30" s="381">
        <v>616</v>
      </c>
      <c r="AG30" s="381">
        <v>607</v>
      </c>
      <c r="AH30" s="381">
        <v>600</v>
      </c>
      <c r="AI30" s="381">
        <v>593</v>
      </c>
      <c r="AJ30" s="381">
        <v>588</v>
      </c>
      <c r="AK30" s="381">
        <v>585</v>
      </c>
      <c r="AL30" s="381">
        <v>583</v>
      </c>
    </row>
    <row r="31" spans="1:38" x14ac:dyDescent="0.2">
      <c r="A31" s="928"/>
      <c r="B31" s="635">
        <v>28</v>
      </c>
      <c r="C31" s="381">
        <v>925</v>
      </c>
      <c r="D31" s="381">
        <v>924</v>
      </c>
      <c r="E31" s="381">
        <v>922</v>
      </c>
      <c r="F31" s="381">
        <v>920</v>
      </c>
      <c r="G31" s="381">
        <v>916</v>
      </c>
      <c r="H31" s="381">
        <v>910</v>
      </c>
      <c r="I31" s="381">
        <v>904</v>
      </c>
      <c r="J31" s="381">
        <v>897</v>
      </c>
      <c r="K31" s="381">
        <v>888</v>
      </c>
      <c r="L31" s="381">
        <v>879</v>
      </c>
      <c r="M31" s="381">
        <v>869</v>
      </c>
      <c r="N31" s="381">
        <v>858</v>
      </c>
      <c r="O31" s="381">
        <v>846</v>
      </c>
      <c r="P31" s="381">
        <v>834</v>
      </c>
      <c r="Q31" s="381">
        <v>821</v>
      </c>
      <c r="R31" s="381">
        <v>807</v>
      </c>
      <c r="S31" s="381">
        <v>793</v>
      </c>
      <c r="T31" s="381">
        <v>778</v>
      </c>
      <c r="U31" s="381">
        <v>763</v>
      </c>
      <c r="V31" s="381">
        <v>748</v>
      </c>
      <c r="W31" s="381">
        <v>733</v>
      </c>
      <c r="X31" s="381">
        <v>718</v>
      </c>
      <c r="Y31" s="381">
        <v>702</v>
      </c>
      <c r="Z31" s="381">
        <v>687</v>
      </c>
      <c r="AA31" s="381">
        <v>672</v>
      </c>
      <c r="AB31" s="381">
        <v>658</v>
      </c>
      <c r="AC31" s="381">
        <v>644</v>
      </c>
      <c r="AD31" s="381">
        <v>631</v>
      </c>
      <c r="AE31" s="381">
        <v>620</v>
      </c>
      <c r="AF31" s="381">
        <v>609</v>
      </c>
      <c r="AG31" s="381">
        <v>600</v>
      </c>
      <c r="AH31" s="381">
        <v>593</v>
      </c>
      <c r="AI31" s="381">
        <v>586</v>
      </c>
      <c r="AJ31" s="381">
        <v>581</v>
      </c>
      <c r="AK31" s="381">
        <v>578</v>
      </c>
      <c r="AL31" s="381">
        <v>576</v>
      </c>
    </row>
    <row r="32" spans="1:38" x14ac:dyDescent="0.2">
      <c r="A32" s="928"/>
      <c r="B32" s="635">
        <v>29</v>
      </c>
      <c r="C32" s="381">
        <v>927</v>
      </c>
      <c r="D32" s="381">
        <v>926</v>
      </c>
      <c r="E32" s="381">
        <v>925</v>
      </c>
      <c r="F32" s="381">
        <v>922</v>
      </c>
      <c r="G32" s="381">
        <v>917</v>
      </c>
      <c r="H32" s="381">
        <v>912</v>
      </c>
      <c r="I32" s="381">
        <v>906</v>
      </c>
      <c r="J32" s="381">
        <v>898</v>
      </c>
      <c r="K32" s="381">
        <v>890</v>
      </c>
      <c r="L32" s="381">
        <v>880</v>
      </c>
      <c r="M32" s="381">
        <v>870</v>
      </c>
      <c r="N32" s="381">
        <v>859</v>
      </c>
      <c r="O32" s="381">
        <v>847</v>
      </c>
      <c r="P32" s="381">
        <v>834</v>
      </c>
      <c r="Q32" s="381">
        <v>820</v>
      </c>
      <c r="R32" s="381">
        <v>806</v>
      </c>
      <c r="S32" s="381">
        <v>792</v>
      </c>
      <c r="T32" s="381">
        <v>777</v>
      </c>
      <c r="U32" s="381">
        <v>762</v>
      </c>
      <c r="V32" s="381">
        <v>746</v>
      </c>
      <c r="W32" s="381">
        <v>730</v>
      </c>
      <c r="X32" s="381">
        <v>714</v>
      </c>
      <c r="Y32" s="381">
        <v>699</v>
      </c>
      <c r="Z32" s="381">
        <v>683</v>
      </c>
      <c r="AA32" s="381">
        <v>668</v>
      </c>
      <c r="AB32" s="381">
        <v>653</v>
      </c>
      <c r="AC32" s="381">
        <v>639</v>
      </c>
      <c r="AD32" s="381">
        <v>626</v>
      </c>
      <c r="AE32" s="381">
        <v>614</v>
      </c>
      <c r="AF32" s="381">
        <v>603</v>
      </c>
      <c r="AG32" s="381">
        <v>594</v>
      </c>
      <c r="AH32" s="381">
        <v>586</v>
      </c>
      <c r="AI32" s="381">
        <v>579</v>
      </c>
      <c r="AJ32" s="381">
        <v>574</v>
      </c>
      <c r="AK32" s="381">
        <v>570</v>
      </c>
      <c r="AL32" s="381">
        <v>568</v>
      </c>
    </row>
    <row r="33" spans="1:38" x14ac:dyDescent="0.2">
      <c r="A33" s="928"/>
      <c r="B33" s="635">
        <v>30</v>
      </c>
      <c r="C33" s="381">
        <v>929</v>
      </c>
      <c r="D33" s="381">
        <v>928</v>
      </c>
      <c r="E33" s="381">
        <v>926</v>
      </c>
      <c r="F33" s="381">
        <v>923</v>
      </c>
      <c r="G33" s="381">
        <v>919</v>
      </c>
      <c r="H33" s="381">
        <v>914</v>
      </c>
      <c r="I33" s="381">
        <v>907</v>
      </c>
      <c r="J33" s="381">
        <v>900</v>
      </c>
      <c r="K33" s="381">
        <v>891</v>
      </c>
      <c r="L33" s="381">
        <v>881</v>
      </c>
      <c r="M33" s="381">
        <v>870</v>
      </c>
      <c r="N33" s="381">
        <v>859</v>
      </c>
      <c r="O33" s="381">
        <v>847</v>
      </c>
      <c r="P33" s="381">
        <v>833</v>
      </c>
      <c r="Q33" s="381">
        <v>820</v>
      </c>
      <c r="R33" s="381">
        <v>805</v>
      </c>
      <c r="S33" s="381">
        <v>790</v>
      </c>
      <c r="T33" s="381">
        <v>775</v>
      </c>
      <c r="U33" s="381">
        <v>760</v>
      </c>
      <c r="V33" s="381">
        <v>744</v>
      </c>
      <c r="W33" s="381">
        <v>728</v>
      </c>
      <c r="X33" s="381">
        <v>712</v>
      </c>
      <c r="Y33" s="381">
        <v>695</v>
      </c>
      <c r="Z33" s="381">
        <v>679</v>
      </c>
      <c r="AA33" s="381">
        <v>664</v>
      </c>
      <c r="AB33" s="381">
        <v>649</v>
      </c>
      <c r="AC33" s="381">
        <v>634</v>
      </c>
      <c r="AD33" s="381">
        <v>620</v>
      </c>
      <c r="AE33" s="381">
        <v>608</v>
      </c>
      <c r="AF33" s="381">
        <v>597</v>
      </c>
      <c r="AG33" s="381">
        <v>587</v>
      </c>
      <c r="AH33" s="381">
        <v>579</v>
      </c>
      <c r="AI33" s="381">
        <v>572</v>
      </c>
      <c r="AJ33" s="381">
        <v>567</v>
      </c>
      <c r="AK33" s="381">
        <v>563</v>
      </c>
      <c r="AL33" s="381">
        <v>561</v>
      </c>
    </row>
    <row r="34" spans="1:38" x14ac:dyDescent="0.2">
      <c r="A34" s="928"/>
      <c r="B34" s="635">
        <v>31</v>
      </c>
      <c r="C34" s="381">
        <v>931</v>
      </c>
      <c r="D34" s="381">
        <v>930</v>
      </c>
      <c r="E34" s="381">
        <v>928</v>
      </c>
      <c r="F34" s="381">
        <v>925</v>
      </c>
      <c r="G34" s="381">
        <v>921</v>
      </c>
      <c r="H34" s="381">
        <v>915</v>
      </c>
      <c r="I34" s="381">
        <v>908</v>
      </c>
      <c r="J34" s="381">
        <v>901</v>
      </c>
      <c r="K34" s="381">
        <v>892</v>
      </c>
      <c r="L34" s="381">
        <v>882</v>
      </c>
      <c r="M34" s="381">
        <v>871</v>
      </c>
      <c r="N34" s="381">
        <v>859</v>
      </c>
      <c r="O34" s="381">
        <v>846</v>
      </c>
      <c r="P34" s="381">
        <v>833</v>
      </c>
      <c r="Q34" s="381">
        <v>819</v>
      </c>
      <c r="R34" s="381">
        <v>804</v>
      </c>
      <c r="S34" s="381">
        <v>789</v>
      </c>
      <c r="T34" s="381">
        <v>774</v>
      </c>
      <c r="U34" s="381">
        <v>757</v>
      </c>
      <c r="V34" s="381">
        <v>741</v>
      </c>
      <c r="W34" s="381">
        <v>725</v>
      </c>
      <c r="X34" s="381">
        <v>708</v>
      </c>
      <c r="Y34" s="381">
        <v>692</v>
      </c>
      <c r="Z34" s="381">
        <v>676</v>
      </c>
      <c r="AA34" s="381">
        <v>660</v>
      </c>
      <c r="AB34" s="381">
        <v>644</v>
      </c>
      <c r="AC34" s="381">
        <v>629</v>
      </c>
      <c r="AD34" s="381">
        <v>615</v>
      </c>
      <c r="AE34" s="381">
        <v>602</v>
      </c>
      <c r="AF34" s="381">
        <v>591</v>
      </c>
      <c r="AG34" s="381">
        <v>581</v>
      </c>
      <c r="AH34" s="381">
        <v>572</v>
      </c>
      <c r="AI34" s="381">
        <v>565</v>
      </c>
      <c r="AJ34" s="381">
        <v>560</v>
      </c>
      <c r="AK34" s="381">
        <v>556</v>
      </c>
      <c r="AL34" s="381">
        <v>554</v>
      </c>
    </row>
    <row r="35" spans="1:38" x14ac:dyDescent="0.2">
      <c r="A35" s="928"/>
      <c r="B35" s="635">
        <v>32</v>
      </c>
      <c r="C35" s="381">
        <v>932</v>
      </c>
      <c r="D35" s="381">
        <v>931</v>
      </c>
      <c r="E35" s="381">
        <v>930</v>
      </c>
      <c r="F35" s="381">
        <v>926</v>
      </c>
      <c r="G35" s="381">
        <v>922</v>
      </c>
      <c r="H35" s="381">
        <v>916</v>
      </c>
      <c r="I35" s="381">
        <v>910</v>
      </c>
      <c r="J35" s="381">
        <v>902</v>
      </c>
      <c r="K35" s="381">
        <v>892</v>
      </c>
      <c r="L35" s="381">
        <v>882</v>
      </c>
      <c r="M35" s="381">
        <v>871</v>
      </c>
      <c r="N35" s="381">
        <v>859</v>
      </c>
      <c r="O35" s="381">
        <v>846</v>
      </c>
      <c r="P35" s="381">
        <v>833</v>
      </c>
      <c r="Q35" s="381">
        <v>818</v>
      </c>
      <c r="R35" s="381">
        <v>803</v>
      </c>
      <c r="S35" s="381">
        <v>788</v>
      </c>
      <c r="T35" s="381">
        <v>772</v>
      </c>
      <c r="U35" s="381">
        <v>756</v>
      </c>
      <c r="V35" s="381">
        <v>739</v>
      </c>
      <c r="W35" s="381">
        <v>722</v>
      </c>
      <c r="X35" s="381">
        <v>705</v>
      </c>
      <c r="Y35" s="381">
        <v>688</v>
      </c>
      <c r="Z35" s="381">
        <v>672</v>
      </c>
      <c r="AA35" s="381">
        <v>655</v>
      </c>
      <c r="AB35" s="381">
        <v>639</v>
      </c>
      <c r="AC35" s="381">
        <v>624</v>
      </c>
      <c r="AD35" s="381">
        <v>610</v>
      </c>
      <c r="AE35" s="381">
        <v>596</v>
      </c>
      <c r="AF35" s="381">
        <v>584</v>
      </c>
      <c r="AG35" s="381">
        <v>574</v>
      </c>
      <c r="AH35" s="381">
        <v>565</v>
      </c>
      <c r="AI35" s="381">
        <v>558</v>
      </c>
      <c r="AJ35" s="381">
        <v>552</v>
      </c>
      <c r="AK35" s="381">
        <v>549</v>
      </c>
      <c r="AL35" s="381">
        <v>546</v>
      </c>
    </row>
    <row r="36" spans="1:38" x14ac:dyDescent="0.2">
      <c r="A36" s="928"/>
      <c r="B36" s="635">
        <v>33</v>
      </c>
      <c r="C36" s="381">
        <v>933</v>
      </c>
      <c r="D36" s="381">
        <v>933</v>
      </c>
      <c r="E36" s="381">
        <v>931</v>
      </c>
      <c r="F36" s="381">
        <v>928</v>
      </c>
      <c r="G36" s="381">
        <v>923</v>
      </c>
      <c r="H36" s="381">
        <v>917</v>
      </c>
      <c r="I36" s="381">
        <v>910</v>
      </c>
      <c r="J36" s="381">
        <v>902</v>
      </c>
      <c r="K36" s="381">
        <v>893</v>
      </c>
      <c r="L36" s="381">
        <v>883</v>
      </c>
      <c r="M36" s="381">
        <v>871</v>
      </c>
      <c r="N36" s="381">
        <v>859</v>
      </c>
      <c r="O36" s="381">
        <v>846</v>
      </c>
      <c r="P36" s="381">
        <v>832</v>
      </c>
      <c r="Q36" s="381">
        <v>817</v>
      </c>
      <c r="R36" s="381">
        <v>802</v>
      </c>
      <c r="S36" s="381">
        <v>786</v>
      </c>
      <c r="T36" s="381">
        <v>770</v>
      </c>
      <c r="U36" s="381">
        <v>753</v>
      </c>
      <c r="V36" s="381">
        <v>736</v>
      </c>
      <c r="W36" s="381">
        <v>719</v>
      </c>
      <c r="X36" s="381">
        <v>702</v>
      </c>
      <c r="Y36" s="381">
        <v>685</v>
      </c>
      <c r="Z36" s="381">
        <v>668</v>
      </c>
      <c r="AA36" s="381">
        <v>651</v>
      </c>
      <c r="AB36" s="381">
        <v>635</v>
      </c>
      <c r="AC36" s="381">
        <v>619</v>
      </c>
      <c r="AD36" s="381">
        <v>604</v>
      </c>
      <c r="AE36" s="381">
        <v>590</v>
      </c>
      <c r="AF36" s="381">
        <v>578</v>
      </c>
      <c r="AG36" s="381">
        <v>568</v>
      </c>
      <c r="AH36" s="381">
        <v>558</v>
      </c>
      <c r="AI36" s="381">
        <v>551</v>
      </c>
      <c r="AJ36" s="381">
        <v>545</v>
      </c>
      <c r="AK36" s="381">
        <v>541</v>
      </c>
      <c r="AL36" s="381">
        <v>538</v>
      </c>
    </row>
    <row r="37" spans="1:38" x14ac:dyDescent="0.2">
      <c r="A37" s="928"/>
      <c r="B37" s="635">
        <v>34</v>
      </c>
      <c r="C37" s="381">
        <v>935</v>
      </c>
      <c r="D37" s="381">
        <v>934</v>
      </c>
      <c r="E37" s="381">
        <v>932</v>
      </c>
      <c r="F37" s="381">
        <v>929</v>
      </c>
      <c r="G37" s="381">
        <v>924</v>
      </c>
      <c r="H37" s="381">
        <v>918</v>
      </c>
      <c r="I37" s="381">
        <v>911</v>
      </c>
      <c r="J37" s="381">
        <v>903</v>
      </c>
      <c r="K37" s="381">
        <v>893</v>
      </c>
      <c r="L37" s="381">
        <v>883</v>
      </c>
      <c r="M37" s="381">
        <v>871</v>
      </c>
      <c r="N37" s="381">
        <v>859</v>
      </c>
      <c r="O37" s="381">
        <v>845</v>
      </c>
      <c r="P37" s="381">
        <v>831</v>
      </c>
      <c r="Q37" s="381">
        <v>816</v>
      </c>
      <c r="R37" s="381">
        <v>801</v>
      </c>
      <c r="S37" s="381">
        <v>785</v>
      </c>
      <c r="T37" s="381">
        <v>768</v>
      </c>
      <c r="U37" s="381">
        <v>751</v>
      </c>
      <c r="V37" s="381">
        <v>734</v>
      </c>
      <c r="W37" s="381">
        <v>716</v>
      </c>
      <c r="X37" s="381">
        <v>699</v>
      </c>
      <c r="Y37" s="381">
        <v>681</v>
      </c>
      <c r="Z37" s="381">
        <v>664</v>
      </c>
      <c r="AA37" s="381">
        <v>647</v>
      </c>
      <c r="AB37" s="381">
        <v>630</v>
      </c>
      <c r="AC37" s="381">
        <v>614</v>
      </c>
      <c r="AD37" s="381">
        <v>599</v>
      </c>
      <c r="AE37" s="381">
        <v>585</v>
      </c>
      <c r="AF37" s="381">
        <v>572</v>
      </c>
      <c r="AG37" s="381">
        <v>561</v>
      </c>
      <c r="AH37" s="381">
        <v>552</v>
      </c>
      <c r="AI37" s="381">
        <v>544</v>
      </c>
      <c r="AJ37" s="381">
        <v>538</v>
      </c>
      <c r="AK37" s="381">
        <v>534</v>
      </c>
      <c r="AL37" s="381">
        <v>531</v>
      </c>
    </row>
    <row r="38" spans="1:38" x14ac:dyDescent="0.2">
      <c r="A38" s="928"/>
      <c r="B38" s="635">
        <v>35</v>
      </c>
      <c r="C38" s="381">
        <v>935</v>
      </c>
      <c r="D38" s="381">
        <v>935</v>
      </c>
      <c r="E38" s="381">
        <v>933</v>
      </c>
      <c r="F38" s="381">
        <v>929</v>
      </c>
      <c r="G38" s="381">
        <v>925</v>
      </c>
      <c r="H38" s="381">
        <v>919</v>
      </c>
      <c r="I38" s="381">
        <v>912</v>
      </c>
      <c r="J38" s="381">
        <v>903</v>
      </c>
      <c r="K38" s="381">
        <v>894</v>
      </c>
      <c r="L38" s="381">
        <v>883</v>
      </c>
      <c r="M38" s="381">
        <v>871</v>
      </c>
      <c r="N38" s="381">
        <v>858</v>
      </c>
      <c r="O38" s="381">
        <v>845</v>
      </c>
      <c r="P38" s="381">
        <v>830</v>
      </c>
      <c r="Q38" s="381">
        <v>815</v>
      </c>
      <c r="R38" s="381">
        <v>799</v>
      </c>
      <c r="S38" s="381">
        <v>783</v>
      </c>
      <c r="T38" s="381">
        <v>766</v>
      </c>
      <c r="U38" s="381">
        <v>749</v>
      </c>
      <c r="V38" s="381">
        <v>731</v>
      </c>
      <c r="W38" s="381">
        <v>714</v>
      </c>
      <c r="X38" s="381">
        <v>696</v>
      </c>
      <c r="Y38" s="381">
        <v>678</v>
      </c>
      <c r="Z38" s="381">
        <v>660</v>
      </c>
      <c r="AA38" s="381">
        <v>643</v>
      </c>
      <c r="AB38" s="381">
        <v>626</v>
      </c>
      <c r="AC38" s="381">
        <v>609</v>
      </c>
      <c r="AD38" s="381">
        <v>594</v>
      </c>
      <c r="AE38" s="381">
        <v>579</v>
      </c>
      <c r="AF38" s="381">
        <v>566</v>
      </c>
      <c r="AG38" s="381">
        <v>555</v>
      </c>
      <c r="AH38" s="381">
        <v>545</v>
      </c>
      <c r="AI38" s="381">
        <v>537</v>
      </c>
      <c r="AJ38" s="381">
        <v>531</v>
      </c>
      <c r="AK38" s="381">
        <v>526</v>
      </c>
      <c r="AL38" s="381">
        <v>523</v>
      </c>
    </row>
    <row r="39" spans="1:38" x14ac:dyDescent="0.2">
      <c r="A39" s="928"/>
      <c r="B39" s="635">
        <v>36</v>
      </c>
      <c r="C39" s="381">
        <v>936</v>
      </c>
      <c r="D39" s="381">
        <v>935</v>
      </c>
      <c r="E39" s="381">
        <v>933</v>
      </c>
      <c r="F39" s="381">
        <v>930</v>
      </c>
      <c r="G39" s="381">
        <v>925</v>
      </c>
      <c r="H39" s="381">
        <v>919</v>
      </c>
      <c r="I39" s="381">
        <v>912</v>
      </c>
      <c r="J39" s="381">
        <v>903</v>
      </c>
      <c r="K39" s="381">
        <v>894</v>
      </c>
      <c r="L39" s="381">
        <v>883</v>
      </c>
      <c r="M39" s="381">
        <v>871</v>
      </c>
      <c r="N39" s="381">
        <v>858</v>
      </c>
      <c r="O39" s="381">
        <v>844</v>
      </c>
      <c r="P39" s="381">
        <v>829</v>
      </c>
      <c r="Q39" s="381">
        <v>814</v>
      </c>
      <c r="R39" s="381">
        <v>798</v>
      </c>
      <c r="S39" s="381">
        <v>781</v>
      </c>
      <c r="T39" s="381">
        <v>764</v>
      </c>
      <c r="U39" s="381">
        <v>746</v>
      </c>
      <c r="V39" s="381">
        <v>728</v>
      </c>
      <c r="W39" s="381">
        <v>711</v>
      </c>
      <c r="X39" s="381">
        <v>692</v>
      </c>
      <c r="Y39" s="381">
        <v>674</v>
      </c>
      <c r="Z39" s="381">
        <v>656</v>
      </c>
      <c r="AA39" s="381">
        <v>638</v>
      </c>
      <c r="AB39" s="381">
        <v>621</v>
      </c>
      <c r="AC39" s="381">
        <v>605</v>
      </c>
      <c r="AD39" s="381">
        <v>589</v>
      </c>
      <c r="AE39" s="381">
        <v>574</v>
      </c>
      <c r="AF39" s="381">
        <v>560</v>
      </c>
      <c r="AG39" s="381">
        <v>548</v>
      </c>
      <c r="AH39" s="381">
        <v>538</v>
      </c>
      <c r="AI39" s="381">
        <v>530</v>
      </c>
      <c r="AJ39" s="381">
        <v>524</v>
      </c>
      <c r="AK39" s="381">
        <v>519</v>
      </c>
      <c r="AL39" s="381">
        <v>516</v>
      </c>
    </row>
    <row r="40" spans="1:38" x14ac:dyDescent="0.2">
      <c r="A40" s="928"/>
      <c r="B40" s="635">
        <v>37</v>
      </c>
      <c r="C40" s="381">
        <v>937</v>
      </c>
      <c r="D40" s="381">
        <v>936</v>
      </c>
      <c r="E40" s="381">
        <v>934</v>
      </c>
      <c r="F40" s="381">
        <v>930</v>
      </c>
      <c r="G40" s="381">
        <v>926</v>
      </c>
      <c r="H40" s="381">
        <v>919</v>
      </c>
      <c r="I40" s="381">
        <v>912</v>
      </c>
      <c r="J40" s="381">
        <v>903</v>
      </c>
      <c r="K40" s="381">
        <v>893</v>
      </c>
      <c r="L40" s="381">
        <v>882</v>
      </c>
      <c r="M40" s="381">
        <v>870</v>
      </c>
      <c r="N40" s="381">
        <v>857</v>
      </c>
      <c r="O40" s="381">
        <v>843</v>
      </c>
      <c r="P40" s="381">
        <v>828</v>
      </c>
      <c r="Q40" s="381">
        <v>812</v>
      </c>
      <c r="R40" s="381">
        <v>796</v>
      </c>
      <c r="S40" s="381">
        <v>779</v>
      </c>
      <c r="T40" s="381">
        <v>762</v>
      </c>
      <c r="U40" s="381">
        <v>744</v>
      </c>
      <c r="V40" s="381">
        <v>726</v>
      </c>
      <c r="W40" s="381">
        <v>707</v>
      </c>
      <c r="X40" s="381">
        <v>689</v>
      </c>
      <c r="Y40" s="381">
        <v>671</v>
      </c>
      <c r="Z40" s="381">
        <v>652</v>
      </c>
      <c r="AA40" s="381">
        <v>634</v>
      </c>
      <c r="AB40" s="381">
        <v>617</v>
      </c>
      <c r="AC40" s="381">
        <v>600</v>
      </c>
      <c r="AD40" s="381">
        <v>583</v>
      </c>
      <c r="AE40" s="381">
        <v>568</v>
      </c>
      <c r="AF40" s="381">
        <v>554</v>
      </c>
      <c r="AG40" s="381">
        <v>542</v>
      </c>
      <c r="AH40" s="381">
        <v>532</v>
      </c>
      <c r="AI40" s="381">
        <v>523</v>
      </c>
      <c r="AJ40" s="381">
        <v>517</v>
      </c>
      <c r="AK40" s="381">
        <v>512</v>
      </c>
      <c r="AL40" s="381">
        <v>509</v>
      </c>
    </row>
    <row r="41" spans="1:38" x14ac:dyDescent="0.2">
      <c r="A41" s="928"/>
      <c r="B41" s="635">
        <v>38</v>
      </c>
      <c r="C41" s="381">
        <v>937</v>
      </c>
      <c r="D41" s="381">
        <v>936</v>
      </c>
      <c r="E41" s="381">
        <v>934</v>
      </c>
      <c r="F41" s="381">
        <v>931</v>
      </c>
      <c r="G41" s="381">
        <v>926</v>
      </c>
      <c r="H41" s="381">
        <v>919</v>
      </c>
      <c r="I41" s="381">
        <v>912</v>
      </c>
      <c r="J41" s="381">
        <v>903</v>
      </c>
      <c r="K41" s="381">
        <v>893</v>
      </c>
      <c r="L41" s="381">
        <v>882</v>
      </c>
      <c r="M41" s="381">
        <v>869</v>
      </c>
      <c r="N41" s="381">
        <v>856</v>
      </c>
      <c r="O41" s="381">
        <v>842</v>
      </c>
      <c r="P41" s="381">
        <v>826</v>
      </c>
      <c r="Q41" s="381">
        <v>811</v>
      </c>
      <c r="R41" s="381">
        <v>794</v>
      </c>
      <c r="S41" s="381">
        <v>777</v>
      </c>
      <c r="T41" s="381">
        <v>759</v>
      </c>
      <c r="U41" s="381">
        <v>741</v>
      </c>
      <c r="V41" s="381">
        <v>723</v>
      </c>
      <c r="W41" s="381">
        <v>704</v>
      </c>
      <c r="X41" s="381">
        <v>685</v>
      </c>
      <c r="Y41" s="381">
        <v>667</v>
      </c>
      <c r="Z41" s="381">
        <v>648</v>
      </c>
      <c r="AA41" s="381">
        <v>630</v>
      </c>
      <c r="AB41" s="381">
        <v>612</v>
      </c>
      <c r="AC41" s="381">
        <v>595</v>
      </c>
      <c r="AD41" s="381">
        <v>578</v>
      </c>
      <c r="AE41" s="381">
        <v>562</v>
      </c>
      <c r="AF41" s="381">
        <v>548</v>
      </c>
      <c r="AG41" s="381">
        <v>536</v>
      </c>
      <c r="AH41" s="381">
        <v>525</v>
      </c>
      <c r="AI41" s="381">
        <v>517</v>
      </c>
      <c r="AJ41" s="381">
        <v>510</v>
      </c>
      <c r="AK41" s="381">
        <v>505</v>
      </c>
      <c r="AL41" s="381">
        <v>502</v>
      </c>
    </row>
    <row r="42" spans="1:38" x14ac:dyDescent="0.2">
      <c r="A42" s="928"/>
      <c r="B42" s="635">
        <v>39</v>
      </c>
      <c r="C42" s="381">
        <v>937</v>
      </c>
      <c r="D42" s="381">
        <v>936</v>
      </c>
      <c r="E42" s="381">
        <v>934</v>
      </c>
      <c r="F42" s="381">
        <v>931</v>
      </c>
      <c r="G42" s="381">
        <v>926</v>
      </c>
      <c r="H42" s="381">
        <v>919</v>
      </c>
      <c r="I42" s="381">
        <v>912</v>
      </c>
      <c r="J42" s="381">
        <v>903</v>
      </c>
      <c r="K42" s="381">
        <v>892</v>
      </c>
      <c r="L42" s="381">
        <v>881</v>
      </c>
      <c r="M42" s="381">
        <v>868</v>
      </c>
      <c r="N42" s="381">
        <v>855</v>
      </c>
      <c r="O42" s="381">
        <v>840</v>
      </c>
      <c r="P42" s="381">
        <v>825</v>
      </c>
      <c r="Q42" s="381">
        <v>809</v>
      </c>
      <c r="R42" s="381">
        <v>792</v>
      </c>
      <c r="S42" s="381">
        <v>775</v>
      </c>
      <c r="T42" s="381">
        <v>757</v>
      </c>
      <c r="U42" s="381">
        <v>738</v>
      </c>
      <c r="V42" s="381">
        <v>720</v>
      </c>
      <c r="W42" s="381">
        <v>701</v>
      </c>
      <c r="X42" s="381">
        <v>682</v>
      </c>
      <c r="Y42" s="381">
        <v>663</v>
      </c>
      <c r="Z42" s="381">
        <v>644</v>
      </c>
      <c r="AA42" s="381">
        <v>626</v>
      </c>
      <c r="AB42" s="381">
        <v>607</v>
      </c>
      <c r="AC42" s="381">
        <v>590</v>
      </c>
      <c r="AD42" s="381">
        <v>573</v>
      </c>
      <c r="AE42" s="381">
        <v>557</v>
      </c>
      <c r="AF42" s="381">
        <v>542</v>
      </c>
      <c r="AG42" s="381">
        <v>530</v>
      </c>
      <c r="AH42" s="381">
        <v>519</v>
      </c>
      <c r="AI42" s="381">
        <v>510</v>
      </c>
      <c r="AJ42" s="381">
        <v>503</v>
      </c>
      <c r="AK42" s="381">
        <v>498</v>
      </c>
      <c r="AL42" s="381">
        <v>495</v>
      </c>
    </row>
    <row r="43" spans="1:38" x14ac:dyDescent="0.2">
      <c r="A43" s="928"/>
      <c r="B43" s="635">
        <v>40</v>
      </c>
      <c r="C43" s="381">
        <v>937</v>
      </c>
      <c r="D43" s="381">
        <v>936</v>
      </c>
      <c r="E43" s="381">
        <v>934</v>
      </c>
      <c r="F43" s="381">
        <v>930</v>
      </c>
      <c r="G43" s="381">
        <v>925</v>
      </c>
      <c r="H43" s="381">
        <v>919</v>
      </c>
      <c r="I43" s="381">
        <v>911</v>
      </c>
      <c r="J43" s="381">
        <v>902</v>
      </c>
      <c r="K43" s="381">
        <v>892</v>
      </c>
      <c r="L43" s="381">
        <v>880</v>
      </c>
      <c r="M43" s="381">
        <v>867</v>
      </c>
      <c r="N43" s="381">
        <v>854</v>
      </c>
      <c r="O43" s="381">
        <v>839</v>
      </c>
      <c r="P43" s="381">
        <v>823</v>
      </c>
      <c r="Q43" s="381">
        <v>807</v>
      </c>
      <c r="R43" s="381">
        <v>790</v>
      </c>
      <c r="S43" s="381">
        <v>772</v>
      </c>
      <c r="T43" s="381">
        <v>754</v>
      </c>
      <c r="U43" s="381">
        <v>736</v>
      </c>
      <c r="V43" s="381">
        <v>717</v>
      </c>
      <c r="W43" s="381">
        <v>697</v>
      </c>
      <c r="X43" s="381">
        <v>678</v>
      </c>
      <c r="Y43" s="381">
        <v>659</v>
      </c>
      <c r="Z43" s="381">
        <v>640</v>
      </c>
      <c r="AA43" s="381">
        <v>621</v>
      </c>
      <c r="AB43" s="381">
        <v>603</v>
      </c>
      <c r="AC43" s="381">
        <v>585</v>
      </c>
      <c r="AD43" s="381">
        <v>568</v>
      </c>
      <c r="AE43" s="381">
        <v>552</v>
      </c>
      <c r="AF43" s="381">
        <v>536</v>
      </c>
      <c r="AG43" s="381">
        <v>523</v>
      </c>
      <c r="AH43" s="381">
        <v>512</v>
      </c>
      <c r="AI43" s="381">
        <v>503</v>
      </c>
      <c r="AJ43" s="381">
        <v>496</v>
      </c>
      <c r="AK43" s="381">
        <v>491</v>
      </c>
      <c r="AL43" s="381">
        <v>488</v>
      </c>
    </row>
    <row r="44" spans="1:38" x14ac:dyDescent="0.2">
      <c r="A44" s="928"/>
      <c r="B44" s="635">
        <v>41</v>
      </c>
      <c r="C44" s="381">
        <v>936</v>
      </c>
      <c r="D44" s="381">
        <v>936</v>
      </c>
      <c r="E44" s="381">
        <v>933</v>
      </c>
      <c r="F44" s="381">
        <v>930</v>
      </c>
      <c r="G44" s="381">
        <v>925</v>
      </c>
      <c r="H44" s="381">
        <v>918</v>
      </c>
      <c r="I44" s="381">
        <v>911</v>
      </c>
      <c r="J44" s="381">
        <v>901</v>
      </c>
      <c r="K44" s="381">
        <v>891</v>
      </c>
      <c r="L44" s="381">
        <v>879</v>
      </c>
      <c r="M44" s="381">
        <v>866</v>
      </c>
      <c r="N44" s="381">
        <v>852</v>
      </c>
      <c r="O44" s="381">
        <v>837</v>
      </c>
      <c r="P44" s="381">
        <v>821</v>
      </c>
      <c r="Q44" s="381">
        <v>805</v>
      </c>
      <c r="R44" s="381">
        <v>788</v>
      </c>
      <c r="S44" s="381">
        <v>770</v>
      </c>
      <c r="T44" s="381">
        <v>751</v>
      </c>
      <c r="U44" s="381">
        <v>733</v>
      </c>
      <c r="V44" s="381">
        <v>713</v>
      </c>
      <c r="W44" s="381">
        <v>694</v>
      </c>
      <c r="X44" s="381">
        <v>675</v>
      </c>
      <c r="Y44" s="381">
        <v>655</v>
      </c>
      <c r="Z44" s="381">
        <v>636</v>
      </c>
      <c r="AA44" s="381">
        <v>617</v>
      </c>
      <c r="AB44" s="381">
        <v>598</v>
      </c>
      <c r="AC44" s="381">
        <v>580</v>
      </c>
      <c r="AD44" s="381">
        <v>563</v>
      </c>
      <c r="AE44" s="381">
        <v>546</v>
      </c>
      <c r="AF44" s="381">
        <v>531</v>
      </c>
      <c r="AG44" s="381">
        <v>517</v>
      </c>
      <c r="AH44" s="381">
        <v>506</v>
      </c>
      <c r="AI44" s="381">
        <v>496</v>
      </c>
      <c r="AJ44" s="381">
        <v>489</v>
      </c>
      <c r="AK44" s="381">
        <v>484</v>
      </c>
      <c r="AL44" s="381">
        <v>481</v>
      </c>
    </row>
    <row r="45" spans="1:38" x14ac:dyDescent="0.2">
      <c r="A45" s="928"/>
      <c r="B45" s="635">
        <v>42</v>
      </c>
      <c r="C45" s="381">
        <v>936</v>
      </c>
      <c r="D45" s="381">
        <v>935</v>
      </c>
      <c r="E45" s="381">
        <v>933</v>
      </c>
      <c r="F45" s="381">
        <v>929</v>
      </c>
      <c r="G45" s="381">
        <v>924</v>
      </c>
      <c r="H45" s="381">
        <v>918</v>
      </c>
      <c r="I45" s="381">
        <v>910</v>
      </c>
      <c r="J45" s="381">
        <v>900</v>
      </c>
      <c r="K45" s="381">
        <v>890</v>
      </c>
      <c r="L45" s="381">
        <v>878</v>
      </c>
      <c r="M45" s="381">
        <v>865</v>
      </c>
      <c r="N45" s="381">
        <v>851</v>
      </c>
      <c r="O45" s="381">
        <v>835</v>
      </c>
      <c r="P45" s="381">
        <v>819</v>
      </c>
      <c r="Q45" s="381">
        <v>803</v>
      </c>
      <c r="R45" s="381">
        <v>785</v>
      </c>
      <c r="S45" s="381">
        <v>767</v>
      </c>
      <c r="T45" s="381">
        <v>749</v>
      </c>
      <c r="U45" s="381">
        <v>730</v>
      </c>
      <c r="V45" s="381">
        <v>710</v>
      </c>
      <c r="W45" s="381">
        <v>691</v>
      </c>
      <c r="X45" s="381">
        <v>671</v>
      </c>
      <c r="Y45" s="381">
        <v>651</v>
      </c>
      <c r="Z45" s="381">
        <v>632</v>
      </c>
      <c r="AA45" s="381">
        <v>612</v>
      </c>
      <c r="AB45" s="381">
        <v>594</v>
      </c>
      <c r="AC45" s="381">
        <v>575</v>
      </c>
      <c r="AD45" s="381">
        <v>558</v>
      </c>
      <c r="AE45" s="381">
        <v>541</v>
      </c>
      <c r="AF45" s="381">
        <v>525</v>
      </c>
      <c r="AG45" s="381">
        <v>511</v>
      </c>
      <c r="AH45" s="381">
        <v>499</v>
      </c>
      <c r="AI45" s="381">
        <v>490</v>
      </c>
      <c r="AJ45" s="381">
        <v>482</v>
      </c>
      <c r="AK45" s="381">
        <v>477</v>
      </c>
      <c r="AL45" s="381">
        <v>474</v>
      </c>
    </row>
    <row r="46" spans="1:38" x14ac:dyDescent="0.2">
      <c r="A46" s="928"/>
      <c r="B46" s="635">
        <v>43</v>
      </c>
      <c r="C46" s="381">
        <v>935</v>
      </c>
      <c r="D46" s="381">
        <v>934</v>
      </c>
      <c r="E46" s="381">
        <v>932</v>
      </c>
      <c r="F46" s="381">
        <v>928</v>
      </c>
      <c r="G46" s="381">
        <v>923</v>
      </c>
      <c r="H46" s="381">
        <v>917</v>
      </c>
      <c r="I46" s="381">
        <v>909</v>
      </c>
      <c r="J46" s="381">
        <v>899</v>
      </c>
      <c r="K46" s="381">
        <v>888</v>
      </c>
      <c r="L46" s="381">
        <v>876</v>
      </c>
      <c r="M46" s="381">
        <v>863</v>
      </c>
      <c r="N46" s="381">
        <v>849</v>
      </c>
      <c r="O46" s="381">
        <v>833</v>
      </c>
      <c r="P46" s="381">
        <v>817</v>
      </c>
      <c r="Q46" s="381">
        <v>800</v>
      </c>
      <c r="R46" s="381">
        <v>783</v>
      </c>
      <c r="S46" s="381">
        <v>764</v>
      </c>
      <c r="T46" s="381">
        <v>746</v>
      </c>
      <c r="U46" s="381">
        <v>726</v>
      </c>
      <c r="V46" s="381">
        <v>707</v>
      </c>
      <c r="W46" s="381">
        <v>687</v>
      </c>
      <c r="X46" s="381">
        <v>667</v>
      </c>
      <c r="Y46" s="381">
        <v>647</v>
      </c>
      <c r="Z46" s="381">
        <v>627</v>
      </c>
      <c r="AA46" s="381">
        <v>608</v>
      </c>
      <c r="AB46" s="381">
        <v>589</v>
      </c>
      <c r="AC46" s="381">
        <v>570</v>
      </c>
      <c r="AD46" s="381">
        <v>553</v>
      </c>
      <c r="AE46" s="381">
        <v>535</v>
      </c>
      <c r="AF46" s="381">
        <v>519</v>
      </c>
      <c r="AG46" s="381">
        <v>505</v>
      </c>
      <c r="AH46" s="381">
        <v>493</v>
      </c>
      <c r="AI46" s="381">
        <v>483</v>
      </c>
      <c r="AJ46" s="381">
        <v>475</v>
      </c>
      <c r="AK46" s="381">
        <v>470</v>
      </c>
      <c r="AL46" s="381">
        <v>467</v>
      </c>
    </row>
    <row r="47" spans="1:38" x14ac:dyDescent="0.2">
      <c r="A47" s="928"/>
      <c r="B47" s="635">
        <v>44</v>
      </c>
      <c r="C47" s="381">
        <v>934</v>
      </c>
      <c r="D47" s="381">
        <v>933</v>
      </c>
      <c r="E47" s="381">
        <v>931</v>
      </c>
      <c r="F47" s="381">
        <v>927</v>
      </c>
      <c r="G47" s="381">
        <v>922</v>
      </c>
      <c r="H47" s="381">
        <v>915</v>
      </c>
      <c r="I47" s="381">
        <v>907</v>
      </c>
      <c r="J47" s="381">
        <v>898</v>
      </c>
      <c r="K47" s="381">
        <v>887</v>
      </c>
      <c r="L47" s="381">
        <v>875</v>
      </c>
      <c r="M47" s="381">
        <v>861</v>
      </c>
      <c r="N47" s="381">
        <v>847</v>
      </c>
      <c r="O47" s="381">
        <v>831</v>
      </c>
      <c r="P47" s="381">
        <v>815</v>
      </c>
      <c r="Q47" s="381">
        <v>798</v>
      </c>
      <c r="R47" s="381">
        <v>780</v>
      </c>
      <c r="S47" s="381">
        <v>761</v>
      </c>
      <c r="T47" s="381">
        <v>742</v>
      </c>
      <c r="U47" s="381">
        <v>723</v>
      </c>
      <c r="V47" s="381">
        <v>703</v>
      </c>
      <c r="W47" s="381">
        <v>683</v>
      </c>
      <c r="X47" s="381">
        <v>663</v>
      </c>
      <c r="Y47" s="381">
        <v>643</v>
      </c>
      <c r="Z47" s="381">
        <v>623</v>
      </c>
      <c r="AA47" s="381">
        <v>603</v>
      </c>
      <c r="AB47" s="381">
        <v>584</v>
      </c>
      <c r="AC47" s="381">
        <v>565</v>
      </c>
      <c r="AD47" s="381">
        <v>547</v>
      </c>
      <c r="AE47" s="381">
        <v>530</v>
      </c>
      <c r="AF47" s="381">
        <v>514</v>
      </c>
      <c r="AG47" s="381">
        <v>499</v>
      </c>
      <c r="AH47" s="381">
        <v>487</v>
      </c>
      <c r="AI47" s="381">
        <v>477</v>
      </c>
      <c r="AJ47" s="381">
        <v>469</v>
      </c>
      <c r="AK47" s="381">
        <v>463</v>
      </c>
      <c r="AL47" s="381">
        <v>460</v>
      </c>
    </row>
    <row r="48" spans="1:38" x14ac:dyDescent="0.2">
      <c r="A48" s="928"/>
      <c r="B48" s="635">
        <v>45</v>
      </c>
      <c r="C48" s="381">
        <v>933</v>
      </c>
      <c r="D48" s="381">
        <v>932</v>
      </c>
      <c r="E48" s="381">
        <v>930</v>
      </c>
      <c r="F48" s="381">
        <v>926</v>
      </c>
      <c r="G48" s="381">
        <v>921</v>
      </c>
      <c r="H48" s="381">
        <v>914</v>
      </c>
      <c r="I48" s="381">
        <v>906</v>
      </c>
      <c r="J48" s="381">
        <v>896</v>
      </c>
      <c r="K48" s="381">
        <v>885</v>
      </c>
      <c r="L48" s="381">
        <v>873</v>
      </c>
      <c r="M48" s="381">
        <v>859</v>
      </c>
      <c r="N48" s="381">
        <v>845</v>
      </c>
      <c r="O48" s="381">
        <v>829</v>
      </c>
      <c r="P48" s="381">
        <v>813</v>
      </c>
      <c r="Q48" s="381">
        <v>795</v>
      </c>
      <c r="R48" s="381">
        <v>777</v>
      </c>
      <c r="S48" s="381">
        <v>759</v>
      </c>
      <c r="T48" s="381">
        <v>739</v>
      </c>
      <c r="U48" s="381">
        <v>720</v>
      </c>
      <c r="V48" s="381">
        <v>700</v>
      </c>
      <c r="W48" s="381">
        <v>680</v>
      </c>
      <c r="X48" s="381">
        <v>659</v>
      </c>
      <c r="Y48" s="381">
        <v>639</v>
      </c>
      <c r="Z48" s="381">
        <v>619</v>
      </c>
      <c r="AA48" s="381">
        <v>599</v>
      </c>
      <c r="AB48" s="381">
        <v>579</v>
      </c>
      <c r="AC48" s="381">
        <v>561</v>
      </c>
      <c r="AD48" s="381">
        <v>542</v>
      </c>
      <c r="AE48" s="381">
        <v>525</v>
      </c>
      <c r="AF48" s="381">
        <v>508</v>
      </c>
      <c r="AG48" s="381">
        <v>493</v>
      </c>
      <c r="AH48" s="381">
        <v>481</v>
      </c>
      <c r="AI48" s="381">
        <v>470</v>
      </c>
      <c r="AJ48" s="381">
        <v>462</v>
      </c>
      <c r="AK48" s="381">
        <v>456</v>
      </c>
      <c r="AL48" s="381">
        <v>453</v>
      </c>
    </row>
    <row r="49" spans="1:38" x14ac:dyDescent="0.2">
      <c r="A49" s="928"/>
      <c r="B49" s="635">
        <v>46</v>
      </c>
      <c r="C49" s="381">
        <v>931</v>
      </c>
      <c r="D49" s="381">
        <v>931</v>
      </c>
      <c r="E49" s="381">
        <v>928</v>
      </c>
      <c r="F49" s="381">
        <v>924</v>
      </c>
      <c r="G49" s="381">
        <v>919</v>
      </c>
      <c r="H49" s="381">
        <v>912</v>
      </c>
      <c r="I49" s="381">
        <v>904</v>
      </c>
      <c r="J49" s="381">
        <v>894</v>
      </c>
      <c r="K49" s="381">
        <v>883</v>
      </c>
      <c r="L49" s="381">
        <v>871</v>
      </c>
      <c r="M49" s="381">
        <v>857</v>
      </c>
      <c r="N49" s="381">
        <v>842</v>
      </c>
      <c r="O49" s="381">
        <v>827</v>
      </c>
      <c r="P49" s="381">
        <v>810</v>
      </c>
      <c r="Q49" s="381">
        <v>792</v>
      </c>
      <c r="R49" s="381">
        <v>774</v>
      </c>
      <c r="S49" s="381">
        <v>755</v>
      </c>
      <c r="T49" s="381">
        <v>736</v>
      </c>
      <c r="U49" s="381">
        <v>716</v>
      </c>
      <c r="V49" s="381">
        <v>696</v>
      </c>
      <c r="W49" s="381">
        <v>676</v>
      </c>
      <c r="X49" s="381">
        <v>655</v>
      </c>
      <c r="Y49" s="381">
        <v>635</v>
      </c>
      <c r="Z49" s="381">
        <v>614</v>
      </c>
      <c r="AA49" s="381">
        <v>594</v>
      </c>
      <c r="AB49" s="381">
        <v>575</v>
      </c>
      <c r="AC49" s="381">
        <v>556</v>
      </c>
      <c r="AD49" s="381">
        <v>537</v>
      </c>
      <c r="AE49" s="381">
        <v>520</v>
      </c>
      <c r="AF49" s="381">
        <v>503</v>
      </c>
      <c r="AG49" s="381">
        <v>488</v>
      </c>
      <c r="AH49" s="381">
        <v>475</v>
      </c>
      <c r="AI49" s="381">
        <v>464</v>
      </c>
      <c r="AJ49" s="381">
        <v>456</v>
      </c>
      <c r="AK49" s="381">
        <v>450</v>
      </c>
      <c r="AL49" s="381">
        <v>446</v>
      </c>
    </row>
    <row r="50" spans="1:38" x14ac:dyDescent="0.2">
      <c r="A50" s="928"/>
      <c r="B50" s="635">
        <v>47</v>
      </c>
      <c r="C50" s="381">
        <v>930</v>
      </c>
      <c r="D50" s="381">
        <v>929</v>
      </c>
      <c r="E50" s="381">
        <v>927</v>
      </c>
      <c r="F50" s="381">
        <v>923</v>
      </c>
      <c r="G50" s="381">
        <v>917</v>
      </c>
      <c r="H50" s="381">
        <v>911</v>
      </c>
      <c r="I50" s="381">
        <v>902</v>
      </c>
      <c r="J50" s="381">
        <v>892</v>
      </c>
      <c r="K50" s="381">
        <v>881</v>
      </c>
      <c r="L50" s="381">
        <v>869</v>
      </c>
      <c r="M50" s="381">
        <v>855</v>
      </c>
      <c r="N50" s="381">
        <v>840</v>
      </c>
      <c r="O50" s="381">
        <v>824</v>
      </c>
      <c r="P50" s="381">
        <v>807</v>
      </c>
      <c r="Q50" s="381">
        <v>790</v>
      </c>
      <c r="R50" s="381">
        <v>771</v>
      </c>
      <c r="S50" s="381">
        <v>752</v>
      </c>
      <c r="T50" s="381">
        <v>733</v>
      </c>
      <c r="U50" s="381">
        <v>713</v>
      </c>
      <c r="V50" s="381">
        <v>692</v>
      </c>
      <c r="W50" s="381">
        <v>672</v>
      </c>
      <c r="X50" s="381">
        <v>651</v>
      </c>
      <c r="Y50" s="381">
        <v>630</v>
      </c>
      <c r="Z50" s="381">
        <v>610</v>
      </c>
      <c r="AA50" s="381">
        <v>590</v>
      </c>
      <c r="AB50" s="381">
        <v>570</v>
      </c>
      <c r="AC50" s="381">
        <v>551</v>
      </c>
      <c r="AD50" s="381">
        <v>532</v>
      </c>
      <c r="AE50" s="381">
        <v>514</v>
      </c>
      <c r="AF50" s="381">
        <v>498</v>
      </c>
      <c r="AG50" s="381">
        <v>482</v>
      </c>
      <c r="AH50" s="381">
        <v>469</v>
      </c>
      <c r="AI50" s="381">
        <v>458</v>
      </c>
      <c r="AJ50" s="381">
        <v>449</v>
      </c>
      <c r="AK50" s="381">
        <v>443</v>
      </c>
      <c r="AL50" s="381">
        <v>439</v>
      </c>
    </row>
    <row r="51" spans="1:38" x14ac:dyDescent="0.2">
      <c r="A51" s="928"/>
      <c r="B51" s="635">
        <v>48</v>
      </c>
      <c r="C51" s="381">
        <v>928</v>
      </c>
      <c r="D51" s="381">
        <v>927</v>
      </c>
      <c r="E51" s="381">
        <v>925</v>
      </c>
      <c r="F51" s="381">
        <v>921</v>
      </c>
      <c r="G51" s="381">
        <v>915</v>
      </c>
      <c r="H51" s="381">
        <v>909</v>
      </c>
      <c r="I51" s="381">
        <v>900</v>
      </c>
      <c r="J51" s="381">
        <v>890</v>
      </c>
      <c r="K51" s="381">
        <v>879</v>
      </c>
      <c r="L51" s="381">
        <v>866</v>
      </c>
      <c r="M51" s="381">
        <v>852</v>
      </c>
      <c r="N51" s="381">
        <v>837</v>
      </c>
      <c r="O51" s="381">
        <v>821</v>
      </c>
      <c r="P51" s="381">
        <v>804</v>
      </c>
      <c r="Q51" s="381">
        <v>787</v>
      </c>
      <c r="R51" s="381">
        <v>768</v>
      </c>
      <c r="S51" s="381">
        <v>749</v>
      </c>
      <c r="T51" s="381">
        <v>729</v>
      </c>
      <c r="U51" s="381">
        <v>709</v>
      </c>
      <c r="V51" s="381">
        <v>688</v>
      </c>
      <c r="W51" s="381">
        <v>668</v>
      </c>
      <c r="X51" s="381">
        <v>647</v>
      </c>
      <c r="Y51" s="381">
        <v>626</v>
      </c>
      <c r="Z51" s="381">
        <v>605</v>
      </c>
      <c r="AA51" s="381">
        <v>585</v>
      </c>
      <c r="AB51" s="381">
        <v>565</v>
      </c>
      <c r="AC51" s="381">
        <v>546</v>
      </c>
      <c r="AD51" s="381">
        <v>527</v>
      </c>
      <c r="AE51" s="381">
        <v>509</v>
      </c>
      <c r="AF51" s="381">
        <v>492</v>
      </c>
      <c r="AG51" s="381">
        <v>476</v>
      </c>
      <c r="AH51" s="381">
        <v>463</v>
      </c>
      <c r="AI51" s="381">
        <v>452</v>
      </c>
      <c r="AJ51" s="381">
        <v>443</v>
      </c>
      <c r="AK51" s="381">
        <v>437</v>
      </c>
      <c r="AL51" s="381">
        <v>433</v>
      </c>
    </row>
    <row r="52" spans="1:38" x14ac:dyDescent="0.2">
      <c r="A52" s="928"/>
      <c r="B52" s="635">
        <v>49</v>
      </c>
      <c r="C52" s="381">
        <v>926</v>
      </c>
      <c r="D52" s="381">
        <v>925</v>
      </c>
      <c r="E52" s="381">
        <v>923</v>
      </c>
      <c r="F52" s="381">
        <v>919</v>
      </c>
      <c r="G52" s="381">
        <v>913</v>
      </c>
      <c r="H52" s="381">
        <v>906</v>
      </c>
      <c r="I52" s="381">
        <v>898</v>
      </c>
      <c r="J52" s="381">
        <v>888</v>
      </c>
      <c r="K52" s="381">
        <v>876</v>
      </c>
      <c r="L52" s="381">
        <v>864</v>
      </c>
      <c r="M52" s="381">
        <v>850</v>
      </c>
      <c r="N52" s="381">
        <v>834</v>
      </c>
      <c r="O52" s="381">
        <v>818</v>
      </c>
      <c r="P52" s="381">
        <v>801</v>
      </c>
      <c r="Q52" s="381">
        <v>783</v>
      </c>
      <c r="R52" s="381">
        <v>765</v>
      </c>
      <c r="S52" s="381">
        <v>745</v>
      </c>
      <c r="T52" s="381">
        <v>725</v>
      </c>
      <c r="U52" s="381">
        <v>705</v>
      </c>
      <c r="V52" s="381">
        <v>684</v>
      </c>
      <c r="W52" s="381">
        <v>664</v>
      </c>
      <c r="X52" s="381">
        <v>643</v>
      </c>
      <c r="Y52" s="381">
        <v>622</v>
      </c>
      <c r="Z52" s="381">
        <v>601</v>
      </c>
      <c r="AA52" s="381">
        <v>580</v>
      </c>
      <c r="AB52" s="381">
        <v>560</v>
      </c>
      <c r="AC52" s="381">
        <v>541</v>
      </c>
      <c r="AD52" s="381">
        <v>522</v>
      </c>
      <c r="AE52" s="381">
        <v>504</v>
      </c>
      <c r="AF52" s="381">
        <v>487</v>
      </c>
      <c r="AG52" s="381">
        <v>471</v>
      </c>
      <c r="AH52" s="381">
        <v>457</v>
      </c>
      <c r="AI52" s="381">
        <v>445</v>
      </c>
      <c r="AJ52" s="381">
        <v>437</v>
      </c>
      <c r="AK52" s="381">
        <v>430</v>
      </c>
      <c r="AL52" s="381">
        <v>426</v>
      </c>
    </row>
    <row r="53" spans="1:38" x14ac:dyDescent="0.2">
      <c r="A53" s="928"/>
      <c r="B53" s="635">
        <v>50</v>
      </c>
      <c r="C53" s="381">
        <v>923</v>
      </c>
      <c r="D53" s="381">
        <v>923</v>
      </c>
      <c r="E53" s="381">
        <v>920</v>
      </c>
      <c r="F53" s="381">
        <v>916</v>
      </c>
      <c r="G53" s="381">
        <v>911</v>
      </c>
      <c r="H53" s="381">
        <v>904</v>
      </c>
      <c r="I53" s="381">
        <v>895</v>
      </c>
      <c r="J53" s="381">
        <v>885</v>
      </c>
      <c r="K53" s="381">
        <v>874</v>
      </c>
      <c r="L53" s="381">
        <v>861</v>
      </c>
      <c r="M53" s="381">
        <v>847</v>
      </c>
      <c r="N53" s="381">
        <v>832</v>
      </c>
      <c r="O53" s="381">
        <v>815</v>
      </c>
      <c r="P53" s="381">
        <v>798</v>
      </c>
      <c r="Q53" s="381">
        <v>780</v>
      </c>
      <c r="R53" s="381">
        <v>761</v>
      </c>
      <c r="S53" s="381">
        <v>742</v>
      </c>
      <c r="T53" s="381">
        <v>722</v>
      </c>
      <c r="U53" s="381">
        <v>701</v>
      </c>
      <c r="V53" s="381">
        <v>680</v>
      </c>
      <c r="W53" s="381">
        <v>659</v>
      </c>
      <c r="X53" s="381">
        <v>638</v>
      </c>
      <c r="Y53" s="381">
        <v>617</v>
      </c>
      <c r="Z53" s="381">
        <v>596</v>
      </c>
      <c r="AA53" s="381">
        <v>575</v>
      </c>
      <c r="AB53" s="381">
        <v>555</v>
      </c>
      <c r="AC53" s="381">
        <v>536</v>
      </c>
      <c r="AD53" s="381">
        <v>517</v>
      </c>
      <c r="AE53" s="381">
        <v>499</v>
      </c>
      <c r="AF53" s="381">
        <v>481</v>
      </c>
      <c r="AG53" s="381">
        <v>465</v>
      </c>
      <c r="AH53" s="381">
        <v>451</v>
      </c>
      <c r="AI53" s="381">
        <v>439</v>
      </c>
      <c r="AJ53" s="381">
        <v>430</v>
      </c>
      <c r="AK53" s="381">
        <v>424</v>
      </c>
      <c r="AL53" s="381">
        <v>420</v>
      </c>
    </row>
    <row r="54" spans="1:38" x14ac:dyDescent="0.2">
      <c r="A54" s="928"/>
      <c r="B54" s="635">
        <v>51</v>
      </c>
      <c r="C54" s="381">
        <v>921</v>
      </c>
      <c r="D54" s="381">
        <v>920</v>
      </c>
      <c r="E54" s="381">
        <v>918</v>
      </c>
      <c r="F54" s="381">
        <v>914</v>
      </c>
      <c r="G54" s="381">
        <v>908</v>
      </c>
      <c r="H54" s="381">
        <v>901</v>
      </c>
      <c r="I54" s="381">
        <v>893</v>
      </c>
      <c r="J54" s="381">
        <v>883</v>
      </c>
      <c r="K54" s="381">
        <v>871</v>
      </c>
      <c r="L54" s="381">
        <v>858</v>
      </c>
      <c r="M54" s="381">
        <v>844</v>
      </c>
      <c r="N54" s="381">
        <v>828</v>
      </c>
      <c r="O54" s="381">
        <v>812</v>
      </c>
      <c r="P54" s="381">
        <v>795</v>
      </c>
      <c r="Q54" s="381">
        <v>776</v>
      </c>
      <c r="R54" s="381">
        <v>758</v>
      </c>
      <c r="S54" s="381">
        <v>738</v>
      </c>
      <c r="T54" s="381">
        <v>718</v>
      </c>
      <c r="U54" s="381">
        <v>697</v>
      </c>
      <c r="V54" s="381">
        <v>676</v>
      </c>
      <c r="W54" s="381">
        <v>655</v>
      </c>
      <c r="X54" s="381">
        <v>634</v>
      </c>
      <c r="Y54" s="381">
        <v>612</v>
      </c>
      <c r="Z54" s="381">
        <v>591</v>
      </c>
      <c r="AA54" s="381">
        <v>571</v>
      </c>
      <c r="AB54" s="381">
        <v>550</v>
      </c>
      <c r="AC54" s="381">
        <v>531</v>
      </c>
      <c r="AD54" s="381">
        <v>512</v>
      </c>
      <c r="AE54" s="381">
        <v>493</v>
      </c>
      <c r="AF54" s="381">
        <v>476</v>
      </c>
      <c r="AG54" s="381">
        <v>460</v>
      </c>
      <c r="AH54" s="381">
        <v>445</v>
      </c>
      <c r="AI54" s="381">
        <v>433</v>
      </c>
      <c r="AJ54" s="381">
        <v>424</v>
      </c>
      <c r="AK54" s="381">
        <v>418</v>
      </c>
      <c r="AL54" s="381">
        <v>413</v>
      </c>
    </row>
    <row r="55" spans="1:38" x14ac:dyDescent="0.2">
      <c r="A55" s="928"/>
      <c r="B55" s="635">
        <v>52</v>
      </c>
      <c r="C55" s="381">
        <v>918</v>
      </c>
      <c r="D55" s="381">
        <v>917</v>
      </c>
      <c r="E55" s="381">
        <v>915</v>
      </c>
      <c r="F55" s="381">
        <v>911</v>
      </c>
      <c r="G55" s="381">
        <v>905</v>
      </c>
      <c r="H55" s="381">
        <v>898</v>
      </c>
      <c r="I55" s="381">
        <v>890</v>
      </c>
      <c r="J55" s="381">
        <v>880</v>
      </c>
      <c r="K55" s="381">
        <v>868</v>
      </c>
      <c r="L55" s="381">
        <v>855</v>
      </c>
      <c r="M55" s="381">
        <v>841</v>
      </c>
      <c r="N55" s="381">
        <v>825</v>
      </c>
      <c r="O55" s="381">
        <v>809</v>
      </c>
      <c r="P55" s="381">
        <v>791</v>
      </c>
      <c r="Q55" s="381">
        <v>773</v>
      </c>
      <c r="R55" s="381">
        <v>754</v>
      </c>
      <c r="S55" s="381">
        <v>734</v>
      </c>
      <c r="T55" s="381">
        <v>714</v>
      </c>
      <c r="U55" s="381">
        <v>693</v>
      </c>
      <c r="V55" s="381">
        <v>672</v>
      </c>
      <c r="W55" s="381">
        <v>651</v>
      </c>
      <c r="X55" s="381">
        <v>629</v>
      </c>
      <c r="Y55" s="381">
        <v>608</v>
      </c>
      <c r="Z55" s="381">
        <v>587</v>
      </c>
      <c r="AA55" s="381">
        <v>566</v>
      </c>
      <c r="AB55" s="381">
        <v>545</v>
      </c>
      <c r="AC55" s="381">
        <v>525</v>
      </c>
      <c r="AD55" s="381">
        <v>506</v>
      </c>
      <c r="AE55" s="381">
        <v>488</v>
      </c>
      <c r="AF55" s="381">
        <v>471</v>
      </c>
      <c r="AG55" s="381">
        <v>454</v>
      </c>
      <c r="AH55" s="381">
        <v>440</v>
      </c>
      <c r="AI55" s="381">
        <v>428</v>
      </c>
      <c r="AJ55" s="381">
        <v>418</v>
      </c>
      <c r="AK55" s="381">
        <v>411</v>
      </c>
      <c r="AL55" s="381">
        <v>407</v>
      </c>
    </row>
    <row r="56" spans="1:38" x14ac:dyDescent="0.2">
      <c r="A56" s="928"/>
      <c r="B56" s="635">
        <v>53</v>
      </c>
      <c r="C56" s="381">
        <v>915</v>
      </c>
      <c r="D56" s="381">
        <v>914</v>
      </c>
      <c r="E56" s="381">
        <v>912</v>
      </c>
      <c r="F56" s="381">
        <v>908</v>
      </c>
      <c r="G56" s="381">
        <v>903</v>
      </c>
      <c r="H56" s="381">
        <v>895</v>
      </c>
      <c r="I56" s="381">
        <v>887</v>
      </c>
      <c r="J56" s="381">
        <v>876</v>
      </c>
      <c r="K56" s="381">
        <v>865</v>
      </c>
      <c r="L56" s="381">
        <v>852</v>
      </c>
      <c r="M56" s="381">
        <v>837</v>
      </c>
      <c r="N56" s="381">
        <v>822</v>
      </c>
      <c r="O56" s="381">
        <v>805</v>
      </c>
      <c r="P56" s="381">
        <v>787</v>
      </c>
      <c r="Q56" s="381">
        <v>769</v>
      </c>
      <c r="R56" s="381">
        <v>750</v>
      </c>
      <c r="S56" s="381">
        <v>730</v>
      </c>
      <c r="T56" s="381">
        <v>710</v>
      </c>
      <c r="U56" s="381">
        <v>689</v>
      </c>
      <c r="V56" s="381">
        <v>668</v>
      </c>
      <c r="W56" s="381">
        <v>646</v>
      </c>
      <c r="X56" s="381">
        <v>625</v>
      </c>
      <c r="Y56" s="381">
        <v>603</v>
      </c>
      <c r="Z56" s="381">
        <v>582</v>
      </c>
      <c r="AA56" s="381">
        <v>561</v>
      </c>
      <c r="AB56" s="381">
        <v>540</v>
      </c>
      <c r="AC56" s="381">
        <v>520</v>
      </c>
      <c r="AD56" s="381">
        <v>501</v>
      </c>
      <c r="AE56" s="381">
        <v>483</v>
      </c>
      <c r="AF56" s="381">
        <v>465</v>
      </c>
      <c r="AG56" s="381">
        <v>449</v>
      </c>
      <c r="AH56" s="381">
        <v>434</v>
      </c>
      <c r="AI56" s="381">
        <v>422</v>
      </c>
      <c r="AJ56" s="381">
        <v>412</v>
      </c>
      <c r="AK56" s="381">
        <v>405</v>
      </c>
      <c r="AL56" s="381">
        <v>401</v>
      </c>
    </row>
    <row r="57" spans="1:38" x14ac:dyDescent="0.2">
      <c r="A57" s="928"/>
      <c r="B57" s="635">
        <v>54</v>
      </c>
      <c r="C57" s="381">
        <v>912</v>
      </c>
      <c r="D57" s="381">
        <v>911</v>
      </c>
      <c r="E57" s="381">
        <v>909</v>
      </c>
      <c r="F57" s="381">
        <v>905</v>
      </c>
      <c r="G57" s="381">
        <v>899</v>
      </c>
      <c r="H57" s="381">
        <v>892</v>
      </c>
      <c r="I57" s="381">
        <v>883</v>
      </c>
      <c r="J57" s="381">
        <v>873</v>
      </c>
      <c r="K57" s="381">
        <v>861</v>
      </c>
      <c r="L57" s="381">
        <v>848</v>
      </c>
      <c r="M57" s="381">
        <v>834</v>
      </c>
      <c r="N57" s="381">
        <v>818</v>
      </c>
      <c r="O57" s="381">
        <v>801</v>
      </c>
      <c r="P57" s="381">
        <v>784</v>
      </c>
      <c r="Q57" s="381">
        <v>765</v>
      </c>
      <c r="R57" s="381">
        <v>746</v>
      </c>
      <c r="S57" s="381">
        <v>726</v>
      </c>
      <c r="T57" s="381">
        <v>705</v>
      </c>
      <c r="U57" s="381">
        <v>684</v>
      </c>
      <c r="V57" s="381">
        <v>663</v>
      </c>
      <c r="W57" s="381">
        <v>642</v>
      </c>
      <c r="X57" s="381">
        <v>620</v>
      </c>
      <c r="Y57" s="381">
        <v>598</v>
      </c>
      <c r="Z57" s="381">
        <v>577</v>
      </c>
      <c r="AA57" s="381">
        <v>556</v>
      </c>
      <c r="AB57" s="381">
        <v>535</v>
      </c>
      <c r="AC57" s="381">
        <v>515</v>
      </c>
      <c r="AD57" s="381">
        <v>496</v>
      </c>
      <c r="AE57" s="381">
        <v>478</v>
      </c>
      <c r="AF57" s="381">
        <v>460</v>
      </c>
      <c r="AG57" s="381">
        <v>444</v>
      </c>
      <c r="AH57" s="381">
        <v>429</v>
      </c>
      <c r="AI57" s="381">
        <v>416</v>
      </c>
      <c r="AJ57" s="381">
        <v>406</v>
      </c>
      <c r="AK57" s="381">
        <v>399</v>
      </c>
      <c r="AL57" s="381">
        <v>395</v>
      </c>
    </row>
    <row r="58" spans="1:38" x14ac:dyDescent="0.2">
      <c r="A58" s="928"/>
      <c r="B58" s="635">
        <v>55</v>
      </c>
      <c r="C58" s="381">
        <v>909</v>
      </c>
      <c r="D58" s="381">
        <v>908</v>
      </c>
      <c r="E58" s="381">
        <v>906</v>
      </c>
      <c r="F58" s="381">
        <v>902</v>
      </c>
      <c r="G58" s="381">
        <v>896</v>
      </c>
      <c r="H58" s="381">
        <v>889</v>
      </c>
      <c r="I58" s="381">
        <v>880</v>
      </c>
      <c r="J58" s="381">
        <v>870</v>
      </c>
      <c r="K58" s="381">
        <v>858</v>
      </c>
      <c r="L58" s="381">
        <v>844</v>
      </c>
      <c r="M58" s="381">
        <v>830</v>
      </c>
      <c r="N58" s="381">
        <v>814</v>
      </c>
      <c r="O58" s="381">
        <v>797</v>
      </c>
      <c r="P58" s="381">
        <v>780</v>
      </c>
      <c r="Q58" s="381">
        <v>761</v>
      </c>
      <c r="R58" s="381">
        <v>742</v>
      </c>
      <c r="S58" s="381">
        <v>722</v>
      </c>
      <c r="T58" s="381">
        <v>701</v>
      </c>
      <c r="U58" s="381">
        <v>680</v>
      </c>
      <c r="V58" s="381">
        <v>659</v>
      </c>
      <c r="W58" s="381">
        <v>637</v>
      </c>
      <c r="X58" s="381">
        <v>615</v>
      </c>
      <c r="Y58" s="381">
        <v>594</v>
      </c>
      <c r="Z58" s="381">
        <v>572</v>
      </c>
      <c r="AA58" s="381">
        <v>551</v>
      </c>
      <c r="AB58" s="381">
        <v>530</v>
      </c>
      <c r="AC58" s="381">
        <v>510</v>
      </c>
      <c r="AD58" s="381">
        <v>491</v>
      </c>
      <c r="AE58" s="381">
        <v>472</v>
      </c>
      <c r="AF58" s="381">
        <v>455</v>
      </c>
      <c r="AG58" s="381">
        <v>438</v>
      </c>
      <c r="AH58" s="381">
        <v>423</v>
      </c>
      <c r="AI58" s="381">
        <v>411</v>
      </c>
      <c r="AJ58" s="381">
        <v>401</v>
      </c>
      <c r="AK58" s="381">
        <v>394</v>
      </c>
      <c r="AL58" s="381">
        <v>389</v>
      </c>
    </row>
    <row r="59" spans="1:38" x14ac:dyDescent="0.2">
      <c r="A59" s="928"/>
      <c r="B59" s="635">
        <v>56</v>
      </c>
      <c r="C59" s="381">
        <v>905</v>
      </c>
      <c r="D59" s="381">
        <v>904</v>
      </c>
      <c r="E59" s="381">
        <v>902</v>
      </c>
      <c r="F59" s="381">
        <v>898</v>
      </c>
      <c r="G59" s="381">
        <v>892</v>
      </c>
      <c r="H59" s="381">
        <v>885</v>
      </c>
      <c r="I59" s="381">
        <v>876</v>
      </c>
      <c r="J59" s="381">
        <v>866</v>
      </c>
      <c r="K59" s="381">
        <v>854</v>
      </c>
      <c r="L59" s="381">
        <v>841</v>
      </c>
      <c r="M59" s="381">
        <v>826</v>
      </c>
      <c r="N59" s="381">
        <v>810</v>
      </c>
      <c r="O59" s="381">
        <v>793</v>
      </c>
      <c r="P59" s="381">
        <v>776</v>
      </c>
      <c r="Q59" s="381">
        <v>757</v>
      </c>
      <c r="R59" s="381">
        <v>738</v>
      </c>
      <c r="S59" s="381">
        <v>717</v>
      </c>
      <c r="T59" s="381">
        <v>697</v>
      </c>
      <c r="U59" s="381">
        <v>675</v>
      </c>
      <c r="V59" s="381">
        <v>654</v>
      </c>
      <c r="W59" s="381">
        <v>632</v>
      </c>
      <c r="X59" s="381">
        <v>610</v>
      </c>
      <c r="Y59" s="381">
        <v>589</v>
      </c>
      <c r="Z59" s="381">
        <v>567</v>
      </c>
      <c r="AA59" s="381">
        <v>546</v>
      </c>
      <c r="AB59" s="381">
        <v>525</v>
      </c>
      <c r="AC59" s="381">
        <v>505</v>
      </c>
      <c r="AD59" s="381">
        <v>486</v>
      </c>
      <c r="AE59" s="381">
        <v>467</v>
      </c>
      <c r="AF59" s="381">
        <v>449</v>
      </c>
      <c r="AG59" s="381">
        <v>433</v>
      </c>
      <c r="AH59" s="381">
        <v>418</v>
      </c>
      <c r="AI59" s="381">
        <v>405</v>
      </c>
      <c r="AJ59" s="381">
        <v>395</v>
      </c>
      <c r="AK59" s="381">
        <v>388</v>
      </c>
      <c r="AL59" s="381">
        <v>383</v>
      </c>
    </row>
    <row r="60" spans="1:38" x14ac:dyDescent="0.2">
      <c r="A60" s="928"/>
      <c r="B60" s="635">
        <v>57</v>
      </c>
      <c r="C60" s="381">
        <v>901</v>
      </c>
      <c r="D60" s="381">
        <v>901</v>
      </c>
      <c r="E60" s="381">
        <v>898</v>
      </c>
      <c r="F60" s="381">
        <v>894</v>
      </c>
      <c r="G60" s="381">
        <v>888</v>
      </c>
      <c r="H60" s="381">
        <v>881</v>
      </c>
      <c r="I60" s="381">
        <v>872</v>
      </c>
      <c r="J60" s="381">
        <v>862</v>
      </c>
      <c r="K60" s="381">
        <v>850</v>
      </c>
      <c r="L60" s="381">
        <v>837</v>
      </c>
      <c r="M60" s="381">
        <v>822</v>
      </c>
      <c r="N60" s="381">
        <v>806</v>
      </c>
      <c r="O60" s="381">
        <v>789</v>
      </c>
      <c r="P60" s="381">
        <v>771</v>
      </c>
      <c r="Q60" s="381">
        <v>753</v>
      </c>
      <c r="R60" s="381">
        <v>733</v>
      </c>
      <c r="S60" s="381">
        <v>713</v>
      </c>
      <c r="T60" s="381">
        <v>692</v>
      </c>
      <c r="U60" s="381">
        <v>671</v>
      </c>
      <c r="V60" s="381">
        <v>649</v>
      </c>
      <c r="W60" s="381">
        <v>627</v>
      </c>
      <c r="X60" s="381">
        <v>606</v>
      </c>
      <c r="Y60" s="381">
        <v>584</v>
      </c>
      <c r="Z60" s="381">
        <v>562</v>
      </c>
      <c r="AA60" s="381">
        <v>541</v>
      </c>
      <c r="AB60" s="381">
        <v>520</v>
      </c>
      <c r="AC60" s="381">
        <v>500</v>
      </c>
      <c r="AD60" s="381">
        <v>480</v>
      </c>
      <c r="AE60" s="381">
        <v>462</v>
      </c>
      <c r="AF60" s="381">
        <v>444</v>
      </c>
      <c r="AG60" s="381">
        <v>428</v>
      </c>
      <c r="AH60" s="381">
        <v>413</v>
      </c>
      <c r="AI60" s="381">
        <v>400</v>
      </c>
      <c r="AJ60" s="381">
        <v>389</v>
      </c>
      <c r="AK60" s="381">
        <v>382</v>
      </c>
      <c r="AL60" s="381">
        <v>378</v>
      </c>
    </row>
    <row r="61" spans="1:38" x14ac:dyDescent="0.2">
      <c r="A61" s="928"/>
      <c r="B61" s="635">
        <v>58</v>
      </c>
      <c r="C61" s="381">
        <v>897</v>
      </c>
      <c r="D61" s="381">
        <v>897</v>
      </c>
      <c r="E61" s="381">
        <v>894</v>
      </c>
      <c r="F61" s="381">
        <v>890</v>
      </c>
      <c r="G61" s="381">
        <v>884</v>
      </c>
      <c r="H61" s="381">
        <v>877</v>
      </c>
      <c r="I61" s="381">
        <v>868</v>
      </c>
      <c r="J61" s="381">
        <v>858</v>
      </c>
      <c r="K61" s="381">
        <v>846</v>
      </c>
      <c r="L61" s="381">
        <v>832</v>
      </c>
      <c r="M61" s="381">
        <v>818</v>
      </c>
      <c r="N61" s="381">
        <v>802</v>
      </c>
      <c r="O61" s="381">
        <v>785</v>
      </c>
      <c r="P61" s="381">
        <v>767</v>
      </c>
      <c r="Q61" s="381">
        <v>748</v>
      </c>
      <c r="R61" s="381">
        <v>728</v>
      </c>
      <c r="S61" s="381">
        <v>708</v>
      </c>
      <c r="T61" s="381">
        <v>687</v>
      </c>
      <c r="U61" s="381">
        <v>666</v>
      </c>
      <c r="V61" s="381">
        <v>644</v>
      </c>
      <c r="W61" s="381">
        <v>623</v>
      </c>
      <c r="X61" s="381">
        <v>600</v>
      </c>
      <c r="Y61" s="381">
        <v>579</v>
      </c>
      <c r="Z61" s="381">
        <v>557</v>
      </c>
      <c r="AA61" s="381">
        <v>536</v>
      </c>
      <c r="AB61" s="381">
        <v>515</v>
      </c>
      <c r="AC61" s="381">
        <v>495</v>
      </c>
      <c r="AD61" s="381">
        <v>475</v>
      </c>
      <c r="AE61" s="381">
        <v>456</v>
      </c>
      <c r="AF61" s="381">
        <v>439</v>
      </c>
      <c r="AG61" s="381">
        <v>422</v>
      </c>
      <c r="AH61" s="381">
        <v>407</v>
      </c>
      <c r="AI61" s="381">
        <v>394</v>
      </c>
      <c r="AJ61" s="381">
        <v>384</v>
      </c>
      <c r="AK61" s="381">
        <v>376</v>
      </c>
      <c r="AL61" s="381">
        <v>372</v>
      </c>
    </row>
    <row r="62" spans="1:38" x14ac:dyDescent="0.2">
      <c r="A62" s="928"/>
      <c r="B62" s="635">
        <v>59</v>
      </c>
      <c r="C62" s="381">
        <v>893</v>
      </c>
      <c r="D62" s="381">
        <v>892</v>
      </c>
      <c r="E62" s="381">
        <v>890</v>
      </c>
      <c r="F62" s="381">
        <v>886</v>
      </c>
      <c r="G62" s="381">
        <v>880</v>
      </c>
      <c r="H62" s="381">
        <v>873</v>
      </c>
      <c r="I62" s="381">
        <v>864</v>
      </c>
      <c r="J62" s="381">
        <v>854</v>
      </c>
      <c r="K62" s="381">
        <v>842</v>
      </c>
      <c r="L62" s="381">
        <v>828</v>
      </c>
      <c r="M62" s="381">
        <v>813</v>
      </c>
      <c r="N62" s="381">
        <v>797</v>
      </c>
      <c r="O62" s="381">
        <v>780</v>
      </c>
      <c r="P62" s="381">
        <v>762</v>
      </c>
      <c r="Q62" s="381">
        <v>744</v>
      </c>
      <c r="R62" s="381">
        <v>724</v>
      </c>
      <c r="S62" s="381">
        <v>703</v>
      </c>
      <c r="T62" s="381">
        <v>683</v>
      </c>
      <c r="U62" s="381">
        <v>661</v>
      </c>
      <c r="V62" s="381">
        <v>639</v>
      </c>
      <c r="W62" s="381">
        <v>618</v>
      </c>
      <c r="X62" s="381">
        <v>595</v>
      </c>
      <c r="Y62" s="381">
        <v>573</v>
      </c>
      <c r="Z62" s="381">
        <v>552</v>
      </c>
      <c r="AA62" s="381">
        <v>530</v>
      </c>
      <c r="AB62" s="381">
        <v>510</v>
      </c>
      <c r="AC62" s="381">
        <v>489</v>
      </c>
      <c r="AD62" s="381">
        <v>470</v>
      </c>
      <c r="AE62" s="381">
        <v>451</v>
      </c>
      <c r="AF62" s="381">
        <v>434</v>
      </c>
      <c r="AG62" s="381">
        <v>417</v>
      </c>
      <c r="AH62" s="381">
        <v>402</v>
      </c>
      <c r="AI62" s="381">
        <v>389</v>
      </c>
      <c r="AJ62" s="381">
        <v>378</v>
      </c>
      <c r="AK62" s="381">
        <v>371</v>
      </c>
      <c r="AL62" s="381">
        <v>366</v>
      </c>
    </row>
    <row r="63" spans="1:38" x14ac:dyDescent="0.2">
      <c r="A63" s="928"/>
      <c r="B63" s="635">
        <v>60</v>
      </c>
      <c r="C63" s="381">
        <v>889</v>
      </c>
      <c r="D63" s="381">
        <v>888</v>
      </c>
      <c r="E63" s="381">
        <v>886</v>
      </c>
      <c r="F63" s="381">
        <v>882</v>
      </c>
      <c r="G63" s="381">
        <v>876</v>
      </c>
      <c r="H63" s="381">
        <v>869</v>
      </c>
      <c r="I63" s="381">
        <v>860</v>
      </c>
      <c r="J63" s="381">
        <v>849</v>
      </c>
      <c r="K63" s="381">
        <v>837</v>
      </c>
      <c r="L63" s="381">
        <v>824</v>
      </c>
      <c r="M63" s="381">
        <v>809</v>
      </c>
      <c r="N63" s="381">
        <v>793</v>
      </c>
      <c r="O63" s="381">
        <v>776</v>
      </c>
      <c r="P63" s="381">
        <v>758</v>
      </c>
      <c r="Q63" s="381">
        <v>739</v>
      </c>
      <c r="R63" s="381">
        <v>719</v>
      </c>
      <c r="S63" s="381">
        <v>699</v>
      </c>
      <c r="T63" s="381">
        <v>678</v>
      </c>
      <c r="U63" s="381">
        <v>656</v>
      </c>
      <c r="V63" s="381">
        <v>634</v>
      </c>
      <c r="W63" s="381">
        <v>612</v>
      </c>
      <c r="X63" s="381">
        <v>590</v>
      </c>
      <c r="Y63" s="381">
        <v>568</v>
      </c>
      <c r="Z63" s="381">
        <v>547</v>
      </c>
      <c r="AA63" s="381">
        <v>525</v>
      </c>
      <c r="AB63" s="381">
        <v>504</v>
      </c>
      <c r="AC63" s="381">
        <v>484</v>
      </c>
      <c r="AD63" s="381">
        <v>465</v>
      </c>
      <c r="AE63" s="381">
        <v>446</v>
      </c>
      <c r="AF63" s="381">
        <v>428</v>
      </c>
      <c r="AG63" s="381">
        <v>412</v>
      </c>
      <c r="AH63" s="381">
        <v>397</v>
      </c>
      <c r="AI63" s="381">
        <v>384</v>
      </c>
      <c r="AJ63" s="381">
        <v>373</v>
      </c>
      <c r="AK63" s="381">
        <v>365</v>
      </c>
      <c r="AL63" s="381">
        <v>361</v>
      </c>
    </row>
    <row r="64" spans="1:38" x14ac:dyDescent="0.2">
      <c r="A64" s="928"/>
      <c r="B64" s="635">
        <v>61</v>
      </c>
      <c r="C64" s="381">
        <v>884</v>
      </c>
      <c r="D64" s="381">
        <v>883</v>
      </c>
      <c r="E64" s="381">
        <v>881</v>
      </c>
      <c r="F64" s="381">
        <v>877</v>
      </c>
      <c r="G64" s="381">
        <v>871</v>
      </c>
      <c r="H64" s="381">
        <v>864</v>
      </c>
      <c r="I64" s="381">
        <v>855</v>
      </c>
      <c r="J64" s="381">
        <v>845</v>
      </c>
      <c r="K64" s="381">
        <v>833</v>
      </c>
      <c r="L64" s="381">
        <v>819</v>
      </c>
      <c r="M64" s="381">
        <v>804</v>
      </c>
      <c r="N64" s="381">
        <v>788</v>
      </c>
      <c r="O64" s="381">
        <v>771</v>
      </c>
      <c r="P64" s="381">
        <v>753</v>
      </c>
      <c r="Q64" s="381">
        <v>734</v>
      </c>
      <c r="R64" s="381">
        <v>714</v>
      </c>
      <c r="S64" s="381">
        <v>694</v>
      </c>
      <c r="T64" s="381">
        <v>673</v>
      </c>
      <c r="U64" s="381">
        <v>651</v>
      </c>
      <c r="V64" s="381">
        <v>629</v>
      </c>
      <c r="W64" s="381">
        <v>607</v>
      </c>
      <c r="X64" s="381">
        <v>585</v>
      </c>
      <c r="Y64" s="381">
        <v>563</v>
      </c>
      <c r="Z64" s="381">
        <v>541</v>
      </c>
      <c r="AA64" s="381">
        <v>520</v>
      </c>
      <c r="AB64" s="381">
        <v>499</v>
      </c>
      <c r="AC64" s="381">
        <v>479</v>
      </c>
      <c r="AD64" s="381">
        <v>459</v>
      </c>
      <c r="AE64" s="381">
        <v>441</v>
      </c>
      <c r="AF64" s="381">
        <v>423</v>
      </c>
      <c r="AG64" s="381">
        <v>407</v>
      </c>
      <c r="AH64" s="381">
        <v>392</v>
      </c>
      <c r="AI64" s="381">
        <v>378</v>
      </c>
      <c r="AJ64" s="381">
        <v>368</v>
      </c>
      <c r="AK64" s="381">
        <v>360</v>
      </c>
      <c r="AL64" s="381">
        <v>355</v>
      </c>
    </row>
    <row r="65" spans="1:38" x14ac:dyDescent="0.2">
      <c r="A65" s="928"/>
      <c r="B65" s="635">
        <v>62</v>
      </c>
      <c r="C65" s="381">
        <v>879</v>
      </c>
      <c r="D65" s="381">
        <v>878</v>
      </c>
      <c r="E65" s="381">
        <v>876</v>
      </c>
      <c r="F65" s="381">
        <v>872</v>
      </c>
      <c r="G65" s="381">
        <v>866</v>
      </c>
      <c r="H65" s="381">
        <v>859</v>
      </c>
      <c r="I65" s="381">
        <v>850</v>
      </c>
      <c r="J65" s="381">
        <v>840</v>
      </c>
      <c r="K65" s="381">
        <v>828</v>
      </c>
      <c r="L65" s="381">
        <v>814</v>
      </c>
      <c r="M65" s="381">
        <v>799</v>
      </c>
      <c r="N65" s="381">
        <v>783</v>
      </c>
      <c r="O65" s="381">
        <v>766</v>
      </c>
      <c r="P65" s="381">
        <v>748</v>
      </c>
      <c r="Q65" s="381">
        <v>729</v>
      </c>
      <c r="R65" s="381">
        <v>709</v>
      </c>
      <c r="S65" s="381">
        <v>689</v>
      </c>
      <c r="T65" s="381">
        <v>668</v>
      </c>
      <c r="U65" s="381">
        <v>646</v>
      </c>
      <c r="V65" s="381">
        <v>624</v>
      </c>
      <c r="W65" s="381">
        <v>602</v>
      </c>
      <c r="X65" s="381">
        <v>580</v>
      </c>
      <c r="Y65" s="381">
        <v>558</v>
      </c>
      <c r="Z65" s="381">
        <v>536</v>
      </c>
      <c r="AA65" s="381">
        <v>515</v>
      </c>
      <c r="AB65" s="381">
        <v>494</v>
      </c>
      <c r="AC65" s="381">
        <v>473</v>
      </c>
      <c r="AD65" s="381">
        <v>454</v>
      </c>
      <c r="AE65" s="381">
        <v>435</v>
      </c>
      <c r="AF65" s="381">
        <v>418</v>
      </c>
      <c r="AG65" s="381">
        <v>401</v>
      </c>
      <c r="AH65" s="381">
        <v>386</v>
      </c>
      <c r="AI65" s="381">
        <v>373</v>
      </c>
      <c r="AJ65" s="381">
        <v>362</v>
      </c>
      <c r="AK65" s="381">
        <v>355</v>
      </c>
      <c r="AL65" s="381">
        <v>350</v>
      </c>
    </row>
    <row r="66" spans="1:38" x14ac:dyDescent="0.2">
      <c r="A66" s="928"/>
      <c r="B66" s="635">
        <v>63</v>
      </c>
      <c r="C66" s="381">
        <v>874</v>
      </c>
      <c r="D66" s="381">
        <v>873</v>
      </c>
      <c r="E66" s="381">
        <v>871</v>
      </c>
      <c r="F66" s="381">
        <v>867</v>
      </c>
      <c r="G66" s="381">
        <v>861</v>
      </c>
      <c r="H66" s="381">
        <v>854</v>
      </c>
      <c r="I66" s="381">
        <v>845</v>
      </c>
      <c r="J66" s="381">
        <v>835</v>
      </c>
      <c r="K66" s="381">
        <v>823</v>
      </c>
      <c r="L66" s="381">
        <v>809</v>
      </c>
      <c r="M66" s="381">
        <v>794</v>
      </c>
      <c r="N66" s="381">
        <v>778</v>
      </c>
      <c r="O66" s="381">
        <v>761</v>
      </c>
      <c r="P66" s="381">
        <v>743</v>
      </c>
      <c r="Q66" s="381">
        <v>724</v>
      </c>
      <c r="R66" s="381">
        <v>704</v>
      </c>
      <c r="S66" s="381">
        <v>683</v>
      </c>
      <c r="T66" s="381">
        <v>662</v>
      </c>
      <c r="U66" s="381">
        <v>641</v>
      </c>
      <c r="V66" s="381">
        <v>619</v>
      </c>
      <c r="W66" s="381">
        <v>597</v>
      </c>
      <c r="X66" s="381">
        <v>575</v>
      </c>
      <c r="Y66" s="381">
        <v>553</v>
      </c>
      <c r="Z66" s="381">
        <v>531</v>
      </c>
      <c r="AA66" s="381">
        <v>509</v>
      </c>
      <c r="AB66" s="381">
        <v>488</v>
      </c>
      <c r="AC66" s="381">
        <v>468</v>
      </c>
      <c r="AD66" s="381">
        <v>449</v>
      </c>
      <c r="AE66" s="381">
        <v>430</v>
      </c>
      <c r="AF66" s="381">
        <v>412</v>
      </c>
      <c r="AG66" s="381">
        <v>396</v>
      </c>
      <c r="AH66" s="381">
        <v>381</v>
      </c>
      <c r="AI66" s="381">
        <v>368</v>
      </c>
      <c r="AJ66" s="381">
        <v>357</v>
      </c>
      <c r="AK66" s="381">
        <v>349</v>
      </c>
      <c r="AL66" s="381">
        <v>345</v>
      </c>
    </row>
    <row r="67" spans="1:38" x14ac:dyDescent="0.2">
      <c r="A67" s="928"/>
      <c r="B67" s="635">
        <v>64</v>
      </c>
      <c r="C67" s="381">
        <v>869</v>
      </c>
      <c r="D67" s="381">
        <v>868</v>
      </c>
      <c r="E67" s="381">
        <v>866</v>
      </c>
      <c r="F67" s="381">
        <v>862</v>
      </c>
      <c r="G67" s="381">
        <v>856</v>
      </c>
      <c r="H67" s="381">
        <v>849</v>
      </c>
      <c r="I67" s="381">
        <v>840</v>
      </c>
      <c r="J67" s="381">
        <v>829</v>
      </c>
      <c r="K67" s="381">
        <v>817</v>
      </c>
      <c r="L67" s="381">
        <v>804</v>
      </c>
      <c r="M67" s="381">
        <v>789</v>
      </c>
      <c r="N67" s="381">
        <v>773</v>
      </c>
      <c r="O67" s="381">
        <v>756</v>
      </c>
      <c r="P67" s="381">
        <v>738</v>
      </c>
      <c r="Q67" s="381">
        <v>718</v>
      </c>
      <c r="R67" s="381">
        <v>699</v>
      </c>
      <c r="S67" s="381">
        <v>678</v>
      </c>
      <c r="T67" s="381">
        <v>657</v>
      </c>
      <c r="U67" s="381">
        <v>635</v>
      </c>
      <c r="V67" s="381">
        <v>614</v>
      </c>
      <c r="W67" s="381">
        <v>591</v>
      </c>
      <c r="X67" s="381">
        <v>569</v>
      </c>
      <c r="Y67" s="381">
        <v>547</v>
      </c>
      <c r="Z67" s="381">
        <v>525</v>
      </c>
      <c r="AA67" s="381">
        <v>504</v>
      </c>
      <c r="AB67" s="381">
        <v>483</v>
      </c>
      <c r="AC67" s="381">
        <v>463</v>
      </c>
      <c r="AD67" s="381">
        <v>443</v>
      </c>
      <c r="AE67" s="381">
        <v>425</v>
      </c>
      <c r="AF67" s="381">
        <v>407</v>
      </c>
      <c r="AG67" s="381">
        <v>391</v>
      </c>
      <c r="AH67" s="381">
        <v>376</v>
      </c>
      <c r="AI67" s="381">
        <v>363</v>
      </c>
      <c r="AJ67" s="381">
        <v>352</v>
      </c>
      <c r="AK67" s="381">
        <v>344</v>
      </c>
      <c r="AL67" s="381">
        <v>340</v>
      </c>
    </row>
    <row r="68" spans="1:38" x14ac:dyDescent="0.2">
      <c r="A68" s="928"/>
      <c r="B68" s="635">
        <v>65</v>
      </c>
      <c r="C68" s="381">
        <v>864</v>
      </c>
      <c r="D68" s="381">
        <v>863</v>
      </c>
      <c r="E68" s="381">
        <v>860</v>
      </c>
      <c r="F68" s="381">
        <v>856</v>
      </c>
      <c r="G68" s="381">
        <v>851</v>
      </c>
      <c r="H68" s="381">
        <v>843</v>
      </c>
      <c r="I68" s="381">
        <v>835</v>
      </c>
      <c r="J68" s="381">
        <v>824</v>
      </c>
      <c r="K68" s="381">
        <v>812</v>
      </c>
      <c r="L68" s="381">
        <v>798</v>
      </c>
      <c r="M68" s="381">
        <v>783</v>
      </c>
      <c r="N68" s="381">
        <v>767</v>
      </c>
      <c r="O68" s="381">
        <v>750</v>
      </c>
      <c r="P68" s="381">
        <v>732</v>
      </c>
      <c r="Q68" s="381">
        <v>713</v>
      </c>
      <c r="R68" s="381">
        <v>693</v>
      </c>
      <c r="S68" s="381">
        <v>673</v>
      </c>
      <c r="T68" s="381">
        <v>652</v>
      </c>
      <c r="U68" s="381">
        <v>630</v>
      </c>
      <c r="V68" s="381">
        <v>608</v>
      </c>
      <c r="W68" s="381">
        <v>586</v>
      </c>
      <c r="X68" s="381">
        <v>564</v>
      </c>
      <c r="Y68" s="381">
        <v>542</v>
      </c>
      <c r="Z68" s="381">
        <v>520</v>
      </c>
      <c r="AA68" s="381">
        <v>499</v>
      </c>
      <c r="AB68" s="381">
        <v>477</v>
      </c>
      <c r="AC68" s="381">
        <v>457</v>
      </c>
      <c r="AD68" s="381">
        <v>438</v>
      </c>
      <c r="AE68" s="381">
        <v>420</v>
      </c>
      <c r="AF68" s="381">
        <v>402</v>
      </c>
      <c r="AG68" s="381">
        <v>386</v>
      </c>
      <c r="AH68" s="381">
        <v>371</v>
      </c>
      <c r="AI68" s="381">
        <v>358</v>
      </c>
      <c r="AJ68" s="381">
        <v>347</v>
      </c>
      <c r="AK68" s="381">
        <v>339</v>
      </c>
      <c r="AL68" s="381">
        <v>335</v>
      </c>
    </row>
    <row r="69" spans="1:38" x14ac:dyDescent="0.2">
      <c r="A69" s="928"/>
      <c r="B69" s="635">
        <v>66</v>
      </c>
      <c r="C69" s="381">
        <v>858</v>
      </c>
      <c r="D69" s="381">
        <v>857</v>
      </c>
      <c r="E69" s="381">
        <v>855</v>
      </c>
      <c r="F69" s="381">
        <v>851</v>
      </c>
      <c r="G69" s="381">
        <v>845</v>
      </c>
      <c r="H69" s="381">
        <v>838</v>
      </c>
      <c r="I69" s="381">
        <v>829</v>
      </c>
      <c r="J69" s="381">
        <v>819</v>
      </c>
      <c r="K69" s="381">
        <v>807</v>
      </c>
      <c r="L69" s="381">
        <v>793</v>
      </c>
      <c r="M69" s="381">
        <v>778</v>
      </c>
      <c r="N69" s="381">
        <v>762</v>
      </c>
      <c r="O69" s="381">
        <v>745</v>
      </c>
      <c r="P69" s="381">
        <v>727</v>
      </c>
      <c r="Q69" s="381">
        <v>708</v>
      </c>
      <c r="R69" s="381">
        <v>688</v>
      </c>
      <c r="S69" s="381">
        <v>667</v>
      </c>
      <c r="T69" s="381">
        <v>646</v>
      </c>
      <c r="U69" s="381">
        <v>624</v>
      </c>
      <c r="V69" s="381">
        <v>603</v>
      </c>
      <c r="W69" s="381">
        <v>580</v>
      </c>
      <c r="X69" s="381">
        <v>558</v>
      </c>
      <c r="Y69" s="381">
        <v>536</v>
      </c>
      <c r="Z69" s="381">
        <v>514</v>
      </c>
      <c r="AA69" s="381">
        <v>493</v>
      </c>
      <c r="AB69" s="381">
        <v>472</v>
      </c>
      <c r="AC69" s="381">
        <v>452</v>
      </c>
      <c r="AD69" s="381">
        <v>433</v>
      </c>
      <c r="AE69" s="381">
        <v>414</v>
      </c>
      <c r="AF69" s="381">
        <v>397</v>
      </c>
      <c r="AG69" s="381">
        <v>381</v>
      </c>
      <c r="AH69" s="381">
        <v>366</v>
      </c>
      <c r="AI69" s="381">
        <v>353</v>
      </c>
      <c r="AJ69" s="381">
        <v>342</v>
      </c>
      <c r="AK69" s="381">
        <v>335</v>
      </c>
      <c r="AL69" s="381">
        <v>330</v>
      </c>
    </row>
    <row r="70" spans="1:38" x14ac:dyDescent="0.2">
      <c r="A70" s="928"/>
      <c r="B70" s="635">
        <v>67</v>
      </c>
      <c r="C70" s="381">
        <v>852</v>
      </c>
      <c r="D70" s="381">
        <v>851</v>
      </c>
      <c r="E70" s="381">
        <v>849</v>
      </c>
      <c r="F70" s="381">
        <v>845</v>
      </c>
      <c r="G70" s="381">
        <v>839</v>
      </c>
      <c r="H70" s="381">
        <v>832</v>
      </c>
      <c r="I70" s="381">
        <v>823</v>
      </c>
      <c r="J70" s="381">
        <v>813</v>
      </c>
      <c r="K70" s="381">
        <v>801</v>
      </c>
      <c r="L70" s="381">
        <v>787</v>
      </c>
      <c r="M70" s="381">
        <v>772</v>
      </c>
      <c r="N70" s="381">
        <v>756</v>
      </c>
      <c r="O70" s="381">
        <v>739</v>
      </c>
      <c r="P70" s="381">
        <v>721</v>
      </c>
      <c r="Q70" s="381">
        <v>702</v>
      </c>
      <c r="R70" s="381">
        <v>682</v>
      </c>
      <c r="S70" s="381">
        <v>661</v>
      </c>
      <c r="T70" s="381">
        <v>640</v>
      </c>
      <c r="U70" s="381">
        <v>619</v>
      </c>
      <c r="V70" s="381">
        <v>597</v>
      </c>
      <c r="W70" s="381">
        <v>575</v>
      </c>
      <c r="X70" s="381">
        <v>553</v>
      </c>
      <c r="Y70" s="381">
        <v>531</v>
      </c>
      <c r="Z70" s="381">
        <v>509</v>
      </c>
      <c r="AA70" s="381">
        <v>487</v>
      </c>
      <c r="AB70" s="381">
        <v>467</v>
      </c>
      <c r="AC70" s="381">
        <v>447</v>
      </c>
      <c r="AD70" s="381">
        <v>427</v>
      </c>
      <c r="AE70" s="381">
        <v>409</v>
      </c>
      <c r="AF70" s="381">
        <v>391</v>
      </c>
      <c r="AG70" s="381">
        <v>375</v>
      </c>
      <c r="AH70" s="381">
        <v>361</v>
      </c>
      <c r="AI70" s="381">
        <v>348</v>
      </c>
      <c r="AJ70" s="381">
        <v>337</v>
      </c>
      <c r="AK70" s="381">
        <v>330</v>
      </c>
      <c r="AL70" s="381">
        <v>325</v>
      </c>
    </row>
    <row r="71" spans="1:38" x14ac:dyDescent="0.2">
      <c r="A71" s="928"/>
      <c r="B71" s="635">
        <v>68</v>
      </c>
      <c r="C71" s="381">
        <v>846</v>
      </c>
      <c r="D71" s="381">
        <v>845</v>
      </c>
      <c r="E71" s="381">
        <v>843</v>
      </c>
      <c r="F71" s="381">
        <v>839</v>
      </c>
      <c r="G71" s="381">
        <v>833</v>
      </c>
      <c r="H71" s="381">
        <v>826</v>
      </c>
      <c r="I71" s="381">
        <v>817</v>
      </c>
      <c r="J71" s="381">
        <v>807</v>
      </c>
      <c r="K71" s="381">
        <v>795</v>
      </c>
      <c r="L71" s="381">
        <v>781</v>
      </c>
      <c r="M71" s="381">
        <v>767</v>
      </c>
      <c r="N71" s="381">
        <v>751</v>
      </c>
      <c r="O71" s="381">
        <v>733</v>
      </c>
      <c r="P71" s="381">
        <v>715</v>
      </c>
      <c r="Q71" s="381">
        <v>696</v>
      </c>
      <c r="R71" s="381">
        <v>676</v>
      </c>
      <c r="S71" s="381">
        <v>656</v>
      </c>
      <c r="T71" s="381">
        <v>635</v>
      </c>
      <c r="U71" s="381">
        <v>613</v>
      </c>
      <c r="V71" s="381">
        <v>591</v>
      </c>
      <c r="W71" s="381">
        <v>569</v>
      </c>
      <c r="X71" s="381">
        <v>547</v>
      </c>
      <c r="Y71" s="381">
        <v>525</v>
      </c>
      <c r="Z71" s="381">
        <v>503</v>
      </c>
      <c r="AA71" s="381">
        <v>482</v>
      </c>
      <c r="AB71" s="381">
        <v>461</v>
      </c>
      <c r="AC71" s="381">
        <v>441</v>
      </c>
      <c r="AD71" s="381">
        <v>422</v>
      </c>
      <c r="AE71" s="381">
        <v>404</v>
      </c>
      <c r="AF71" s="381">
        <v>386</v>
      </c>
      <c r="AG71" s="381">
        <v>370</v>
      </c>
      <c r="AH71" s="381">
        <v>356</v>
      </c>
      <c r="AI71" s="381">
        <v>343</v>
      </c>
      <c r="AJ71" s="381">
        <v>333</v>
      </c>
      <c r="AK71" s="381">
        <v>325</v>
      </c>
      <c r="AL71" s="381">
        <v>320</v>
      </c>
    </row>
    <row r="72" spans="1:38" x14ac:dyDescent="0.2">
      <c r="A72" s="928"/>
      <c r="B72" s="635">
        <v>69</v>
      </c>
      <c r="C72" s="381">
        <v>840</v>
      </c>
      <c r="D72" s="381">
        <v>839</v>
      </c>
      <c r="E72" s="381">
        <v>837</v>
      </c>
      <c r="F72" s="381">
        <v>833</v>
      </c>
      <c r="G72" s="381">
        <v>827</v>
      </c>
      <c r="H72" s="381">
        <v>820</v>
      </c>
      <c r="I72" s="381">
        <v>811</v>
      </c>
      <c r="J72" s="381">
        <v>801</v>
      </c>
      <c r="K72" s="381">
        <v>789</v>
      </c>
      <c r="L72" s="381">
        <v>775</v>
      </c>
      <c r="M72" s="381">
        <v>760</v>
      </c>
      <c r="N72" s="381">
        <v>744</v>
      </c>
      <c r="O72" s="381">
        <v>728</v>
      </c>
      <c r="P72" s="381">
        <v>709</v>
      </c>
      <c r="Q72" s="381">
        <v>690</v>
      </c>
      <c r="R72" s="381">
        <v>670</v>
      </c>
      <c r="S72" s="381">
        <v>650</v>
      </c>
      <c r="T72" s="381">
        <v>629</v>
      </c>
      <c r="U72" s="381">
        <v>607</v>
      </c>
      <c r="V72" s="381">
        <v>586</v>
      </c>
      <c r="W72" s="381">
        <v>564</v>
      </c>
      <c r="X72" s="381">
        <v>541</v>
      </c>
      <c r="Y72" s="381">
        <v>519</v>
      </c>
      <c r="Z72" s="381">
        <v>498</v>
      </c>
      <c r="AA72" s="381">
        <v>477</v>
      </c>
      <c r="AB72" s="381">
        <v>456</v>
      </c>
      <c r="AC72" s="381">
        <v>436</v>
      </c>
      <c r="AD72" s="381">
        <v>417</v>
      </c>
      <c r="AE72" s="381">
        <v>398</v>
      </c>
      <c r="AF72" s="381">
        <v>381</v>
      </c>
      <c r="AG72" s="381">
        <v>365</v>
      </c>
      <c r="AH72" s="381">
        <v>351</v>
      </c>
      <c r="AI72" s="381">
        <v>338</v>
      </c>
      <c r="AJ72" s="381">
        <v>328</v>
      </c>
      <c r="AK72" s="381">
        <v>320</v>
      </c>
      <c r="AL72" s="381">
        <v>315</v>
      </c>
    </row>
    <row r="73" spans="1:38" x14ac:dyDescent="0.2">
      <c r="A73" s="928"/>
      <c r="B73" s="635">
        <v>70</v>
      </c>
      <c r="C73" s="381">
        <v>833</v>
      </c>
      <c r="D73" s="381">
        <v>833</v>
      </c>
      <c r="E73" s="381">
        <v>830</v>
      </c>
      <c r="F73" s="381">
        <v>826</v>
      </c>
      <c r="G73" s="381">
        <v>821</v>
      </c>
      <c r="H73" s="381">
        <v>814</v>
      </c>
      <c r="I73" s="381">
        <v>805</v>
      </c>
      <c r="J73" s="381">
        <v>795</v>
      </c>
      <c r="K73" s="381">
        <v>783</v>
      </c>
      <c r="L73" s="381">
        <v>769</v>
      </c>
      <c r="M73" s="381">
        <v>754</v>
      </c>
      <c r="N73" s="381">
        <v>738</v>
      </c>
      <c r="O73" s="381">
        <v>721</v>
      </c>
      <c r="P73" s="381">
        <v>703</v>
      </c>
      <c r="Q73" s="381">
        <v>684</v>
      </c>
      <c r="R73" s="381">
        <v>664</v>
      </c>
      <c r="S73" s="381">
        <v>644</v>
      </c>
      <c r="T73" s="381">
        <v>623</v>
      </c>
      <c r="U73" s="381">
        <v>602</v>
      </c>
      <c r="V73" s="381">
        <v>580</v>
      </c>
      <c r="W73" s="381">
        <v>558</v>
      </c>
      <c r="X73" s="381">
        <v>536</v>
      </c>
      <c r="Y73" s="381">
        <v>514</v>
      </c>
      <c r="Z73" s="381">
        <v>492</v>
      </c>
      <c r="AA73" s="381">
        <v>471</v>
      </c>
      <c r="AB73" s="381">
        <v>450</v>
      </c>
      <c r="AC73" s="381">
        <v>431</v>
      </c>
      <c r="AD73" s="381">
        <v>411</v>
      </c>
      <c r="AE73" s="381">
        <v>393</v>
      </c>
      <c r="AF73" s="381">
        <v>376</v>
      </c>
      <c r="AG73" s="381">
        <v>360</v>
      </c>
      <c r="AH73" s="381">
        <v>346</v>
      </c>
      <c r="AI73" s="381">
        <v>333</v>
      </c>
      <c r="AJ73" s="381">
        <v>323</v>
      </c>
      <c r="AK73" s="381">
        <v>315</v>
      </c>
      <c r="AL73" s="381">
        <v>310</v>
      </c>
    </row>
    <row r="74" spans="1:38" x14ac:dyDescent="0.2">
      <c r="A74" s="928"/>
      <c r="B74" s="635">
        <v>71</v>
      </c>
      <c r="C74" s="381">
        <v>827</v>
      </c>
      <c r="D74" s="381">
        <v>826</v>
      </c>
      <c r="E74" s="381">
        <v>824</v>
      </c>
      <c r="F74" s="381">
        <v>820</v>
      </c>
      <c r="G74" s="381">
        <v>814</v>
      </c>
      <c r="H74" s="381">
        <v>807</v>
      </c>
      <c r="I74" s="381">
        <v>799</v>
      </c>
      <c r="J74" s="381">
        <v>788</v>
      </c>
      <c r="K74" s="381">
        <v>776</v>
      </c>
      <c r="L74" s="381">
        <v>763</v>
      </c>
      <c r="M74" s="381">
        <v>748</v>
      </c>
      <c r="N74" s="381">
        <v>732</v>
      </c>
      <c r="O74" s="381">
        <v>715</v>
      </c>
      <c r="P74" s="381">
        <v>697</v>
      </c>
      <c r="Q74" s="381">
        <v>678</v>
      </c>
      <c r="R74" s="381">
        <v>658</v>
      </c>
      <c r="S74" s="381">
        <v>638</v>
      </c>
      <c r="T74" s="381">
        <v>617</v>
      </c>
      <c r="U74" s="381">
        <v>596</v>
      </c>
      <c r="V74" s="381">
        <v>574</v>
      </c>
      <c r="W74" s="381">
        <v>552</v>
      </c>
      <c r="X74" s="381">
        <v>530</v>
      </c>
      <c r="Y74" s="381">
        <v>508</v>
      </c>
      <c r="Z74" s="381">
        <v>486</v>
      </c>
      <c r="AA74" s="381">
        <v>465</v>
      </c>
      <c r="AB74" s="381">
        <v>444</v>
      </c>
      <c r="AC74" s="381">
        <v>425</v>
      </c>
      <c r="AD74" s="381">
        <v>406</v>
      </c>
      <c r="AE74" s="381">
        <v>388</v>
      </c>
      <c r="AF74" s="381">
        <v>371</v>
      </c>
      <c r="AG74" s="381">
        <v>355</v>
      </c>
      <c r="AH74" s="381">
        <v>341</v>
      </c>
      <c r="AI74" s="381">
        <v>329</v>
      </c>
      <c r="AJ74" s="381">
        <v>318</v>
      </c>
      <c r="AK74" s="381">
        <v>311</v>
      </c>
      <c r="AL74" s="381">
        <v>306</v>
      </c>
    </row>
    <row r="75" spans="1:38" x14ac:dyDescent="0.2">
      <c r="A75" s="928"/>
      <c r="B75" s="635">
        <v>72</v>
      </c>
      <c r="C75" s="381">
        <v>820</v>
      </c>
      <c r="D75" s="381">
        <v>819</v>
      </c>
      <c r="E75" s="381">
        <v>817</v>
      </c>
      <c r="F75" s="381">
        <v>813</v>
      </c>
      <c r="G75" s="381">
        <v>808</v>
      </c>
      <c r="H75" s="381">
        <v>801</v>
      </c>
      <c r="I75" s="381">
        <v>792</v>
      </c>
      <c r="J75" s="381">
        <v>782</v>
      </c>
      <c r="K75" s="381">
        <v>770</v>
      </c>
      <c r="L75" s="381">
        <v>756</v>
      </c>
      <c r="M75" s="381">
        <v>742</v>
      </c>
      <c r="N75" s="381">
        <v>726</v>
      </c>
      <c r="O75" s="381">
        <v>709</v>
      </c>
      <c r="P75" s="381">
        <v>691</v>
      </c>
      <c r="Q75" s="381">
        <v>672</v>
      </c>
      <c r="R75" s="381">
        <v>652</v>
      </c>
      <c r="S75" s="381">
        <v>632</v>
      </c>
      <c r="T75" s="381">
        <v>611</v>
      </c>
      <c r="U75" s="381">
        <v>590</v>
      </c>
      <c r="V75" s="381">
        <v>568</v>
      </c>
      <c r="W75" s="381">
        <v>546</v>
      </c>
      <c r="X75" s="381">
        <v>524</v>
      </c>
      <c r="Y75" s="381">
        <v>502</v>
      </c>
      <c r="Z75" s="381">
        <v>481</v>
      </c>
      <c r="AA75" s="381">
        <v>460</v>
      </c>
      <c r="AB75" s="381">
        <v>439</v>
      </c>
      <c r="AC75" s="381">
        <v>419</v>
      </c>
      <c r="AD75" s="381">
        <v>400</v>
      </c>
      <c r="AE75" s="381">
        <v>383</v>
      </c>
      <c r="AF75" s="381">
        <v>366</v>
      </c>
      <c r="AG75" s="381">
        <v>350</v>
      </c>
      <c r="AH75" s="381">
        <v>336</v>
      </c>
      <c r="AI75" s="381">
        <v>323</v>
      </c>
      <c r="AJ75" s="381">
        <v>314</v>
      </c>
      <c r="AK75" s="381">
        <v>306</v>
      </c>
      <c r="AL75" s="381">
        <v>301</v>
      </c>
    </row>
    <row r="76" spans="1:38" x14ac:dyDescent="0.2">
      <c r="A76" s="928"/>
      <c r="B76" s="635">
        <v>73</v>
      </c>
      <c r="C76" s="381">
        <v>813</v>
      </c>
      <c r="D76" s="381">
        <v>812</v>
      </c>
      <c r="E76" s="381">
        <v>810</v>
      </c>
      <c r="F76" s="381">
        <v>806</v>
      </c>
      <c r="G76" s="381">
        <v>801</v>
      </c>
      <c r="H76" s="381">
        <v>794</v>
      </c>
      <c r="I76" s="381">
        <v>785</v>
      </c>
      <c r="J76" s="381">
        <v>775</v>
      </c>
      <c r="K76" s="381">
        <v>763</v>
      </c>
      <c r="L76" s="381">
        <v>750</v>
      </c>
      <c r="M76" s="381">
        <v>735</v>
      </c>
      <c r="N76" s="381">
        <v>719</v>
      </c>
      <c r="O76" s="381">
        <v>702</v>
      </c>
      <c r="P76" s="381">
        <v>684</v>
      </c>
      <c r="Q76" s="381">
        <v>665</v>
      </c>
      <c r="R76" s="381">
        <v>646</v>
      </c>
      <c r="S76" s="381">
        <v>626</v>
      </c>
      <c r="T76" s="381">
        <v>605</v>
      </c>
      <c r="U76" s="381">
        <v>583</v>
      </c>
      <c r="V76" s="381">
        <v>562</v>
      </c>
      <c r="W76" s="381">
        <v>540</v>
      </c>
      <c r="X76" s="381">
        <v>518</v>
      </c>
      <c r="Y76" s="381">
        <v>496</v>
      </c>
      <c r="Z76" s="381">
        <v>475</v>
      </c>
      <c r="AA76" s="381">
        <v>454</v>
      </c>
      <c r="AB76" s="381">
        <v>434</v>
      </c>
      <c r="AC76" s="381">
        <v>414</v>
      </c>
      <c r="AD76" s="381">
        <v>395</v>
      </c>
      <c r="AE76" s="381">
        <v>377</v>
      </c>
      <c r="AF76" s="381">
        <v>360</v>
      </c>
      <c r="AG76" s="381">
        <v>345</v>
      </c>
      <c r="AH76" s="381">
        <v>331</v>
      </c>
      <c r="AI76" s="381">
        <v>319</v>
      </c>
      <c r="AJ76" s="381">
        <v>309</v>
      </c>
      <c r="AK76" s="381">
        <v>301</v>
      </c>
      <c r="AL76" s="381">
        <v>297</v>
      </c>
    </row>
    <row r="77" spans="1:38" x14ac:dyDescent="0.2">
      <c r="A77" s="928"/>
      <c r="B77" s="635">
        <v>74</v>
      </c>
      <c r="C77" s="381">
        <v>806</v>
      </c>
      <c r="D77" s="381">
        <v>805</v>
      </c>
      <c r="E77" s="381">
        <v>803</v>
      </c>
      <c r="F77" s="381">
        <v>799</v>
      </c>
      <c r="G77" s="381">
        <v>794</v>
      </c>
      <c r="H77" s="381">
        <v>787</v>
      </c>
      <c r="I77" s="381">
        <v>778</v>
      </c>
      <c r="J77" s="381">
        <v>768</v>
      </c>
      <c r="K77" s="381">
        <v>756</v>
      </c>
      <c r="L77" s="381">
        <v>743</v>
      </c>
      <c r="M77" s="381">
        <v>728</v>
      </c>
      <c r="N77" s="381">
        <v>712</v>
      </c>
      <c r="O77" s="381">
        <v>696</v>
      </c>
      <c r="P77" s="381">
        <v>678</v>
      </c>
      <c r="Q77" s="381">
        <v>659</v>
      </c>
      <c r="R77" s="381">
        <v>639</v>
      </c>
      <c r="S77" s="381">
        <v>619</v>
      </c>
      <c r="T77" s="381">
        <v>599</v>
      </c>
      <c r="U77" s="381">
        <v>577</v>
      </c>
      <c r="V77" s="381">
        <v>556</v>
      </c>
      <c r="W77" s="381">
        <v>534</v>
      </c>
      <c r="X77" s="381">
        <v>512</v>
      </c>
      <c r="Y77" s="381">
        <v>491</v>
      </c>
      <c r="Z77" s="381">
        <v>469</v>
      </c>
      <c r="AA77" s="381">
        <v>448</v>
      </c>
      <c r="AB77" s="381">
        <v>428</v>
      </c>
      <c r="AC77" s="381">
        <v>408</v>
      </c>
      <c r="AD77" s="381">
        <v>390</v>
      </c>
      <c r="AE77" s="381">
        <v>372</v>
      </c>
      <c r="AF77" s="381">
        <v>355</v>
      </c>
      <c r="AG77" s="381">
        <v>340</v>
      </c>
      <c r="AH77" s="381">
        <v>326</v>
      </c>
      <c r="AI77" s="381">
        <v>314</v>
      </c>
      <c r="AJ77" s="381">
        <v>304</v>
      </c>
      <c r="AK77" s="381">
        <v>296</v>
      </c>
      <c r="AL77" s="381">
        <v>292</v>
      </c>
    </row>
    <row r="78" spans="1:38" x14ac:dyDescent="0.2">
      <c r="A78" s="928"/>
      <c r="B78" s="635">
        <v>75</v>
      </c>
      <c r="C78" s="381">
        <v>798</v>
      </c>
      <c r="D78" s="381">
        <v>798</v>
      </c>
      <c r="E78" s="381">
        <v>795</v>
      </c>
      <c r="F78" s="381">
        <v>792</v>
      </c>
      <c r="G78" s="381">
        <v>786</v>
      </c>
      <c r="H78" s="381">
        <v>779</v>
      </c>
      <c r="I78" s="381">
        <v>771</v>
      </c>
      <c r="J78" s="381">
        <v>761</v>
      </c>
      <c r="K78" s="381">
        <v>749</v>
      </c>
      <c r="L78" s="381">
        <v>736</v>
      </c>
      <c r="M78" s="381">
        <v>721</v>
      </c>
      <c r="N78" s="381">
        <v>706</v>
      </c>
      <c r="O78" s="381">
        <v>689</v>
      </c>
      <c r="P78" s="381">
        <v>671</v>
      </c>
      <c r="Q78" s="381">
        <v>653</v>
      </c>
      <c r="R78" s="381">
        <v>633</v>
      </c>
      <c r="S78" s="381">
        <v>613</v>
      </c>
      <c r="T78" s="381">
        <v>592</v>
      </c>
      <c r="U78" s="381">
        <v>571</v>
      </c>
      <c r="V78" s="381">
        <v>550</v>
      </c>
      <c r="W78" s="381">
        <v>528</v>
      </c>
      <c r="X78" s="381">
        <v>506</v>
      </c>
      <c r="Y78" s="381">
        <v>485</v>
      </c>
      <c r="Z78" s="381">
        <v>463</v>
      </c>
      <c r="AA78" s="381">
        <v>442</v>
      </c>
      <c r="AB78" s="381">
        <v>422</v>
      </c>
      <c r="AC78" s="381">
        <v>403</v>
      </c>
      <c r="AD78" s="381">
        <v>384</v>
      </c>
      <c r="AE78" s="381">
        <v>367</v>
      </c>
      <c r="AF78" s="381">
        <v>350</v>
      </c>
      <c r="AG78" s="381">
        <v>335</v>
      </c>
      <c r="AH78" s="381">
        <v>321</v>
      </c>
      <c r="AI78" s="381">
        <v>309</v>
      </c>
      <c r="AJ78" s="381">
        <v>299</v>
      </c>
      <c r="AK78" s="381">
        <v>292</v>
      </c>
      <c r="AL78" s="381">
        <v>288</v>
      </c>
    </row>
    <row r="79" spans="1:38" x14ac:dyDescent="0.2">
      <c r="A79" s="928"/>
      <c r="B79" s="635">
        <v>76</v>
      </c>
      <c r="C79" s="381">
        <v>791</v>
      </c>
      <c r="D79" s="381">
        <v>790</v>
      </c>
      <c r="E79" s="381">
        <v>788</v>
      </c>
      <c r="F79" s="381">
        <v>784</v>
      </c>
      <c r="G79" s="381">
        <v>779</v>
      </c>
      <c r="H79" s="381">
        <v>772</v>
      </c>
      <c r="I79" s="381">
        <v>764</v>
      </c>
      <c r="J79" s="381">
        <v>754</v>
      </c>
      <c r="K79" s="381">
        <v>742</v>
      </c>
      <c r="L79" s="381">
        <v>729</v>
      </c>
      <c r="M79" s="381">
        <v>714</v>
      </c>
      <c r="N79" s="381">
        <v>699</v>
      </c>
      <c r="O79" s="381">
        <v>682</v>
      </c>
      <c r="P79" s="381">
        <v>664</v>
      </c>
      <c r="Q79" s="381">
        <v>645</v>
      </c>
      <c r="R79" s="381">
        <v>627</v>
      </c>
      <c r="S79" s="381">
        <v>606</v>
      </c>
      <c r="T79" s="381">
        <v>586</v>
      </c>
      <c r="U79" s="381">
        <v>565</v>
      </c>
      <c r="V79" s="381">
        <v>543</v>
      </c>
      <c r="W79" s="381">
        <v>522</v>
      </c>
      <c r="X79" s="381">
        <v>500</v>
      </c>
      <c r="Y79" s="381">
        <v>479</v>
      </c>
      <c r="Z79" s="381">
        <v>458</v>
      </c>
      <c r="AA79" s="381">
        <v>437</v>
      </c>
      <c r="AB79" s="381">
        <v>417</v>
      </c>
      <c r="AC79" s="381">
        <v>397</v>
      </c>
      <c r="AD79" s="381">
        <v>379</v>
      </c>
      <c r="AE79" s="381">
        <v>362</v>
      </c>
      <c r="AF79" s="381">
        <v>345</v>
      </c>
      <c r="AG79" s="381">
        <v>330</v>
      </c>
      <c r="AH79" s="381">
        <v>316</v>
      </c>
      <c r="AI79" s="381">
        <v>304</v>
      </c>
      <c r="AJ79" s="381">
        <v>294</v>
      </c>
      <c r="AK79" s="381">
        <v>287</v>
      </c>
      <c r="AL79" s="381">
        <v>283</v>
      </c>
    </row>
    <row r="80" spans="1:38" x14ac:dyDescent="0.2">
      <c r="A80" s="928"/>
      <c r="B80" s="635">
        <v>77</v>
      </c>
      <c r="C80" s="381">
        <v>783</v>
      </c>
      <c r="D80" s="381">
        <v>782</v>
      </c>
      <c r="E80" s="381">
        <v>780</v>
      </c>
      <c r="F80" s="381">
        <v>777</v>
      </c>
      <c r="G80" s="381">
        <v>771</v>
      </c>
      <c r="H80" s="381">
        <v>765</v>
      </c>
      <c r="I80" s="381">
        <v>756</v>
      </c>
      <c r="J80" s="381">
        <v>746</v>
      </c>
      <c r="K80" s="381">
        <v>734</v>
      </c>
      <c r="L80" s="381">
        <v>722</v>
      </c>
      <c r="M80" s="381">
        <v>707</v>
      </c>
      <c r="N80" s="381">
        <v>692</v>
      </c>
      <c r="O80" s="381">
        <v>675</v>
      </c>
      <c r="P80" s="381">
        <v>657</v>
      </c>
      <c r="Q80" s="381">
        <v>639</v>
      </c>
      <c r="R80" s="381">
        <v>619</v>
      </c>
      <c r="S80" s="381">
        <v>600</v>
      </c>
      <c r="T80" s="381">
        <v>579</v>
      </c>
      <c r="U80" s="381">
        <v>558</v>
      </c>
      <c r="V80" s="381">
        <v>537</v>
      </c>
      <c r="W80" s="381">
        <v>516</v>
      </c>
      <c r="X80" s="381">
        <v>494</v>
      </c>
      <c r="Y80" s="381">
        <v>473</v>
      </c>
      <c r="Z80" s="381">
        <v>452</v>
      </c>
      <c r="AA80" s="381">
        <v>431</v>
      </c>
      <c r="AB80" s="381">
        <v>411</v>
      </c>
      <c r="AC80" s="381">
        <v>392</v>
      </c>
      <c r="AD80" s="381">
        <v>374</v>
      </c>
      <c r="AE80" s="381">
        <v>356</v>
      </c>
      <c r="AF80" s="381">
        <v>340</v>
      </c>
      <c r="AG80" s="381">
        <v>325</v>
      </c>
      <c r="AH80" s="381">
        <v>311</v>
      </c>
      <c r="AI80" s="381">
        <v>300</v>
      </c>
      <c r="AJ80" s="381">
        <v>290</v>
      </c>
      <c r="AK80" s="381">
        <v>283</v>
      </c>
      <c r="AL80" s="381">
        <v>278</v>
      </c>
    </row>
    <row r="81" spans="1:38" x14ac:dyDescent="0.2">
      <c r="A81" s="928"/>
      <c r="B81" s="635">
        <v>78</v>
      </c>
      <c r="C81" s="381">
        <v>775</v>
      </c>
      <c r="D81" s="381">
        <v>774</v>
      </c>
      <c r="E81" s="381">
        <v>772</v>
      </c>
      <c r="F81" s="381">
        <v>769</v>
      </c>
      <c r="G81" s="381">
        <v>763</v>
      </c>
      <c r="H81" s="381">
        <v>757</v>
      </c>
      <c r="I81" s="381">
        <v>748</v>
      </c>
      <c r="J81" s="381">
        <v>738</v>
      </c>
      <c r="K81" s="381">
        <v>727</v>
      </c>
      <c r="L81" s="381">
        <v>714</v>
      </c>
      <c r="M81" s="381">
        <v>700</v>
      </c>
      <c r="N81" s="381">
        <v>685</v>
      </c>
      <c r="O81" s="381">
        <v>668</v>
      </c>
      <c r="P81" s="381">
        <v>651</v>
      </c>
      <c r="Q81" s="381">
        <v>632</v>
      </c>
      <c r="R81" s="381">
        <v>613</v>
      </c>
      <c r="S81" s="381">
        <v>593</v>
      </c>
      <c r="T81" s="381">
        <v>573</v>
      </c>
      <c r="U81" s="381">
        <v>552</v>
      </c>
      <c r="V81" s="381">
        <v>531</v>
      </c>
      <c r="W81" s="381">
        <v>510</v>
      </c>
      <c r="X81" s="381">
        <v>488</v>
      </c>
      <c r="Y81" s="381">
        <v>467</v>
      </c>
      <c r="Z81" s="381">
        <v>446</v>
      </c>
      <c r="AA81" s="381">
        <v>425</v>
      </c>
      <c r="AB81" s="381">
        <v>405</v>
      </c>
      <c r="AC81" s="381">
        <v>386</v>
      </c>
      <c r="AD81" s="381">
        <v>368</v>
      </c>
      <c r="AE81" s="381">
        <v>351</v>
      </c>
      <c r="AF81" s="381">
        <v>335</v>
      </c>
      <c r="AG81" s="381">
        <v>320</v>
      </c>
      <c r="AH81" s="381">
        <v>307</v>
      </c>
      <c r="AI81" s="381">
        <v>295</v>
      </c>
      <c r="AJ81" s="381">
        <v>286</v>
      </c>
      <c r="AK81" s="381">
        <v>278</v>
      </c>
      <c r="AL81" s="381">
        <v>274</v>
      </c>
    </row>
    <row r="82" spans="1:38" x14ac:dyDescent="0.2">
      <c r="A82" s="928"/>
      <c r="B82" s="635">
        <v>79</v>
      </c>
      <c r="C82" s="381">
        <v>767</v>
      </c>
      <c r="D82" s="381">
        <v>766</v>
      </c>
      <c r="E82" s="381">
        <v>764</v>
      </c>
      <c r="F82" s="381">
        <v>761</v>
      </c>
      <c r="G82" s="381">
        <v>756</v>
      </c>
      <c r="H82" s="381">
        <v>749</v>
      </c>
      <c r="I82" s="381">
        <v>741</v>
      </c>
      <c r="J82" s="381">
        <v>731</v>
      </c>
      <c r="K82" s="381">
        <v>720</v>
      </c>
      <c r="L82" s="381">
        <v>707</v>
      </c>
      <c r="M82" s="381">
        <v>693</v>
      </c>
      <c r="N82" s="381">
        <v>677</v>
      </c>
      <c r="O82" s="381">
        <v>661</v>
      </c>
      <c r="P82" s="381">
        <v>643</v>
      </c>
      <c r="Q82" s="381">
        <v>625</v>
      </c>
      <c r="R82" s="381">
        <v>606</v>
      </c>
      <c r="S82" s="381">
        <v>586</v>
      </c>
      <c r="T82" s="381">
        <v>566</v>
      </c>
      <c r="U82" s="381">
        <v>545</v>
      </c>
      <c r="V82" s="381">
        <v>524</v>
      </c>
      <c r="W82" s="381">
        <v>503</v>
      </c>
      <c r="X82" s="381">
        <v>482</v>
      </c>
      <c r="Y82" s="381">
        <v>461</v>
      </c>
      <c r="Z82" s="381">
        <v>440</v>
      </c>
      <c r="AA82" s="381">
        <v>420</v>
      </c>
      <c r="AB82" s="381">
        <v>400</v>
      </c>
      <c r="AC82" s="381">
        <v>381</v>
      </c>
      <c r="AD82" s="381">
        <v>363</v>
      </c>
      <c r="AE82" s="381">
        <v>346</v>
      </c>
      <c r="AF82" s="381">
        <v>330</v>
      </c>
      <c r="AG82" s="381">
        <v>315</v>
      </c>
      <c r="AH82" s="381">
        <v>302</v>
      </c>
      <c r="AI82" s="381">
        <v>290</v>
      </c>
      <c r="AJ82" s="381">
        <v>281</v>
      </c>
      <c r="AK82" s="381">
        <v>274</v>
      </c>
      <c r="AL82" s="381">
        <v>270</v>
      </c>
    </row>
    <row r="83" spans="1:38" x14ac:dyDescent="0.2">
      <c r="A83" s="928"/>
      <c r="B83" s="635">
        <v>80</v>
      </c>
      <c r="C83" s="381">
        <v>759</v>
      </c>
      <c r="D83" s="381">
        <v>758</v>
      </c>
      <c r="E83" s="381">
        <v>756</v>
      </c>
      <c r="F83" s="381">
        <v>752</v>
      </c>
      <c r="G83" s="381">
        <v>747</v>
      </c>
      <c r="H83" s="381">
        <v>741</v>
      </c>
      <c r="I83" s="381">
        <v>733</v>
      </c>
      <c r="J83" s="381">
        <v>723</v>
      </c>
      <c r="K83" s="381">
        <v>712</v>
      </c>
      <c r="L83" s="381">
        <v>699</v>
      </c>
      <c r="M83" s="381">
        <v>685</v>
      </c>
      <c r="N83" s="381">
        <v>670</v>
      </c>
      <c r="O83" s="381">
        <v>653</v>
      </c>
      <c r="P83" s="381">
        <v>636</v>
      </c>
      <c r="Q83" s="381">
        <v>618</v>
      </c>
      <c r="R83" s="381">
        <v>600</v>
      </c>
      <c r="S83" s="381">
        <v>580</v>
      </c>
      <c r="T83" s="381">
        <v>559</v>
      </c>
      <c r="U83" s="381">
        <v>539</v>
      </c>
      <c r="V83" s="381">
        <v>518</v>
      </c>
      <c r="W83" s="381">
        <v>497</v>
      </c>
      <c r="X83" s="381">
        <v>476</v>
      </c>
      <c r="Y83" s="381">
        <v>455</v>
      </c>
      <c r="Z83" s="381">
        <v>434</v>
      </c>
      <c r="AA83" s="381">
        <v>414</v>
      </c>
      <c r="AB83" s="381">
        <v>394</v>
      </c>
      <c r="AC83" s="381">
        <v>375</v>
      </c>
      <c r="AD83" s="381">
        <v>358</v>
      </c>
      <c r="AE83" s="381">
        <v>341</v>
      </c>
      <c r="AF83" s="381">
        <v>325</v>
      </c>
      <c r="AG83" s="381">
        <v>310</v>
      </c>
      <c r="AH83" s="381">
        <v>297</v>
      </c>
      <c r="AI83" s="381">
        <v>285</v>
      </c>
      <c r="AJ83" s="381">
        <v>276</v>
      </c>
      <c r="AK83" s="381">
        <v>270</v>
      </c>
      <c r="AL83" s="381">
        <v>265</v>
      </c>
    </row>
    <row r="84" spans="1:38" x14ac:dyDescent="0.2">
      <c r="A84" s="928"/>
      <c r="B84" s="635">
        <v>81</v>
      </c>
      <c r="C84" s="381">
        <v>750</v>
      </c>
      <c r="D84" s="381">
        <v>749</v>
      </c>
      <c r="E84" s="381">
        <v>748</v>
      </c>
      <c r="F84" s="381">
        <v>744</v>
      </c>
      <c r="G84" s="381">
        <v>739</v>
      </c>
      <c r="H84" s="381">
        <v>733</v>
      </c>
      <c r="I84" s="381">
        <v>725</v>
      </c>
      <c r="J84" s="381">
        <v>715</v>
      </c>
      <c r="K84" s="381">
        <v>704</v>
      </c>
      <c r="L84" s="381">
        <v>691</v>
      </c>
      <c r="M84" s="381">
        <v>677</v>
      </c>
      <c r="N84" s="381">
        <v>662</v>
      </c>
      <c r="O84" s="381">
        <v>646</v>
      </c>
      <c r="P84" s="381">
        <v>629</v>
      </c>
      <c r="Q84" s="381">
        <v>611</v>
      </c>
      <c r="R84" s="381">
        <v>592</v>
      </c>
      <c r="S84" s="381">
        <v>573</v>
      </c>
      <c r="T84" s="381">
        <v>553</v>
      </c>
      <c r="U84" s="381">
        <v>532</v>
      </c>
      <c r="V84" s="381">
        <v>511</v>
      </c>
      <c r="W84" s="381">
        <v>491</v>
      </c>
      <c r="X84" s="381">
        <v>469</v>
      </c>
      <c r="Y84" s="381">
        <v>448</v>
      </c>
      <c r="Z84" s="381">
        <v>428</v>
      </c>
      <c r="AA84" s="381">
        <v>408</v>
      </c>
      <c r="AB84" s="381">
        <v>388</v>
      </c>
      <c r="AC84" s="381">
        <v>370</v>
      </c>
      <c r="AD84" s="381">
        <v>352</v>
      </c>
      <c r="AE84" s="381">
        <v>335</v>
      </c>
      <c r="AF84" s="381">
        <v>319</v>
      </c>
      <c r="AG84" s="381">
        <v>305</v>
      </c>
      <c r="AH84" s="381">
        <v>292</v>
      </c>
      <c r="AI84" s="381">
        <v>281</v>
      </c>
      <c r="AJ84" s="381">
        <v>272</v>
      </c>
      <c r="AK84" s="381">
        <v>265</v>
      </c>
      <c r="AL84" s="381">
        <v>261</v>
      </c>
    </row>
    <row r="85" spans="1:38" x14ac:dyDescent="0.2">
      <c r="A85" s="928"/>
      <c r="B85" s="635">
        <v>82</v>
      </c>
      <c r="C85" s="381">
        <v>742</v>
      </c>
      <c r="D85" s="381">
        <v>741</v>
      </c>
      <c r="E85" s="381">
        <v>739</v>
      </c>
      <c r="F85" s="381">
        <v>736</v>
      </c>
      <c r="G85" s="381">
        <v>731</v>
      </c>
      <c r="H85" s="381">
        <v>724</v>
      </c>
      <c r="I85" s="381">
        <v>717</v>
      </c>
      <c r="J85" s="381">
        <v>707</v>
      </c>
      <c r="K85" s="381">
        <v>696</v>
      </c>
      <c r="L85" s="381">
        <v>683</v>
      </c>
      <c r="M85" s="381">
        <v>669</v>
      </c>
      <c r="N85" s="381">
        <v>654</v>
      </c>
      <c r="O85" s="381">
        <v>639</v>
      </c>
      <c r="P85" s="381">
        <v>622</v>
      </c>
      <c r="Q85" s="381">
        <v>604</v>
      </c>
      <c r="R85" s="381">
        <v>585</v>
      </c>
      <c r="S85" s="381">
        <v>565</v>
      </c>
      <c r="T85" s="381">
        <v>546</v>
      </c>
      <c r="U85" s="381">
        <v>526</v>
      </c>
      <c r="V85" s="381">
        <v>505</v>
      </c>
      <c r="W85" s="381">
        <v>484</v>
      </c>
      <c r="X85" s="381">
        <v>463</v>
      </c>
      <c r="Y85" s="381">
        <v>442</v>
      </c>
      <c r="Z85" s="381">
        <v>422</v>
      </c>
      <c r="AA85" s="381">
        <v>402</v>
      </c>
      <c r="AB85" s="381">
        <v>383</v>
      </c>
      <c r="AC85" s="381">
        <v>364</v>
      </c>
      <c r="AD85" s="381">
        <v>347</v>
      </c>
      <c r="AE85" s="381">
        <v>330</v>
      </c>
      <c r="AF85" s="381">
        <v>315</v>
      </c>
      <c r="AG85" s="381">
        <v>301</v>
      </c>
      <c r="AH85" s="381">
        <v>288</v>
      </c>
      <c r="AI85" s="381">
        <v>276</v>
      </c>
      <c r="AJ85" s="381">
        <v>267</v>
      </c>
      <c r="AK85" s="381">
        <v>261</v>
      </c>
      <c r="AL85" s="381">
        <v>257</v>
      </c>
    </row>
    <row r="86" spans="1:38" x14ac:dyDescent="0.2">
      <c r="A86" s="928"/>
      <c r="B86" s="635">
        <v>83</v>
      </c>
      <c r="C86" s="381">
        <v>733</v>
      </c>
      <c r="D86" s="381">
        <v>732</v>
      </c>
      <c r="E86" s="381">
        <v>730</v>
      </c>
      <c r="F86" s="381">
        <v>727</v>
      </c>
      <c r="G86" s="381">
        <v>722</v>
      </c>
      <c r="H86" s="381">
        <v>716</v>
      </c>
      <c r="I86" s="381">
        <v>708</v>
      </c>
      <c r="J86" s="381">
        <v>699</v>
      </c>
      <c r="K86" s="381">
        <v>688</v>
      </c>
      <c r="L86" s="381">
        <v>675</v>
      </c>
      <c r="M86" s="381">
        <v>662</v>
      </c>
      <c r="N86" s="381">
        <v>647</v>
      </c>
      <c r="O86" s="381">
        <v>631</v>
      </c>
      <c r="P86" s="381">
        <v>614</v>
      </c>
      <c r="Q86" s="381">
        <v>596</v>
      </c>
      <c r="R86" s="381">
        <v>578</v>
      </c>
      <c r="S86" s="381">
        <v>558</v>
      </c>
      <c r="T86" s="381">
        <v>538</v>
      </c>
      <c r="U86" s="381">
        <v>519</v>
      </c>
      <c r="V86" s="381">
        <v>498</v>
      </c>
      <c r="W86" s="381">
        <v>478</v>
      </c>
      <c r="X86" s="381">
        <v>457</v>
      </c>
      <c r="Y86" s="381">
        <v>437</v>
      </c>
      <c r="Z86" s="381">
        <v>416</v>
      </c>
      <c r="AA86" s="381">
        <v>396</v>
      </c>
      <c r="AB86" s="381">
        <v>377</v>
      </c>
      <c r="AC86" s="381">
        <v>359</v>
      </c>
      <c r="AD86" s="381">
        <v>341</v>
      </c>
      <c r="AE86" s="381">
        <v>325</v>
      </c>
      <c r="AF86" s="381">
        <v>310</v>
      </c>
      <c r="AG86" s="381">
        <v>296</v>
      </c>
      <c r="AH86" s="381">
        <v>283</v>
      </c>
      <c r="AI86" s="381">
        <v>272</v>
      </c>
      <c r="AJ86" s="381">
        <v>263</v>
      </c>
      <c r="AK86" s="381">
        <v>256</v>
      </c>
      <c r="AL86" s="381">
        <v>252</v>
      </c>
    </row>
    <row r="87" spans="1:38" x14ac:dyDescent="0.2">
      <c r="A87" s="928"/>
      <c r="B87" s="635">
        <v>84</v>
      </c>
      <c r="C87" s="381">
        <v>724</v>
      </c>
      <c r="D87" s="381">
        <v>723</v>
      </c>
      <c r="E87" s="381">
        <v>721</v>
      </c>
      <c r="F87" s="381">
        <v>718</v>
      </c>
      <c r="G87" s="381">
        <v>713</v>
      </c>
      <c r="H87" s="381">
        <v>707</v>
      </c>
      <c r="I87" s="381">
        <v>699</v>
      </c>
      <c r="J87" s="381">
        <v>690</v>
      </c>
      <c r="K87" s="381">
        <v>680</v>
      </c>
      <c r="L87" s="381">
        <v>667</v>
      </c>
      <c r="M87" s="381">
        <v>654</v>
      </c>
      <c r="N87" s="381">
        <v>639</v>
      </c>
      <c r="O87" s="381">
        <v>623</v>
      </c>
      <c r="P87" s="381">
        <v>606</v>
      </c>
      <c r="Q87" s="381">
        <v>589</v>
      </c>
      <c r="R87" s="381">
        <v>571</v>
      </c>
      <c r="S87" s="381">
        <v>551</v>
      </c>
      <c r="T87" s="381">
        <v>532</v>
      </c>
      <c r="U87" s="381">
        <v>512</v>
      </c>
      <c r="V87" s="381">
        <v>492</v>
      </c>
      <c r="W87" s="381">
        <v>471</v>
      </c>
      <c r="X87" s="381">
        <v>450</v>
      </c>
      <c r="Y87" s="381">
        <v>430</v>
      </c>
      <c r="Z87" s="381">
        <v>410</v>
      </c>
      <c r="AA87" s="381">
        <v>391</v>
      </c>
      <c r="AB87" s="381">
        <v>372</v>
      </c>
      <c r="AC87" s="381">
        <v>353</v>
      </c>
      <c r="AD87" s="381">
        <v>336</v>
      </c>
      <c r="AE87" s="381">
        <v>320</v>
      </c>
      <c r="AF87" s="381">
        <v>305</v>
      </c>
      <c r="AG87" s="381">
        <v>290</v>
      </c>
      <c r="AH87" s="381">
        <v>278</v>
      </c>
      <c r="AI87" s="381">
        <v>267</v>
      </c>
      <c r="AJ87" s="381">
        <v>259</v>
      </c>
      <c r="AK87" s="381">
        <v>252</v>
      </c>
      <c r="AL87" s="381">
        <v>248</v>
      </c>
    </row>
    <row r="88" spans="1:38" x14ac:dyDescent="0.2">
      <c r="A88" s="928"/>
      <c r="B88" s="635">
        <v>85</v>
      </c>
      <c r="C88" s="381">
        <v>715</v>
      </c>
      <c r="D88" s="381">
        <v>714</v>
      </c>
      <c r="E88" s="381">
        <v>712</v>
      </c>
      <c r="F88" s="381">
        <v>709</v>
      </c>
      <c r="G88" s="381">
        <v>704</v>
      </c>
      <c r="H88" s="381">
        <v>698</v>
      </c>
      <c r="I88" s="381">
        <v>691</v>
      </c>
      <c r="J88" s="381">
        <v>682</v>
      </c>
      <c r="K88" s="381">
        <v>671</v>
      </c>
      <c r="L88" s="381">
        <v>659</v>
      </c>
      <c r="M88" s="381">
        <v>645</v>
      </c>
      <c r="N88" s="381">
        <v>631</v>
      </c>
      <c r="O88" s="381">
        <v>615</v>
      </c>
      <c r="P88" s="381">
        <v>599</v>
      </c>
      <c r="Q88" s="381">
        <v>581</v>
      </c>
      <c r="R88" s="381">
        <v>563</v>
      </c>
      <c r="S88" s="381">
        <v>545</v>
      </c>
      <c r="T88" s="381">
        <v>525</v>
      </c>
      <c r="U88" s="381">
        <v>505</v>
      </c>
      <c r="V88" s="381">
        <v>485</v>
      </c>
      <c r="W88" s="381">
        <v>465</v>
      </c>
      <c r="X88" s="381">
        <v>444</v>
      </c>
      <c r="Y88" s="381">
        <v>424</v>
      </c>
      <c r="Z88" s="381">
        <v>404</v>
      </c>
      <c r="AA88" s="381">
        <v>385</v>
      </c>
      <c r="AB88" s="381">
        <v>366</v>
      </c>
      <c r="AC88" s="381">
        <v>348</v>
      </c>
      <c r="AD88" s="381">
        <v>331</v>
      </c>
      <c r="AE88" s="381">
        <v>315</v>
      </c>
      <c r="AF88" s="381">
        <v>300</v>
      </c>
      <c r="AG88" s="381">
        <v>286</v>
      </c>
      <c r="AH88" s="381">
        <v>274</v>
      </c>
      <c r="AI88" s="381">
        <v>263</v>
      </c>
      <c r="AJ88" s="381">
        <v>254</v>
      </c>
      <c r="AK88" s="381">
        <v>248</v>
      </c>
      <c r="AL88" s="381">
        <v>244</v>
      </c>
    </row>
    <row r="89" spans="1:38" x14ac:dyDescent="0.2">
      <c r="A89" s="928"/>
      <c r="B89" s="635">
        <v>86</v>
      </c>
      <c r="C89" s="381">
        <v>706</v>
      </c>
      <c r="D89" s="381">
        <v>705</v>
      </c>
      <c r="E89" s="381">
        <v>703</v>
      </c>
      <c r="F89" s="381">
        <v>700</v>
      </c>
      <c r="G89" s="381">
        <v>695</v>
      </c>
      <c r="H89" s="381">
        <v>690</v>
      </c>
      <c r="I89" s="381">
        <v>682</v>
      </c>
      <c r="J89" s="381">
        <v>673</v>
      </c>
      <c r="K89" s="381">
        <v>662</v>
      </c>
      <c r="L89" s="381">
        <v>651</v>
      </c>
      <c r="M89" s="381">
        <v>637</v>
      </c>
      <c r="N89" s="381">
        <v>623</v>
      </c>
      <c r="O89" s="381">
        <v>607</v>
      </c>
      <c r="P89" s="381">
        <v>591</v>
      </c>
      <c r="Q89" s="381">
        <v>574</v>
      </c>
      <c r="R89" s="381">
        <v>556</v>
      </c>
      <c r="S89" s="381">
        <v>537</v>
      </c>
      <c r="T89" s="381">
        <v>518</v>
      </c>
      <c r="U89" s="381">
        <v>498</v>
      </c>
      <c r="V89" s="381">
        <v>478</v>
      </c>
      <c r="W89" s="381">
        <v>458</v>
      </c>
      <c r="X89" s="381">
        <v>438</v>
      </c>
      <c r="Y89" s="381">
        <v>418</v>
      </c>
      <c r="Z89" s="381">
        <v>398</v>
      </c>
      <c r="AA89" s="381">
        <v>379</v>
      </c>
      <c r="AB89" s="381">
        <v>360</v>
      </c>
      <c r="AC89" s="381">
        <v>342</v>
      </c>
      <c r="AD89" s="381">
        <v>326</v>
      </c>
      <c r="AE89" s="381">
        <v>310</v>
      </c>
      <c r="AF89" s="381">
        <v>295</v>
      </c>
      <c r="AG89" s="381">
        <v>281</v>
      </c>
      <c r="AH89" s="381">
        <v>269</v>
      </c>
      <c r="AI89" s="381">
        <v>258</v>
      </c>
      <c r="AJ89" s="381">
        <v>250</v>
      </c>
      <c r="AK89" s="381">
        <v>244</v>
      </c>
      <c r="AL89" s="381">
        <v>240</v>
      </c>
    </row>
    <row r="90" spans="1:38" x14ac:dyDescent="0.2">
      <c r="A90" s="928"/>
      <c r="B90" s="635">
        <v>87</v>
      </c>
      <c r="C90" s="381">
        <v>696</v>
      </c>
      <c r="D90" s="381">
        <v>696</v>
      </c>
      <c r="E90" s="381">
        <v>694</v>
      </c>
      <c r="F90" s="381">
        <v>690</v>
      </c>
      <c r="G90" s="381">
        <v>686</v>
      </c>
      <c r="H90" s="381">
        <v>680</v>
      </c>
      <c r="I90" s="381">
        <v>673</v>
      </c>
      <c r="J90" s="381">
        <v>664</v>
      </c>
      <c r="K90" s="381">
        <v>654</v>
      </c>
      <c r="L90" s="381">
        <v>642</v>
      </c>
      <c r="M90" s="381">
        <v>629</v>
      </c>
      <c r="N90" s="381">
        <v>615</v>
      </c>
      <c r="O90" s="381">
        <v>599</v>
      </c>
      <c r="P90" s="381">
        <v>583</v>
      </c>
      <c r="Q90" s="381">
        <v>566</v>
      </c>
      <c r="R90" s="381">
        <v>548</v>
      </c>
      <c r="S90" s="381">
        <v>530</v>
      </c>
      <c r="T90" s="381">
        <v>511</v>
      </c>
      <c r="U90" s="381">
        <v>491</v>
      </c>
      <c r="V90" s="381">
        <v>471</v>
      </c>
      <c r="W90" s="381">
        <v>451</v>
      </c>
      <c r="X90" s="381">
        <v>431</v>
      </c>
      <c r="Y90" s="381">
        <v>412</v>
      </c>
      <c r="Z90" s="381">
        <v>392</v>
      </c>
      <c r="AA90" s="381">
        <v>373</v>
      </c>
      <c r="AB90" s="381">
        <v>355</v>
      </c>
      <c r="AC90" s="381">
        <v>337</v>
      </c>
      <c r="AD90" s="381">
        <v>320</v>
      </c>
      <c r="AE90" s="381">
        <v>304</v>
      </c>
      <c r="AF90" s="381">
        <v>290</v>
      </c>
      <c r="AG90" s="381">
        <v>277</v>
      </c>
      <c r="AH90" s="381">
        <v>264</v>
      </c>
      <c r="AI90" s="381">
        <v>254</v>
      </c>
      <c r="AJ90" s="381">
        <v>246</v>
      </c>
      <c r="AK90" s="381">
        <v>240</v>
      </c>
      <c r="AL90" s="381">
        <v>235</v>
      </c>
    </row>
    <row r="91" spans="1:38" x14ac:dyDescent="0.2">
      <c r="A91" s="928"/>
      <c r="B91" s="635">
        <v>88</v>
      </c>
      <c r="C91" s="381">
        <v>686</v>
      </c>
      <c r="D91" s="381">
        <v>686</v>
      </c>
      <c r="E91" s="381">
        <v>684</v>
      </c>
      <c r="F91" s="381">
        <v>681</v>
      </c>
      <c r="G91" s="381">
        <v>677</v>
      </c>
      <c r="H91" s="381">
        <v>671</v>
      </c>
      <c r="I91" s="381">
        <v>664</v>
      </c>
      <c r="J91" s="381">
        <v>655</v>
      </c>
      <c r="K91" s="381">
        <v>645</v>
      </c>
      <c r="L91" s="381">
        <v>633</v>
      </c>
      <c r="M91" s="381">
        <v>620</v>
      </c>
      <c r="N91" s="381">
        <v>606</v>
      </c>
      <c r="O91" s="381">
        <v>591</v>
      </c>
      <c r="P91" s="381">
        <v>575</v>
      </c>
      <c r="Q91" s="381">
        <v>559</v>
      </c>
      <c r="R91" s="381">
        <v>541</v>
      </c>
      <c r="S91" s="381">
        <v>522</v>
      </c>
      <c r="T91" s="381">
        <v>503</v>
      </c>
      <c r="U91" s="381">
        <v>484</v>
      </c>
      <c r="V91" s="381">
        <v>465</v>
      </c>
      <c r="W91" s="381">
        <v>445</v>
      </c>
      <c r="X91" s="381">
        <v>425</v>
      </c>
      <c r="Y91" s="381">
        <v>405</v>
      </c>
      <c r="Z91" s="381">
        <v>386</v>
      </c>
      <c r="AA91" s="381">
        <v>368</v>
      </c>
      <c r="AB91" s="381">
        <v>349</v>
      </c>
      <c r="AC91" s="381">
        <v>332</v>
      </c>
      <c r="AD91" s="381">
        <v>315</v>
      </c>
      <c r="AE91" s="381">
        <v>299</v>
      </c>
      <c r="AF91" s="381">
        <v>285</v>
      </c>
      <c r="AG91" s="381">
        <v>272</v>
      </c>
      <c r="AH91" s="381">
        <v>260</v>
      </c>
      <c r="AI91" s="381">
        <v>250</v>
      </c>
      <c r="AJ91" s="381">
        <v>241</v>
      </c>
      <c r="AK91" s="381">
        <v>235</v>
      </c>
      <c r="AL91" s="381">
        <v>232</v>
      </c>
    </row>
    <row r="92" spans="1:38" x14ac:dyDescent="0.2">
      <c r="A92" s="928"/>
      <c r="B92" s="635">
        <v>89</v>
      </c>
      <c r="C92" s="381">
        <v>677</v>
      </c>
      <c r="D92" s="381">
        <v>676</v>
      </c>
      <c r="E92" s="381">
        <v>674</v>
      </c>
      <c r="F92" s="381">
        <v>671</v>
      </c>
      <c r="G92" s="381">
        <v>667</v>
      </c>
      <c r="H92" s="381">
        <v>662</v>
      </c>
      <c r="I92" s="381">
        <v>655</v>
      </c>
      <c r="J92" s="381">
        <v>646</v>
      </c>
      <c r="K92" s="381">
        <v>636</v>
      </c>
      <c r="L92" s="381">
        <v>625</v>
      </c>
      <c r="M92" s="381">
        <v>612</v>
      </c>
      <c r="N92" s="381">
        <v>598</v>
      </c>
      <c r="O92" s="381">
        <v>583</v>
      </c>
      <c r="P92" s="381">
        <v>567</v>
      </c>
      <c r="Q92" s="381">
        <v>550</v>
      </c>
      <c r="R92" s="381">
        <v>533</v>
      </c>
      <c r="S92" s="381">
        <v>515</v>
      </c>
      <c r="T92" s="381">
        <v>496</v>
      </c>
      <c r="U92" s="381">
        <v>477</v>
      </c>
      <c r="V92" s="381">
        <v>458</v>
      </c>
      <c r="W92" s="381">
        <v>438</v>
      </c>
      <c r="X92" s="381">
        <v>419</v>
      </c>
      <c r="Y92" s="381">
        <v>399</v>
      </c>
      <c r="Z92" s="381">
        <v>380</v>
      </c>
      <c r="AA92" s="381">
        <v>361</v>
      </c>
      <c r="AB92" s="381">
        <v>343</v>
      </c>
      <c r="AC92" s="381">
        <v>326</v>
      </c>
      <c r="AD92" s="381">
        <v>310</v>
      </c>
      <c r="AE92" s="381">
        <v>294</v>
      </c>
      <c r="AF92" s="381">
        <v>280</v>
      </c>
      <c r="AG92" s="381">
        <v>267</v>
      </c>
      <c r="AH92" s="381">
        <v>255</v>
      </c>
      <c r="AI92" s="381">
        <v>245</v>
      </c>
      <c r="AJ92" s="381">
        <v>237</v>
      </c>
      <c r="AK92" s="381">
        <v>231</v>
      </c>
      <c r="AL92" s="381">
        <v>227</v>
      </c>
    </row>
    <row r="93" spans="1:38" x14ac:dyDescent="0.2">
      <c r="A93" s="928"/>
      <c r="B93" s="635">
        <v>90</v>
      </c>
      <c r="C93" s="381">
        <v>667</v>
      </c>
      <c r="D93" s="381">
        <v>666</v>
      </c>
      <c r="E93" s="381">
        <v>665</v>
      </c>
      <c r="F93" s="381">
        <v>662</v>
      </c>
      <c r="G93" s="381">
        <v>658</v>
      </c>
      <c r="H93" s="381">
        <v>652</v>
      </c>
      <c r="I93" s="381">
        <v>645</v>
      </c>
      <c r="J93" s="381">
        <v>637</v>
      </c>
      <c r="K93" s="381">
        <v>627</v>
      </c>
      <c r="L93" s="381">
        <v>616</v>
      </c>
      <c r="M93" s="381">
        <v>603</v>
      </c>
      <c r="N93" s="381">
        <v>590</v>
      </c>
      <c r="O93" s="381">
        <v>575</v>
      </c>
      <c r="P93" s="381">
        <v>559</v>
      </c>
      <c r="Q93" s="381">
        <v>543</v>
      </c>
      <c r="R93" s="381">
        <v>525</v>
      </c>
      <c r="S93" s="381">
        <v>507</v>
      </c>
      <c r="T93" s="381">
        <v>489</v>
      </c>
      <c r="U93" s="381">
        <v>470</v>
      </c>
      <c r="V93" s="381">
        <v>451</v>
      </c>
      <c r="W93" s="381">
        <v>432</v>
      </c>
      <c r="X93" s="381">
        <v>412</v>
      </c>
      <c r="Y93" s="381">
        <v>393</v>
      </c>
      <c r="Z93" s="381">
        <v>374</v>
      </c>
      <c r="AA93" s="381">
        <v>356</v>
      </c>
      <c r="AB93" s="381">
        <v>338</v>
      </c>
      <c r="AC93" s="381">
        <v>321</v>
      </c>
      <c r="AD93" s="381">
        <v>305</v>
      </c>
      <c r="AE93" s="381">
        <v>290</v>
      </c>
      <c r="AF93" s="381">
        <v>275</v>
      </c>
      <c r="AG93" s="381">
        <v>262</v>
      </c>
      <c r="AH93" s="381">
        <v>251</v>
      </c>
      <c r="AI93" s="381">
        <v>241</v>
      </c>
      <c r="AJ93" s="381">
        <v>233</v>
      </c>
      <c r="AK93" s="381">
        <v>227</v>
      </c>
      <c r="AL93" s="381">
        <v>223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735</v>
      </c>
      <c r="D3" s="381">
        <v>735</v>
      </c>
      <c r="E3" s="381">
        <v>735</v>
      </c>
      <c r="F3" s="381">
        <v>735</v>
      </c>
      <c r="G3" s="381">
        <v>735</v>
      </c>
      <c r="H3" s="381">
        <v>735</v>
      </c>
      <c r="I3" s="381">
        <v>735</v>
      </c>
      <c r="J3" s="381">
        <v>735</v>
      </c>
      <c r="K3" s="381">
        <v>735</v>
      </c>
      <c r="L3" s="381">
        <v>735</v>
      </c>
      <c r="M3" s="381">
        <v>735</v>
      </c>
      <c r="N3" s="381">
        <v>735</v>
      </c>
      <c r="O3" s="381">
        <v>735</v>
      </c>
      <c r="P3" s="381">
        <v>735</v>
      </c>
      <c r="Q3" s="381">
        <v>735</v>
      </c>
      <c r="R3" s="381">
        <v>735</v>
      </c>
      <c r="S3" s="381">
        <v>735</v>
      </c>
      <c r="T3" s="381">
        <v>735</v>
      </c>
      <c r="U3" s="381">
        <v>735</v>
      </c>
      <c r="V3" s="381">
        <v>735</v>
      </c>
      <c r="W3" s="381">
        <v>735</v>
      </c>
      <c r="X3" s="381">
        <v>735</v>
      </c>
      <c r="Y3" s="381">
        <v>735</v>
      </c>
      <c r="Z3" s="381">
        <v>735</v>
      </c>
      <c r="AA3" s="381">
        <v>735</v>
      </c>
      <c r="AB3" s="381">
        <v>735</v>
      </c>
      <c r="AC3" s="381">
        <v>735</v>
      </c>
      <c r="AD3" s="381">
        <v>735</v>
      </c>
      <c r="AE3" s="381">
        <v>735</v>
      </c>
      <c r="AF3" s="381">
        <v>735</v>
      </c>
      <c r="AG3" s="381">
        <v>735</v>
      </c>
      <c r="AH3" s="381">
        <v>735</v>
      </c>
      <c r="AI3" s="381">
        <v>735</v>
      </c>
      <c r="AJ3" s="381">
        <v>735</v>
      </c>
      <c r="AK3" s="381">
        <v>735</v>
      </c>
      <c r="AL3" s="381">
        <v>735</v>
      </c>
    </row>
    <row r="4" spans="1:38" x14ac:dyDescent="0.2">
      <c r="A4" s="928"/>
      <c r="B4" s="635">
        <v>1</v>
      </c>
      <c r="C4" s="381">
        <v>741</v>
      </c>
      <c r="D4" s="381">
        <v>741</v>
      </c>
      <c r="E4" s="381">
        <v>741</v>
      </c>
      <c r="F4" s="381">
        <v>741</v>
      </c>
      <c r="G4" s="381">
        <v>741</v>
      </c>
      <c r="H4" s="381">
        <v>740</v>
      </c>
      <c r="I4" s="381">
        <v>740</v>
      </c>
      <c r="J4" s="381">
        <v>740</v>
      </c>
      <c r="K4" s="381">
        <v>740</v>
      </c>
      <c r="L4" s="381">
        <v>739</v>
      </c>
      <c r="M4" s="381">
        <v>739</v>
      </c>
      <c r="N4" s="381">
        <v>738</v>
      </c>
      <c r="O4" s="381">
        <v>738</v>
      </c>
      <c r="P4" s="381">
        <v>737</v>
      </c>
      <c r="Q4" s="381">
        <v>737</v>
      </c>
      <c r="R4" s="381">
        <v>736</v>
      </c>
      <c r="S4" s="381">
        <v>736</v>
      </c>
      <c r="T4" s="381">
        <v>735</v>
      </c>
      <c r="U4" s="381">
        <v>735</v>
      </c>
      <c r="V4" s="381">
        <v>734</v>
      </c>
      <c r="W4" s="381">
        <v>733</v>
      </c>
      <c r="X4" s="381">
        <v>733</v>
      </c>
      <c r="Y4" s="381">
        <v>732</v>
      </c>
      <c r="Z4" s="381">
        <v>732</v>
      </c>
      <c r="AA4" s="381">
        <v>731</v>
      </c>
      <c r="AB4" s="381">
        <v>731</v>
      </c>
      <c r="AC4" s="381">
        <v>730</v>
      </c>
      <c r="AD4" s="381">
        <v>730</v>
      </c>
      <c r="AE4" s="381">
        <v>730</v>
      </c>
      <c r="AF4" s="381">
        <v>729</v>
      </c>
      <c r="AG4" s="381">
        <v>729</v>
      </c>
      <c r="AH4" s="381">
        <v>729</v>
      </c>
      <c r="AI4" s="381">
        <v>729</v>
      </c>
      <c r="AJ4" s="381">
        <v>728</v>
      </c>
      <c r="AK4" s="381">
        <v>728</v>
      </c>
      <c r="AL4" s="381">
        <v>728</v>
      </c>
    </row>
    <row r="5" spans="1:38" x14ac:dyDescent="0.2">
      <c r="A5" s="928"/>
      <c r="B5" s="635">
        <v>2</v>
      </c>
      <c r="C5" s="381">
        <v>747</v>
      </c>
      <c r="D5" s="381">
        <v>747</v>
      </c>
      <c r="E5" s="381">
        <v>747</v>
      </c>
      <c r="F5" s="381">
        <v>747</v>
      </c>
      <c r="G5" s="381">
        <v>746</v>
      </c>
      <c r="H5" s="381">
        <v>746</v>
      </c>
      <c r="I5" s="381">
        <v>746</v>
      </c>
      <c r="J5" s="381">
        <v>745</v>
      </c>
      <c r="K5" s="381">
        <v>744</v>
      </c>
      <c r="L5" s="381">
        <v>744</v>
      </c>
      <c r="M5" s="381">
        <v>743</v>
      </c>
      <c r="N5" s="381">
        <v>742</v>
      </c>
      <c r="O5" s="381">
        <v>741</v>
      </c>
      <c r="P5" s="381">
        <v>740</v>
      </c>
      <c r="Q5" s="381">
        <v>739</v>
      </c>
      <c r="R5" s="381">
        <v>738</v>
      </c>
      <c r="S5" s="381">
        <v>737</v>
      </c>
      <c r="T5" s="381">
        <v>736</v>
      </c>
      <c r="U5" s="381">
        <v>734</v>
      </c>
      <c r="V5" s="381">
        <v>733</v>
      </c>
      <c r="W5" s="381">
        <v>732</v>
      </c>
      <c r="X5" s="381">
        <v>731</v>
      </c>
      <c r="Y5" s="381">
        <v>730</v>
      </c>
      <c r="Z5" s="381">
        <v>729</v>
      </c>
      <c r="AA5" s="381">
        <v>728</v>
      </c>
      <c r="AB5" s="381">
        <v>727</v>
      </c>
      <c r="AC5" s="381">
        <v>726</v>
      </c>
      <c r="AD5" s="381">
        <v>725</v>
      </c>
      <c r="AE5" s="381">
        <v>725</v>
      </c>
      <c r="AF5" s="381">
        <v>724</v>
      </c>
      <c r="AG5" s="381">
        <v>723</v>
      </c>
      <c r="AH5" s="381">
        <v>723</v>
      </c>
      <c r="AI5" s="381">
        <v>722</v>
      </c>
      <c r="AJ5" s="381">
        <v>722</v>
      </c>
      <c r="AK5" s="381">
        <v>722</v>
      </c>
      <c r="AL5" s="381">
        <v>722</v>
      </c>
    </row>
    <row r="6" spans="1:38" x14ac:dyDescent="0.2">
      <c r="A6" s="928"/>
      <c r="B6" s="635">
        <v>3</v>
      </c>
      <c r="C6" s="381">
        <v>753</v>
      </c>
      <c r="D6" s="381">
        <v>753</v>
      </c>
      <c r="E6" s="381">
        <v>753</v>
      </c>
      <c r="F6" s="381">
        <v>753</v>
      </c>
      <c r="G6" s="381">
        <v>752</v>
      </c>
      <c r="H6" s="381">
        <v>752</v>
      </c>
      <c r="I6" s="381">
        <v>751</v>
      </c>
      <c r="J6" s="381">
        <v>750</v>
      </c>
      <c r="K6" s="381">
        <v>749</v>
      </c>
      <c r="L6" s="381">
        <v>748</v>
      </c>
      <c r="M6" s="381">
        <v>747</v>
      </c>
      <c r="N6" s="381">
        <v>745</v>
      </c>
      <c r="O6" s="381">
        <v>744</v>
      </c>
      <c r="P6" s="381">
        <v>742</v>
      </c>
      <c r="Q6" s="381">
        <v>741</v>
      </c>
      <c r="R6" s="381">
        <v>739</v>
      </c>
      <c r="S6" s="381">
        <v>738</v>
      </c>
      <c r="T6" s="381">
        <v>736</v>
      </c>
      <c r="U6" s="381">
        <v>734</v>
      </c>
      <c r="V6" s="381">
        <v>733</v>
      </c>
      <c r="W6" s="381">
        <v>731</v>
      </c>
      <c r="X6" s="381">
        <v>729</v>
      </c>
      <c r="Y6" s="381">
        <v>728</v>
      </c>
      <c r="Z6" s="381">
        <v>726</v>
      </c>
      <c r="AA6" s="381">
        <v>725</v>
      </c>
      <c r="AB6" s="381">
        <v>723</v>
      </c>
      <c r="AC6" s="381">
        <v>722</v>
      </c>
      <c r="AD6" s="381">
        <v>720</v>
      </c>
      <c r="AE6" s="381">
        <v>719</v>
      </c>
      <c r="AF6" s="381">
        <v>718</v>
      </c>
      <c r="AG6" s="381">
        <v>717</v>
      </c>
      <c r="AH6" s="381">
        <v>717</v>
      </c>
      <c r="AI6" s="381">
        <v>716</v>
      </c>
      <c r="AJ6" s="381">
        <v>715</v>
      </c>
      <c r="AK6" s="381">
        <v>715</v>
      </c>
      <c r="AL6" s="381">
        <v>715</v>
      </c>
    </row>
    <row r="7" spans="1:38" x14ac:dyDescent="0.2">
      <c r="A7" s="928"/>
      <c r="B7" s="635">
        <v>4</v>
      </c>
      <c r="C7" s="381">
        <v>759</v>
      </c>
      <c r="D7" s="381">
        <v>759</v>
      </c>
      <c r="E7" s="381">
        <v>759</v>
      </c>
      <c r="F7" s="381">
        <v>759</v>
      </c>
      <c r="G7" s="381">
        <v>758</v>
      </c>
      <c r="H7" s="381">
        <v>757</v>
      </c>
      <c r="I7" s="381">
        <v>756</v>
      </c>
      <c r="J7" s="381">
        <v>755</v>
      </c>
      <c r="K7" s="381">
        <v>753</v>
      </c>
      <c r="L7" s="381">
        <v>752</v>
      </c>
      <c r="M7" s="381">
        <v>750</v>
      </c>
      <c r="N7" s="381">
        <v>749</v>
      </c>
      <c r="O7" s="381">
        <v>747</v>
      </c>
      <c r="P7" s="381">
        <v>745</v>
      </c>
      <c r="Q7" s="381">
        <v>743</v>
      </c>
      <c r="R7" s="381">
        <v>741</v>
      </c>
      <c r="S7" s="381">
        <v>738</v>
      </c>
      <c r="T7" s="381">
        <v>736</v>
      </c>
      <c r="U7" s="381">
        <v>734</v>
      </c>
      <c r="V7" s="381">
        <v>732</v>
      </c>
      <c r="W7" s="381">
        <v>729</v>
      </c>
      <c r="X7" s="381">
        <v>727</v>
      </c>
      <c r="Y7" s="381">
        <v>725</v>
      </c>
      <c r="Z7" s="381">
        <v>723</v>
      </c>
      <c r="AA7" s="381">
        <v>721</v>
      </c>
      <c r="AB7" s="381">
        <v>719</v>
      </c>
      <c r="AC7" s="381">
        <v>717</v>
      </c>
      <c r="AD7" s="381">
        <v>716</v>
      </c>
      <c r="AE7" s="381">
        <v>714</v>
      </c>
      <c r="AF7" s="381">
        <v>713</v>
      </c>
      <c r="AG7" s="381">
        <v>711</v>
      </c>
      <c r="AH7" s="381">
        <v>710</v>
      </c>
      <c r="AI7" s="381">
        <v>710</v>
      </c>
      <c r="AJ7" s="381">
        <v>709</v>
      </c>
      <c r="AK7" s="381">
        <v>708</v>
      </c>
      <c r="AL7" s="381">
        <v>708</v>
      </c>
    </row>
    <row r="8" spans="1:38" x14ac:dyDescent="0.2">
      <c r="A8" s="928"/>
      <c r="B8" s="635">
        <v>5</v>
      </c>
      <c r="C8" s="381">
        <v>765</v>
      </c>
      <c r="D8" s="381">
        <v>765</v>
      </c>
      <c r="E8" s="381">
        <v>765</v>
      </c>
      <c r="F8" s="381">
        <v>764</v>
      </c>
      <c r="G8" s="381">
        <v>763</v>
      </c>
      <c r="H8" s="381">
        <v>762</v>
      </c>
      <c r="I8" s="381">
        <v>761</v>
      </c>
      <c r="J8" s="381">
        <v>760</v>
      </c>
      <c r="K8" s="381">
        <v>758</v>
      </c>
      <c r="L8" s="381">
        <v>756</v>
      </c>
      <c r="M8" s="381">
        <v>754</v>
      </c>
      <c r="N8" s="381">
        <v>752</v>
      </c>
      <c r="O8" s="381">
        <v>749</v>
      </c>
      <c r="P8" s="381">
        <v>747</v>
      </c>
      <c r="Q8" s="381">
        <v>744</v>
      </c>
      <c r="R8" s="381">
        <v>742</v>
      </c>
      <c r="S8" s="381">
        <v>739</v>
      </c>
      <c r="T8" s="381">
        <v>736</v>
      </c>
      <c r="U8" s="381">
        <v>734</v>
      </c>
      <c r="V8" s="381">
        <v>731</v>
      </c>
      <c r="W8" s="381">
        <v>728</v>
      </c>
      <c r="X8" s="381">
        <v>725</v>
      </c>
      <c r="Y8" s="381">
        <v>723</v>
      </c>
      <c r="Z8" s="381">
        <v>720</v>
      </c>
      <c r="AA8" s="381">
        <v>717</v>
      </c>
      <c r="AB8" s="381">
        <v>715</v>
      </c>
      <c r="AC8" s="381">
        <v>713</v>
      </c>
      <c r="AD8" s="381">
        <v>711</v>
      </c>
      <c r="AE8" s="381">
        <v>709</v>
      </c>
      <c r="AF8" s="381">
        <v>707</v>
      </c>
      <c r="AG8" s="381">
        <v>705</v>
      </c>
      <c r="AH8" s="381">
        <v>704</v>
      </c>
      <c r="AI8" s="381">
        <v>703</v>
      </c>
      <c r="AJ8" s="381">
        <v>702</v>
      </c>
      <c r="AK8" s="381">
        <v>702</v>
      </c>
      <c r="AL8" s="381">
        <v>701</v>
      </c>
    </row>
    <row r="9" spans="1:38" x14ac:dyDescent="0.2">
      <c r="A9" s="928"/>
      <c r="B9" s="635">
        <v>6</v>
      </c>
      <c r="C9" s="381">
        <v>771</v>
      </c>
      <c r="D9" s="381">
        <v>771</v>
      </c>
      <c r="E9" s="381">
        <v>770</v>
      </c>
      <c r="F9" s="381">
        <v>770</v>
      </c>
      <c r="G9" s="381">
        <v>769</v>
      </c>
      <c r="H9" s="381">
        <v>767</v>
      </c>
      <c r="I9" s="381">
        <v>766</v>
      </c>
      <c r="J9" s="381">
        <v>764</v>
      </c>
      <c r="K9" s="381">
        <v>762</v>
      </c>
      <c r="L9" s="381">
        <v>760</v>
      </c>
      <c r="M9" s="381">
        <v>758</v>
      </c>
      <c r="N9" s="381">
        <v>755</v>
      </c>
      <c r="O9" s="381">
        <v>752</v>
      </c>
      <c r="P9" s="381">
        <v>749</v>
      </c>
      <c r="Q9" s="381">
        <v>746</v>
      </c>
      <c r="R9" s="381">
        <v>743</v>
      </c>
      <c r="S9" s="381">
        <v>740</v>
      </c>
      <c r="T9" s="381">
        <v>737</v>
      </c>
      <c r="U9" s="381">
        <v>733</v>
      </c>
      <c r="V9" s="381">
        <v>730</v>
      </c>
      <c r="W9" s="381">
        <v>726</v>
      </c>
      <c r="X9" s="381">
        <v>723</v>
      </c>
      <c r="Y9" s="381">
        <v>720</v>
      </c>
      <c r="Z9" s="381">
        <v>717</v>
      </c>
      <c r="AA9" s="381">
        <v>714</v>
      </c>
      <c r="AB9" s="381">
        <v>711</v>
      </c>
      <c r="AC9" s="381">
        <v>708</v>
      </c>
      <c r="AD9" s="381">
        <v>706</v>
      </c>
      <c r="AE9" s="381">
        <v>703</v>
      </c>
      <c r="AF9" s="381">
        <v>701</v>
      </c>
      <c r="AG9" s="381">
        <v>699</v>
      </c>
      <c r="AH9" s="381">
        <v>698</v>
      </c>
      <c r="AI9" s="381">
        <v>696</v>
      </c>
      <c r="AJ9" s="381">
        <v>695</v>
      </c>
      <c r="AK9" s="381">
        <v>695</v>
      </c>
      <c r="AL9" s="381">
        <v>694</v>
      </c>
    </row>
    <row r="10" spans="1:38" x14ac:dyDescent="0.2">
      <c r="A10" s="928"/>
      <c r="B10" s="635">
        <v>7</v>
      </c>
      <c r="C10" s="381">
        <v>776</v>
      </c>
      <c r="D10" s="381">
        <v>776</v>
      </c>
      <c r="E10" s="381">
        <v>776</v>
      </c>
      <c r="F10" s="381">
        <v>775</v>
      </c>
      <c r="G10" s="381">
        <v>774</v>
      </c>
      <c r="H10" s="381">
        <v>772</v>
      </c>
      <c r="I10" s="381">
        <v>771</v>
      </c>
      <c r="J10" s="381">
        <v>769</v>
      </c>
      <c r="K10" s="381">
        <v>766</v>
      </c>
      <c r="L10" s="381">
        <v>764</v>
      </c>
      <c r="M10" s="381">
        <v>761</v>
      </c>
      <c r="N10" s="381">
        <v>758</v>
      </c>
      <c r="O10" s="381">
        <v>755</v>
      </c>
      <c r="P10" s="381">
        <v>751</v>
      </c>
      <c r="Q10" s="381">
        <v>748</v>
      </c>
      <c r="R10" s="381">
        <v>744</v>
      </c>
      <c r="S10" s="381">
        <v>741</v>
      </c>
      <c r="T10" s="381">
        <v>737</v>
      </c>
      <c r="U10" s="381">
        <v>733</v>
      </c>
      <c r="V10" s="381">
        <v>729</v>
      </c>
      <c r="W10" s="381">
        <v>725</v>
      </c>
      <c r="X10" s="381">
        <v>721</v>
      </c>
      <c r="Y10" s="381">
        <v>717</v>
      </c>
      <c r="Z10" s="381">
        <v>714</v>
      </c>
      <c r="AA10" s="381">
        <v>710</v>
      </c>
      <c r="AB10" s="381">
        <v>707</v>
      </c>
      <c r="AC10" s="381">
        <v>704</v>
      </c>
      <c r="AD10" s="381">
        <v>701</v>
      </c>
      <c r="AE10" s="381">
        <v>698</v>
      </c>
      <c r="AF10" s="381">
        <v>695</v>
      </c>
      <c r="AG10" s="381">
        <v>693</v>
      </c>
      <c r="AH10" s="381">
        <v>691</v>
      </c>
      <c r="AI10" s="381">
        <v>690</v>
      </c>
      <c r="AJ10" s="381">
        <v>689</v>
      </c>
      <c r="AK10" s="381">
        <v>688</v>
      </c>
      <c r="AL10" s="381">
        <v>687</v>
      </c>
    </row>
    <row r="11" spans="1:38" x14ac:dyDescent="0.2">
      <c r="A11" s="928"/>
      <c r="B11" s="635">
        <v>8</v>
      </c>
      <c r="C11" s="381">
        <v>782</v>
      </c>
      <c r="D11" s="381">
        <v>782</v>
      </c>
      <c r="E11" s="381">
        <v>781</v>
      </c>
      <c r="F11" s="381">
        <v>780</v>
      </c>
      <c r="G11" s="381">
        <v>779</v>
      </c>
      <c r="H11" s="381">
        <v>777</v>
      </c>
      <c r="I11" s="381">
        <v>775</v>
      </c>
      <c r="J11" s="381">
        <v>773</v>
      </c>
      <c r="K11" s="381">
        <v>771</v>
      </c>
      <c r="L11" s="381">
        <v>768</v>
      </c>
      <c r="M11" s="381">
        <v>764</v>
      </c>
      <c r="N11" s="381">
        <v>761</v>
      </c>
      <c r="O11" s="381">
        <v>757</v>
      </c>
      <c r="P11" s="381">
        <v>754</v>
      </c>
      <c r="Q11" s="381">
        <v>750</v>
      </c>
      <c r="R11" s="381">
        <v>745</v>
      </c>
      <c r="S11" s="381">
        <v>741</v>
      </c>
      <c r="T11" s="381">
        <v>737</v>
      </c>
      <c r="U11" s="381">
        <v>732</v>
      </c>
      <c r="V11" s="381">
        <v>728</v>
      </c>
      <c r="W11" s="381">
        <v>723</v>
      </c>
      <c r="X11" s="381">
        <v>719</v>
      </c>
      <c r="Y11" s="381">
        <v>715</v>
      </c>
      <c r="Z11" s="381">
        <v>710</v>
      </c>
      <c r="AA11" s="381">
        <v>706</v>
      </c>
      <c r="AB11" s="381">
        <v>703</v>
      </c>
      <c r="AC11" s="381">
        <v>699</v>
      </c>
      <c r="AD11" s="381">
        <v>696</v>
      </c>
      <c r="AE11" s="381">
        <v>692</v>
      </c>
      <c r="AF11" s="381">
        <v>690</v>
      </c>
      <c r="AG11" s="381">
        <v>687</v>
      </c>
      <c r="AH11" s="381">
        <v>685</v>
      </c>
      <c r="AI11" s="381">
        <v>683</v>
      </c>
      <c r="AJ11" s="381">
        <v>682</v>
      </c>
      <c r="AK11" s="381">
        <v>681</v>
      </c>
      <c r="AL11" s="381">
        <v>680</v>
      </c>
    </row>
    <row r="12" spans="1:38" x14ac:dyDescent="0.2">
      <c r="A12" s="928"/>
      <c r="B12" s="635">
        <v>9</v>
      </c>
      <c r="C12" s="381">
        <v>787</v>
      </c>
      <c r="D12" s="381">
        <v>787</v>
      </c>
      <c r="E12" s="381">
        <v>786</v>
      </c>
      <c r="F12" s="381">
        <v>785</v>
      </c>
      <c r="G12" s="381">
        <v>784</v>
      </c>
      <c r="H12" s="381">
        <v>782</v>
      </c>
      <c r="I12" s="381">
        <v>780</v>
      </c>
      <c r="J12" s="381">
        <v>777</v>
      </c>
      <c r="K12" s="381">
        <v>774</v>
      </c>
      <c r="L12" s="381">
        <v>771</v>
      </c>
      <c r="M12" s="381">
        <v>768</v>
      </c>
      <c r="N12" s="381">
        <v>764</v>
      </c>
      <c r="O12" s="381">
        <v>760</v>
      </c>
      <c r="P12" s="381">
        <v>755</v>
      </c>
      <c r="Q12" s="381">
        <v>751</v>
      </c>
      <c r="R12" s="381">
        <v>746</v>
      </c>
      <c r="S12" s="381">
        <v>741</v>
      </c>
      <c r="T12" s="381">
        <v>737</v>
      </c>
      <c r="U12" s="381">
        <v>732</v>
      </c>
      <c r="V12" s="381">
        <v>727</v>
      </c>
      <c r="W12" s="381">
        <v>722</v>
      </c>
      <c r="X12" s="381">
        <v>717</v>
      </c>
      <c r="Y12" s="381">
        <v>712</v>
      </c>
      <c r="Z12" s="381">
        <v>707</v>
      </c>
      <c r="AA12" s="381">
        <v>703</v>
      </c>
      <c r="AB12" s="381">
        <v>698</v>
      </c>
      <c r="AC12" s="381">
        <v>694</v>
      </c>
      <c r="AD12" s="381">
        <v>690</v>
      </c>
      <c r="AE12" s="381">
        <v>687</v>
      </c>
      <c r="AF12" s="381">
        <v>684</v>
      </c>
      <c r="AG12" s="381">
        <v>681</v>
      </c>
      <c r="AH12" s="381">
        <v>679</v>
      </c>
      <c r="AI12" s="381">
        <v>677</v>
      </c>
      <c r="AJ12" s="381">
        <v>675</v>
      </c>
      <c r="AK12" s="381">
        <v>674</v>
      </c>
      <c r="AL12" s="381">
        <v>673</v>
      </c>
    </row>
    <row r="13" spans="1:38" x14ac:dyDescent="0.2">
      <c r="A13" s="928"/>
      <c r="B13" s="635">
        <v>10</v>
      </c>
      <c r="C13" s="381">
        <v>792</v>
      </c>
      <c r="D13" s="381">
        <v>792</v>
      </c>
      <c r="E13" s="381">
        <v>791</v>
      </c>
      <c r="F13" s="381">
        <v>790</v>
      </c>
      <c r="G13" s="381">
        <v>789</v>
      </c>
      <c r="H13" s="381">
        <v>787</v>
      </c>
      <c r="I13" s="381">
        <v>784</v>
      </c>
      <c r="J13" s="381">
        <v>781</v>
      </c>
      <c r="K13" s="381">
        <v>778</v>
      </c>
      <c r="L13" s="381">
        <v>775</v>
      </c>
      <c r="M13" s="381">
        <v>771</v>
      </c>
      <c r="N13" s="381">
        <v>767</v>
      </c>
      <c r="O13" s="381">
        <v>762</v>
      </c>
      <c r="P13" s="381">
        <v>757</v>
      </c>
      <c r="Q13" s="381">
        <v>752</v>
      </c>
      <c r="R13" s="381">
        <v>747</v>
      </c>
      <c r="S13" s="381">
        <v>742</v>
      </c>
      <c r="T13" s="381">
        <v>737</v>
      </c>
      <c r="U13" s="381">
        <v>731</v>
      </c>
      <c r="V13" s="381">
        <v>725</v>
      </c>
      <c r="W13" s="381">
        <v>720</v>
      </c>
      <c r="X13" s="381">
        <v>715</v>
      </c>
      <c r="Y13" s="381">
        <v>709</v>
      </c>
      <c r="Z13" s="381">
        <v>704</v>
      </c>
      <c r="AA13" s="381">
        <v>699</v>
      </c>
      <c r="AB13" s="381">
        <v>694</v>
      </c>
      <c r="AC13" s="381">
        <v>689</v>
      </c>
      <c r="AD13" s="381">
        <v>685</v>
      </c>
      <c r="AE13" s="381">
        <v>681</v>
      </c>
      <c r="AF13" s="381">
        <v>678</v>
      </c>
      <c r="AG13" s="381">
        <v>675</v>
      </c>
      <c r="AH13" s="381">
        <v>672</v>
      </c>
      <c r="AI13" s="381">
        <v>670</v>
      </c>
      <c r="AJ13" s="381">
        <v>668</v>
      </c>
      <c r="AK13" s="381">
        <v>667</v>
      </c>
      <c r="AL13" s="381">
        <v>666</v>
      </c>
    </row>
    <row r="14" spans="1:38" x14ac:dyDescent="0.2">
      <c r="A14" s="928"/>
      <c r="B14" s="635">
        <v>11</v>
      </c>
      <c r="C14" s="381">
        <v>797</v>
      </c>
      <c r="D14" s="381">
        <v>797</v>
      </c>
      <c r="E14" s="381">
        <v>796</v>
      </c>
      <c r="F14" s="381">
        <v>795</v>
      </c>
      <c r="G14" s="381">
        <v>793</v>
      </c>
      <c r="H14" s="381">
        <v>791</v>
      </c>
      <c r="I14" s="381">
        <v>789</v>
      </c>
      <c r="J14" s="381">
        <v>785</v>
      </c>
      <c r="K14" s="381">
        <v>782</v>
      </c>
      <c r="L14" s="381">
        <v>778</v>
      </c>
      <c r="M14" s="381">
        <v>774</v>
      </c>
      <c r="N14" s="381">
        <v>769</v>
      </c>
      <c r="O14" s="381">
        <v>764</v>
      </c>
      <c r="P14" s="381">
        <v>759</v>
      </c>
      <c r="Q14" s="381">
        <v>754</v>
      </c>
      <c r="R14" s="381">
        <v>748</v>
      </c>
      <c r="S14" s="381">
        <v>742</v>
      </c>
      <c r="T14" s="381">
        <v>736</v>
      </c>
      <c r="U14" s="381">
        <v>730</v>
      </c>
      <c r="V14" s="381">
        <v>724</v>
      </c>
      <c r="W14" s="381">
        <v>718</v>
      </c>
      <c r="X14" s="381">
        <v>712</v>
      </c>
      <c r="Y14" s="381">
        <v>706</v>
      </c>
      <c r="Z14" s="381">
        <v>701</v>
      </c>
      <c r="AA14" s="381">
        <v>695</v>
      </c>
      <c r="AB14" s="381">
        <v>690</v>
      </c>
      <c r="AC14" s="381">
        <v>685</v>
      </c>
      <c r="AD14" s="381">
        <v>680</v>
      </c>
      <c r="AE14" s="381">
        <v>676</v>
      </c>
      <c r="AF14" s="381">
        <v>672</v>
      </c>
      <c r="AG14" s="381">
        <v>669</v>
      </c>
      <c r="AH14" s="381">
        <v>666</v>
      </c>
      <c r="AI14" s="381">
        <v>663</v>
      </c>
      <c r="AJ14" s="381">
        <v>661</v>
      </c>
      <c r="AK14" s="381">
        <v>660</v>
      </c>
      <c r="AL14" s="381">
        <v>659</v>
      </c>
    </row>
    <row r="15" spans="1:38" x14ac:dyDescent="0.2">
      <c r="A15" s="928"/>
      <c r="B15" s="635">
        <v>12</v>
      </c>
      <c r="C15" s="381">
        <v>802</v>
      </c>
      <c r="D15" s="381">
        <v>802</v>
      </c>
      <c r="E15" s="381">
        <v>801</v>
      </c>
      <c r="F15" s="381">
        <v>800</v>
      </c>
      <c r="G15" s="381">
        <v>798</v>
      </c>
      <c r="H15" s="381">
        <v>795</v>
      </c>
      <c r="I15" s="381">
        <v>793</v>
      </c>
      <c r="J15" s="381">
        <v>789</v>
      </c>
      <c r="K15" s="381">
        <v>786</v>
      </c>
      <c r="L15" s="381">
        <v>781</v>
      </c>
      <c r="M15" s="381">
        <v>777</v>
      </c>
      <c r="N15" s="381">
        <v>772</v>
      </c>
      <c r="O15" s="381">
        <v>766</v>
      </c>
      <c r="P15" s="381">
        <v>761</v>
      </c>
      <c r="Q15" s="381">
        <v>755</v>
      </c>
      <c r="R15" s="381">
        <v>749</v>
      </c>
      <c r="S15" s="381">
        <v>743</v>
      </c>
      <c r="T15" s="381">
        <v>736</v>
      </c>
      <c r="U15" s="381">
        <v>730</v>
      </c>
      <c r="V15" s="381">
        <v>723</v>
      </c>
      <c r="W15" s="381">
        <v>716</v>
      </c>
      <c r="X15" s="381">
        <v>710</v>
      </c>
      <c r="Y15" s="381">
        <v>704</v>
      </c>
      <c r="Z15" s="381">
        <v>697</v>
      </c>
      <c r="AA15" s="381">
        <v>691</v>
      </c>
      <c r="AB15" s="381">
        <v>685</v>
      </c>
      <c r="AC15" s="381">
        <v>680</v>
      </c>
      <c r="AD15" s="381">
        <v>675</v>
      </c>
      <c r="AE15" s="381">
        <v>670</v>
      </c>
      <c r="AF15" s="381">
        <v>666</v>
      </c>
      <c r="AG15" s="381">
        <v>662</v>
      </c>
      <c r="AH15" s="381">
        <v>659</v>
      </c>
      <c r="AI15" s="381">
        <v>657</v>
      </c>
      <c r="AJ15" s="381">
        <v>655</v>
      </c>
      <c r="AK15" s="381">
        <v>653</v>
      </c>
      <c r="AL15" s="381">
        <v>652</v>
      </c>
    </row>
    <row r="16" spans="1:38" x14ac:dyDescent="0.2">
      <c r="A16" s="928"/>
      <c r="B16" s="635">
        <v>13</v>
      </c>
      <c r="C16" s="381">
        <v>807</v>
      </c>
      <c r="D16" s="381">
        <v>806</v>
      </c>
      <c r="E16" s="381">
        <v>806</v>
      </c>
      <c r="F16" s="381">
        <v>804</v>
      </c>
      <c r="G16" s="381">
        <v>802</v>
      </c>
      <c r="H16" s="381">
        <v>800</v>
      </c>
      <c r="I16" s="381">
        <v>797</v>
      </c>
      <c r="J16" s="381">
        <v>793</v>
      </c>
      <c r="K16" s="381">
        <v>789</v>
      </c>
      <c r="L16" s="381">
        <v>785</v>
      </c>
      <c r="M16" s="381">
        <v>780</v>
      </c>
      <c r="N16" s="381">
        <v>774</v>
      </c>
      <c r="O16" s="381">
        <v>769</v>
      </c>
      <c r="P16" s="381">
        <v>762</v>
      </c>
      <c r="Q16" s="381">
        <v>756</v>
      </c>
      <c r="R16" s="381">
        <v>750</v>
      </c>
      <c r="S16" s="381">
        <v>743</v>
      </c>
      <c r="T16" s="381">
        <v>736</v>
      </c>
      <c r="U16" s="381">
        <v>729</v>
      </c>
      <c r="V16" s="381">
        <v>722</v>
      </c>
      <c r="W16" s="381">
        <v>715</v>
      </c>
      <c r="X16" s="381">
        <v>708</v>
      </c>
      <c r="Y16" s="381">
        <v>701</v>
      </c>
      <c r="Z16" s="381">
        <v>694</v>
      </c>
      <c r="AA16" s="381">
        <v>687</v>
      </c>
      <c r="AB16" s="381">
        <v>681</v>
      </c>
      <c r="AC16" s="381">
        <v>675</v>
      </c>
      <c r="AD16" s="381">
        <v>670</v>
      </c>
      <c r="AE16" s="381">
        <v>665</v>
      </c>
      <c r="AF16" s="381">
        <v>660</v>
      </c>
      <c r="AG16" s="381">
        <v>656</v>
      </c>
      <c r="AH16" s="381">
        <v>653</v>
      </c>
      <c r="AI16" s="381">
        <v>650</v>
      </c>
      <c r="AJ16" s="381">
        <v>648</v>
      </c>
      <c r="AK16" s="381">
        <v>646</v>
      </c>
      <c r="AL16" s="381">
        <v>645</v>
      </c>
    </row>
    <row r="17" spans="1:38" x14ac:dyDescent="0.2">
      <c r="A17" s="928"/>
      <c r="B17" s="635">
        <v>14</v>
      </c>
      <c r="C17" s="381">
        <v>811</v>
      </c>
      <c r="D17" s="381">
        <v>811</v>
      </c>
      <c r="E17" s="381">
        <v>810</v>
      </c>
      <c r="F17" s="381">
        <v>808</v>
      </c>
      <c r="G17" s="381">
        <v>806</v>
      </c>
      <c r="H17" s="381">
        <v>804</v>
      </c>
      <c r="I17" s="381">
        <v>800</v>
      </c>
      <c r="J17" s="381">
        <v>797</v>
      </c>
      <c r="K17" s="381">
        <v>792</v>
      </c>
      <c r="L17" s="381">
        <v>787</v>
      </c>
      <c r="M17" s="381">
        <v>782</v>
      </c>
      <c r="N17" s="381">
        <v>777</v>
      </c>
      <c r="O17" s="381">
        <v>770</v>
      </c>
      <c r="P17" s="381">
        <v>764</v>
      </c>
      <c r="Q17" s="381">
        <v>757</v>
      </c>
      <c r="R17" s="381">
        <v>750</v>
      </c>
      <c r="S17" s="381">
        <v>743</v>
      </c>
      <c r="T17" s="381">
        <v>736</v>
      </c>
      <c r="U17" s="381">
        <v>728</v>
      </c>
      <c r="V17" s="381">
        <v>720</v>
      </c>
      <c r="W17" s="381">
        <v>713</v>
      </c>
      <c r="X17" s="381">
        <v>705</v>
      </c>
      <c r="Y17" s="381">
        <v>698</v>
      </c>
      <c r="Z17" s="381">
        <v>690</v>
      </c>
      <c r="AA17" s="381">
        <v>683</v>
      </c>
      <c r="AB17" s="381">
        <v>677</v>
      </c>
      <c r="AC17" s="381">
        <v>670</v>
      </c>
      <c r="AD17" s="381">
        <v>664</v>
      </c>
      <c r="AE17" s="381">
        <v>659</v>
      </c>
      <c r="AF17" s="381">
        <v>654</v>
      </c>
      <c r="AG17" s="381">
        <v>650</v>
      </c>
      <c r="AH17" s="381">
        <v>646</v>
      </c>
      <c r="AI17" s="381">
        <v>643</v>
      </c>
      <c r="AJ17" s="381">
        <v>641</v>
      </c>
      <c r="AK17" s="381">
        <v>640</v>
      </c>
      <c r="AL17" s="381">
        <v>639</v>
      </c>
    </row>
    <row r="18" spans="1:38" x14ac:dyDescent="0.2">
      <c r="A18" s="928"/>
      <c r="B18" s="635">
        <v>15</v>
      </c>
      <c r="C18" s="381">
        <v>816</v>
      </c>
      <c r="D18" s="381">
        <v>815</v>
      </c>
      <c r="E18" s="381">
        <v>814</v>
      </c>
      <c r="F18" s="381">
        <v>813</v>
      </c>
      <c r="G18" s="381">
        <v>810</v>
      </c>
      <c r="H18" s="381">
        <v>808</v>
      </c>
      <c r="I18" s="381">
        <v>804</v>
      </c>
      <c r="J18" s="381">
        <v>800</v>
      </c>
      <c r="K18" s="381">
        <v>795</v>
      </c>
      <c r="L18" s="381">
        <v>790</v>
      </c>
      <c r="M18" s="381">
        <v>785</v>
      </c>
      <c r="N18" s="381">
        <v>779</v>
      </c>
      <c r="O18" s="381">
        <v>772</v>
      </c>
      <c r="P18" s="381">
        <v>765</v>
      </c>
      <c r="Q18" s="381">
        <v>758</v>
      </c>
      <c r="R18" s="381">
        <v>751</v>
      </c>
      <c r="S18" s="381">
        <v>743</v>
      </c>
      <c r="T18" s="381">
        <v>735</v>
      </c>
      <c r="U18" s="381">
        <v>727</v>
      </c>
      <c r="V18" s="381">
        <v>719</v>
      </c>
      <c r="W18" s="381">
        <v>711</v>
      </c>
      <c r="X18" s="381">
        <v>703</v>
      </c>
      <c r="Y18" s="381">
        <v>695</v>
      </c>
      <c r="Z18" s="381">
        <v>687</v>
      </c>
      <c r="AA18" s="381">
        <v>680</v>
      </c>
      <c r="AB18" s="381">
        <v>672</v>
      </c>
      <c r="AC18" s="381">
        <v>666</v>
      </c>
      <c r="AD18" s="381">
        <v>659</v>
      </c>
      <c r="AE18" s="381">
        <v>654</v>
      </c>
      <c r="AF18" s="381">
        <v>648</v>
      </c>
      <c r="AG18" s="381">
        <v>644</v>
      </c>
      <c r="AH18" s="381">
        <v>640</v>
      </c>
      <c r="AI18" s="381">
        <v>637</v>
      </c>
      <c r="AJ18" s="381">
        <v>635</v>
      </c>
      <c r="AK18" s="381">
        <v>633</v>
      </c>
      <c r="AL18" s="381">
        <v>632</v>
      </c>
    </row>
    <row r="19" spans="1:38" x14ac:dyDescent="0.2">
      <c r="A19" s="928"/>
      <c r="B19" s="635">
        <v>16</v>
      </c>
      <c r="C19" s="381">
        <v>820</v>
      </c>
      <c r="D19" s="381">
        <v>819</v>
      </c>
      <c r="E19" s="381">
        <v>818</v>
      </c>
      <c r="F19" s="381">
        <v>817</v>
      </c>
      <c r="G19" s="381">
        <v>814</v>
      </c>
      <c r="H19" s="381">
        <v>811</v>
      </c>
      <c r="I19" s="381">
        <v>808</v>
      </c>
      <c r="J19" s="381">
        <v>803</v>
      </c>
      <c r="K19" s="381">
        <v>798</v>
      </c>
      <c r="L19" s="381">
        <v>793</v>
      </c>
      <c r="M19" s="381">
        <v>787</v>
      </c>
      <c r="N19" s="381">
        <v>781</v>
      </c>
      <c r="O19" s="381">
        <v>774</v>
      </c>
      <c r="P19" s="381">
        <v>767</v>
      </c>
      <c r="Q19" s="381">
        <v>759</v>
      </c>
      <c r="R19" s="381">
        <v>751</v>
      </c>
      <c r="S19" s="381">
        <v>743</v>
      </c>
      <c r="T19" s="381">
        <v>735</v>
      </c>
      <c r="U19" s="381">
        <v>726</v>
      </c>
      <c r="V19" s="381">
        <v>718</v>
      </c>
      <c r="W19" s="381">
        <v>709</v>
      </c>
      <c r="X19" s="381">
        <v>701</v>
      </c>
      <c r="Y19" s="381">
        <v>692</v>
      </c>
      <c r="Z19" s="381">
        <v>684</v>
      </c>
      <c r="AA19" s="381">
        <v>676</v>
      </c>
      <c r="AB19" s="381">
        <v>668</v>
      </c>
      <c r="AC19" s="381">
        <v>661</v>
      </c>
      <c r="AD19" s="381">
        <v>654</v>
      </c>
      <c r="AE19" s="381">
        <v>648</v>
      </c>
      <c r="AF19" s="381">
        <v>642</v>
      </c>
      <c r="AG19" s="381">
        <v>638</v>
      </c>
      <c r="AH19" s="381">
        <v>634</v>
      </c>
      <c r="AI19" s="381">
        <v>631</v>
      </c>
      <c r="AJ19" s="381">
        <v>628</v>
      </c>
      <c r="AK19" s="381">
        <v>626</v>
      </c>
      <c r="AL19" s="381">
        <v>625</v>
      </c>
    </row>
    <row r="20" spans="1:38" x14ac:dyDescent="0.2">
      <c r="A20" s="928"/>
      <c r="B20" s="635">
        <v>17</v>
      </c>
      <c r="C20" s="381">
        <v>824</v>
      </c>
      <c r="D20" s="381">
        <v>823</v>
      </c>
      <c r="E20" s="381">
        <v>822</v>
      </c>
      <c r="F20" s="381">
        <v>820</v>
      </c>
      <c r="G20" s="381">
        <v>818</v>
      </c>
      <c r="H20" s="381">
        <v>815</v>
      </c>
      <c r="I20" s="381">
        <v>811</v>
      </c>
      <c r="J20" s="381">
        <v>806</v>
      </c>
      <c r="K20" s="381">
        <v>801</v>
      </c>
      <c r="L20" s="381">
        <v>796</v>
      </c>
      <c r="M20" s="381">
        <v>789</v>
      </c>
      <c r="N20" s="381">
        <v>783</v>
      </c>
      <c r="O20" s="381">
        <v>776</v>
      </c>
      <c r="P20" s="381">
        <v>768</v>
      </c>
      <c r="Q20" s="381">
        <v>760</v>
      </c>
      <c r="R20" s="381">
        <v>752</v>
      </c>
      <c r="S20" s="381">
        <v>743</v>
      </c>
      <c r="T20" s="381">
        <v>734</v>
      </c>
      <c r="U20" s="381">
        <v>725</v>
      </c>
      <c r="V20" s="381">
        <v>716</v>
      </c>
      <c r="W20" s="381">
        <v>707</v>
      </c>
      <c r="X20" s="381">
        <v>698</v>
      </c>
      <c r="Y20" s="381">
        <v>689</v>
      </c>
      <c r="Z20" s="381">
        <v>680</v>
      </c>
      <c r="AA20" s="381">
        <v>672</v>
      </c>
      <c r="AB20" s="381">
        <v>664</v>
      </c>
      <c r="AC20" s="381">
        <v>656</v>
      </c>
      <c r="AD20" s="381">
        <v>649</v>
      </c>
      <c r="AE20" s="381">
        <v>642</v>
      </c>
      <c r="AF20" s="381">
        <v>637</v>
      </c>
      <c r="AG20" s="381">
        <v>632</v>
      </c>
      <c r="AH20" s="381">
        <v>628</v>
      </c>
      <c r="AI20" s="381">
        <v>624</v>
      </c>
      <c r="AJ20" s="381">
        <v>622</v>
      </c>
      <c r="AK20" s="381">
        <v>620</v>
      </c>
      <c r="AL20" s="381">
        <v>618</v>
      </c>
    </row>
    <row r="21" spans="1:38" x14ac:dyDescent="0.2">
      <c r="A21" s="928"/>
      <c r="B21" s="635">
        <v>18</v>
      </c>
      <c r="C21" s="381">
        <v>827</v>
      </c>
      <c r="D21" s="381">
        <v>827</v>
      </c>
      <c r="E21" s="381">
        <v>826</v>
      </c>
      <c r="F21" s="381">
        <v>824</v>
      </c>
      <c r="G21" s="381">
        <v>821</v>
      </c>
      <c r="H21" s="381">
        <v>818</v>
      </c>
      <c r="I21" s="381">
        <v>814</v>
      </c>
      <c r="J21" s="381">
        <v>809</v>
      </c>
      <c r="K21" s="381">
        <v>804</v>
      </c>
      <c r="L21" s="381">
        <v>798</v>
      </c>
      <c r="M21" s="381">
        <v>792</v>
      </c>
      <c r="N21" s="381">
        <v>785</v>
      </c>
      <c r="O21" s="381">
        <v>777</v>
      </c>
      <c r="P21" s="381">
        <v>769</v>
      </c>
      <c r="Q21" s="381">
        <v>761</v>
      </c>
      <c r="R21" s="381">
        <v>752</v>
      </c>
      <c r="S21" s="381">
        <v>743</v>
      </c>
      <c r="T21" s="381">
        <v>734</v>
      </c>
      <c r="U21" s="381">
        <v>724</v>
      </c>
      <c r="V21" s="381">
        <v>715</v>
      </c>
      <c r="W21" s="381">
        <v>705</v>
      </c>
      <c r="X21" s="381">
        <v>696</v>
      </c>
      <c r="Y21" s="381">
        <v>686</v>
      </c>
      <c r="Z21" s="381">
        <v>677</v>
      </c>
      <c r="AA21" s="381">
        <v>668</v>
      </c>
      <c r="AB21" s="381">
        <v>659</v>
      </c>
      <c r="AC21" s="381">
        <v>651</v>
      </c>
      <c r="AD21" s="381">
        <v>644</v>
      </c>
      <c r="AE21" s="381">
        <v>637</v>
      </c>
      <c r="AF21" s="381">
        <v>631</v>
      </c>
      <c r="AG21" s="381">
        <v>626</v>
      </c>
      <c r="AH21" s="381">
        <v>621</v>
      </c>
      <c r="AI21" s="381">
        <v>618</v>
      </c>
      <c r="AJ21" s="381">
        <v>615</v>
      </c>
      <c r="AK21" s="381">
        <v>613</v>
      </c>
      <c r="AL21" s="381">
        <v>612</v>
      </c>
    </row>
    <row r="22" spans="1:38" x14ac:dyDescent="0.2">
      <c r="A22" s="928"/>
      <c r="B22" s="635">
        <v>19</v>
      </c>
      <c r="C22" s="381">
        <v>831</v>
      </c>
      <c r="D22" s="381">
        <v>831</v>
      </c>
      <c r="E22" s="381">
        <v>829</v>
      </c>
      <c r="F22" s="381">
        <v>828</v>
      </c>
      <c r="G22" s="381">
        <v>825</v>
      </c>
      <c r="H22" s="381">
        <v>821</v>
      </c>
      <c r="I22" s="381">
        <v>817</v>
      </c>
      <c r="J22" s="381">
        <v>812</v>
      </c>
      <c r="K22" s="381">
        <v>807</v>
      </c>
      <c r="L22" s="381">
        <v>801</v>
      </c>
      <c r="M22" s="381">
        <v>794</v>
      </c>
      <c r="N22" s="381">
        <v>786</v>
      </c>
      <c r="O22" s="381">
        <v>779</v>
      </c>
      <c r="P22" s="381">
        <v>770</v>
      </c>
      <c r="Q22" s="381">
        <v>761</v>
      </c>
      <c r="R22" s="381">
        <v>752</v>
      </c>
      <c r="S22" s="381">
        <v>743</v>
      </c>
      <c r="T22" s="381">
        <v>733</v>
      </c>
      <c r="U22" s="381">
        <v>723</v>
      </c>
      <c r="V22" s="381">
        <v>713</v>
      </c>
      <c r="W22" s="381">
        <v>703</v>
      </c>
      <c r="X22" s="381">
        <v>693</v>
      </c>
      <c r="Y22" s="381">
        <v>683</v>
      </c>
      <c r="Z22" s="381">
        <v>674</v>
      </c>
      <c r="AA22" s="381">
        <v>664</v>
      </c>
      <c r="AB22" s="381">
        <v>655</v>
      </c>
      <c r="AC22" s="381">
        <v>647</v>
      </c>
      <c r="AD22" s="381">
        <v>639</v>
      </c>
      <c r="AE22" s="381">
        <v>631</v>
      </c>
      <c r="AF22" s="381">
        <v>625</v>
      </c>
      <c r="AG22" s="381">
        <v>620</v>
      </c>
      <c r="AH22" s="381">
        <v>615</v>
      </c>
      <c r="AI22" s="381">
        <v>611</v>
      </c>
      <c r="AJ22" s="381">
        <v>608</v>
      </c>
      <c r="AK22" s="381">
        <v>606</v>
      </c>
      <c r="AL22" s="381">
        <v>605</v>
      </c>
    </row>
    <row r="23" spans="1:38" x14ac:dyDescent="0.2">
      <c r="A23" s="928"/>
      <c r="B23" s="635">
        <v>20</v>
      </c>
      <c r="C23" s="381">
        <v>835</v>
      </c>
      <c r="D23" s="381">
        <v>834</v>
      </c>
      <c r="E23" s="381">
        <v>833</v>
      </c>
      <c r="F23" s="381">
        <v>831</v>
      </c>
      <c r="G23" s="381">
        <v>828</v>
      </c>
      <c r="H23" s="381">
        <v>824</v>
      </c>
      <c r="I23" s="381">
        <v>820</v>
      </c>
      <c r="J23" s="381">
        <v>815</v>
      </c>
      <c r="K23" s="381">
        <v>809</v>
      </c>
      <c r="L23" s="381">
        <v>803</v>
      </c>
      <c r="M23" s="381">
        <v>796</v>
      </c>
      <c r="N23" s="381">
        <v>788</v>
      </c>
      <c r="O23" s="381">
        <v>780</v>
      </c>
      <c r="P23" s="381">
        <v>771</v>
      </c>
      <c r="Q23" s="381">
        <v>762</v>
      </c>
      <c r="R23" s="381">
        <v>753</v>
      </c>
      <c r="S23" s="381">
        <v>743</v>
      </c>
      <c r="T23" s="381">
        <v>733</v>
      </c>
      <c r="U23" s="381">
        <v>722</v>
      </c>
      <c r="V23" s="381">
        <v>712</v>
      </c>
      <c r="W23" s="381">
        <v>701</v>
      </c>
      <c r="X23" s="381">
        <v>691</v>
      </c>
      <c r="Y23" s="381">
        <v>680</v>
      </c>
      <c r="Z23" s="381">
        <v>670</v>
      </c>
      <c r="AA23" s="381">
        <v>660</v>
      </c>
      <c r="AB23" s="381">
        <v>651</v>
      </c>
      <c r="AC23" s="381">
        <v>642</v>
      </c>
      <c r="AD23" s="381">
        <v>634</v>
      </c>
      <c r="AE23" s="381">
        <v>626</v>
      </c>
      <c r="AF23" s="381">
        <v>620</v>
      </c>
      <c r="AG23" s="381">
        <v>614</v>
      </c>
      <c r="AH23" s="381">
        <v>609</v>
      </c>
      <c r="AI23" s="381">
        <v>605</v>
      </c>
      <c r="AJ23" s="381">
        <v>602</v>
      </c>
      <c r="AK23" s="381">
        <v>600</v>
      </c>
      <c r="AL23" s="381">
        <v>598</v>
      </c>
    </row>
    <row r="24" spans="1:38" x14ac:dyDescent="0.2">
      <c r="A24" s="928"/>
      <c r="B24" s="635">
        <v>21</v>
      </c>
      <c r="C24" s="381">
        <v>838</v>
      </c>
      <c r="D24" s="381">
        <v>837</v>
      </c>
      <c r="E24" s="381">
        <v>836</v>
      </c>
      <c r="F24" s="381">
        <v>834</v>
      </c>
      <c r="G24" s="381">
        <v>831</v>
      </c>
      <c r="H24" s="381">
        <v>827</v>
      </c>
      <c r="I24" s="381">
        <v>823</v>
      </c>
      <c r="J24" s="381">
        <v>818</v>
      </c>
      <c r="K24" s="381">
        <v>812</v>
      </c>
      <c r="L24" s="381">
        <v>805</v>
      </c>
      <c r="M24" s="381">
        <v>797</v>
      </c>
      <c r="N24" s="381">
        <v>790</v>
      </c>
      <c r="O24" s="381">
        <v>781</v>
      </c>
      <c r="P24" s="381">
        <v>772</v>
      </c>
      <c r="Q24" s="381">
        <v>762</v>
      </c>
      <c r="R24" s="381">
        <v>753</v>
      </c>
      <c r="S24" s="381">
        <v>742</v>
      </c>
      <c r="T24" s="381">
        <v>732</v>
      </c>
      <c r="U24" s="381">
        <v>721</v>
      </c>
      <c r="V24" s="381">
        <v>710</v>
      </c>
      <c r="W24" s="381">
        <v>699</v>
      </c>
      <c r="X24" s="381">
        <v>688</v>
      </c>
      <c r="Y24" s="381">
        <v>678</v>
      </c>
      <c r="Z24" s="381">
        <v>667</v>
      </c>
      <c r="AA24" s="381">
        <v>657</v>
      </c>
      <c r="AB24" s="381">
        <v>647</v>
      </c>
      <c r="AC24" s="381">
        <v>637</v>
      </c>
      <c r="AD24" s="381">
        <v>628</v>
      </c>
      <c r="AE24" s="381">
        <v>621</v>
      </c>
      <c r="AF24" s="381">
        <v>614</v>
      </c>
      <c r="AG24" s="381">
        <v>608</v>
      </c>
      <c r="AH24" s="381">
        <v>603</v>
      </c>
      <c r="AI24" s="381">
        <v>599</v>
      </c>
      <c r="AJ24" s="381">
        <v>595</v>
      </c>
      <c r="AK24" s="381">
        <v>593</v>
      </c>
      <c r="AL24" s="381">
        <v>591</v>
      </c>
    </row>
    <row r="25" spans="1:38" x14ac:dyDescent="0.2">
      <c r="A25" s="928"/>
      <c r="B25" s="635">
        <v>22</v>
      </c>
      <c r="C25" s="381">
        <v>841</v>
      </c>
      <c r="D25" s="381">
        <v>841</v>
      </c>
      <c r="E25" s="381">
        <v>839</v>
      </c>
      <c r="F25" s="381">
        <v>837</v>
      </c>
      <c r="G25" s="381">
        <v>834</v>
      </c>
      <c r="H25" s="381">
        <v>830</v>
      </c>
      <c r="I25" s="381">
        <v>825</v>
      </c>
      <c r="J25" s="381">
        <v>820</v>
      </c>
      <c r="K25" s="381">
        <v>814</v>
      </c>
      <c r="L25" s="381">
        <v>807</v>
      </c>
      <c r="M25" s="381">
        <v>799</v>
      </c>
      <c r="N25" s="381">
        <v>791</v>
      </c>
      <c r="O25" s="381">
        <v>782</v>
      </c>
      <c r="P25" s="381">
        <v>773</v>
      </c>
      <c r="Q25" s="381">
        <v>763</v>
      </c>
      <c r="R25" s="381">
        <v>752</v>
      </c>
      <c r="S25" s="381">
        <v>742</v>
      </c>
      <c r="T25" s="381">
        <v>731</v>
      </c>
      <c r="U25" s="381">
        <v>720</v>
      </c>
      <c r="V25" s="381">
        <v>709</v>
      </c>
      <c r="W25" s="381">
        <v>697</v>
      </c>
      <c r="X25" s="381">
        <v>686</v>
      </c>
      <c r="Y25" s="381">
        <v>675</v>
      </c>
      <c r="Z25" s="381">
        <v>663</v>
      </c>
      <c r="AA25" s="381">
        <v>653</v>
      </c>
      <c r="AB25" s="381">
        <v>642</v>
      </c>
      <c r="AC25" s="381">
        <v>632</v>
      </c>
      <c r="AD25" s="381">
        <v>623</v>
      </c>
      <c r="AE25" s="381">
        <v>615</v>
      </c>
      <c r="AF25" s="381">
        <v>608</v>
      </c>
      <c r="AG25" s="381">
        <v>602</v>
      </c>
      <c r="AH25" s="381">
        <v>596</v>
      </c>
      <c r="AI25" s="381">
        <v>592</v>
      </c>
      <c r="AJ25" s="381">
        <v>588</v>
      </c>
      <c r="AK25" s="381">
        <v>586</v>
      </c>
      <c r="AL25" s="381">
        <v>584</v>
      </c>
    </row>
    <row r="26" spans="1:38" x14ac:dyDescent="0.2">
      <c r="A26" s="928"/>
      <c r="B26" s="635">
        <v>23</v>
      </c>
      <c r="C26" s="381">
        <v>844</v>
      </c>
      <c r="D26" s="381">
        <v>843</v>
      </c>
      <c r="E26" s="381">
        <v>842</v>
      </c>
      <c r="F26" s="381">
        <v>840</v>
      </c>
      <c r="G26" s="381">
        <v>837</v>
      </c>
      <c r="H26" s="381">
        <v>833</v>
      </c>
      <c r="I26" s="381">
        <v>828</v>
      </c>
      <c r="J26" s="381">
        <v>822</v>
      </c>
      <c r="K26" s="381">
        <v>816</v>
      </c>
      <c r="L26" s="381">
        <v>809</v>
      </c>
      <c r="M26" s="381">
        <v>801</v>
      </c>
      <c r="N26" s="381">
        <v>792</v>
      </c>
      <c r="O26" s="381">
        <v>783</v>
      </c>
      <c r="P26" s="381">
        <v>773</v>
      </c>
      <c r="Q26" s="381">
        <v>763</v>
      </c>
      <c r="R26" s="381">
        <v>752</v>
      </c>
      <c r="S26" s="381">
        <v>741</v>
      </c>
      <c r="T26" s="381">
        <v>730</v>
      </c>
      <c r="U26" s="381">
        <v>719</v>
      </c>
      <c r="V26" s="381">
        <v>707</v>
      </c>
      <c r="W26" s="381">
        <v>695</v>
      </c>
      <c r="X26" s="381">
        <v>683</v>
      </c>
      <c r="Y26" s="381">
        <v>672</v>
      </c>
      <c r="Z26" s="381">
        <v>660</v>
      </c>
      <c r="AA26" s="381">
        <v>649</v>
      </c>
      <c r="AB26" s="381">
        <v>638</v>
      </c>
      <c r="AC26" s="381">
        <v>628</v>
      </c>
      <c r="AD26" s="381">
        <v>618</v>
      </c>
      <c r="AE26" s="381">
        <v>610</v>
      </c>
      <c r="AF26" s="381">
        <v>602</v>
      </c>
      <c r="AG26" s="381">
        <v>596</v>
      </c>
      <c r="AH26" s="381">
        <v>590</v>
      </c>
      <c r="AI26" s="381">
        <v>585</v>
      </c>
      <c r="AJ26" s="381">
        <v>582</v>
      </c>
      <c r="AK26" s="381">
        <v>579</v>
      </c>
      <c r="AL26" s="381">
        <v>577</v>
      </c>
    </row>
    <row r="27" spans="1:38" x14ac:dyDescent="0.2">
      <c r="A27" s="928"/>
      <c r="B27" s="635">
        <v>24</v>
      </c>
      <c r="C27" s="381">
        <v>847</v>
      </c>
      <c r="D27" s="381">
        <v>846</v>
      </c>
      <c r="E27" s="381">
        <v>845</v>
      </c>
      <c r="F27" s="381">
        <v>842</v>
      </c>
      <c r="G27" s="381">
        <v>839</v>
      </c>
      <c r="H27" s="381">
        <v>835</v>
      </c>
      <c r="I27" s="381">
        <v>830</v>
      </c>
      <c r="J27" s="381">
        <v>824</v>
      </c>
      <c r="K27" s="381">
        <v>818</v>
      </c>
      <c r="L27" s="381">
        <v>810</v>
      </c>
      <c r="M27" s="381">
        <v>802</v>
      </c>
      <c r="N27" s="381">
        <v>793</v>
      </c>
      <c r="O27" s="381">
        <v>784</v>
      </c>
      <c r="P27" s="381">
        <v>774</v>
      </c>
      <c r="Q27" s="381">
        <v>763</v>
      </c>
      <c r="R27" s="381">
        <v>752</v>
      </c>
      <c r="S27" s="381">
        <v>741</v>
      </c>
      <c r="T27" s="381">
        <v>729</v>
      </c>
      <c r="U27" s="381">
        <v>717</v>
      </c>
      <c r="V27" s="381">
        <v>705</v>
      </c>
      <c r="W27" s="381">
        <v>693</v>
      </c>
      <c r="X27" s="381">
        <v>681</v>
      </c>
      <c r="Y27" s="381">
        <v>669</v>
      </c>
      <c r="Z27" s="381">
        <v>657</v>
      </c>
      <c r="AA27" s="381">
        <v>645</v>
      </c>
      <c r="AB27" s="381">
        <v>634</v>
      </c>
      <c r="AC27" s="381">
        <v>623</v>
      </c>
      <c r="AD27" s="381">
        <v>613</v>
      </c>
      <c r="AE27" s="381">
        <v>604</v>
      </c>
      <c r="AF27" s="381">
        <v>597</v>
      </c>
      <c r="AG27" s="381">
        <v>590</v>
      </c>
      <c r="AH27" s="381">
        <v>584</v>
      </c>
      <c r="AI27" s="381">
        <v>579</v>
      </c>
      <c r="AJ27" s="381">
        <v>575</v>
      </c>
      <c r="AK27" s="381">
        <v>572</v>
      </c>
      <c r="AL27" s="381">
        <v>571</v>
      </c>
    </row>
    <row r="28" spans="1:38" x14ac:dyDescent="0.2">
      <c r="A28" s="928"/>
      <c r="B28" s="635">
        <v>25</v>
      </c>
      <c r="C28" s="381">
        <v>849</v>
      </c>
      <c r="D28" s="381">
        <v>849</v>
      </c>
      <c r="E28" s="381">
        <v>847</v>
      </c>
      <c r="F28" s="381">
        <v>845</v>
      </c>
      <c r="G28" s="381">
        <v>842</v>
      </c>
      <c r="H28" s="381">
        <v>837</v>
      </c>
      <c r="I28" s="381">
        <v>832</v>
      </c>
      <c r="J28" s="381">
        <v>826</v>
      </c>
      <c r="K28" s="381">
        <v>819</v>
      </c>
      <c r="L28" s="381">
        <v>812</v>
      </c>
      <c r="M28" s="381">
        <v>803</v>
      </c>
      <c r="N28" s="381">
        <v>794</v>
      </c>
      <c r="O28" s="381">
        <v>784</v>
      </c>
      <c r="P28" s="381">
        <v>774</v>
      </c>
      <c r="Q28" s="381">
        <v>763</v>
      </c>
      <c r="R28" s="381">
        <v>752</v>
      </c>
      <c r="S28" s="381">
        <v>740</v>
      </c>
      <c r="T28" s="381">
        <v>728</v>
      </c>
      <c r="U28" s="381">
        <v>716</v>
      </c>
      <c r="V28" s="381">
        <v>703</v>
      </c>
      <c r="W28" s="381">
        <v>691</v>
      </c>
      <c r="X28" s="381">
        <v>678</v>
      </c>
      <c r="Y28" s="381">
        <v>666</v>
      </c>
      <c r="Z28" s="381">
        <v>653</v>
      </c>
      <c r="AA28" s="381">
        <v>641</v>
      </c>
      <c r="AB28" s="381">
        <v>630</v>
      </c>
      <c r="AC28" s="381">
        <v>619</v>
      </c>
      <c r="AD28" s="381">
        <v>608</v>
      </c>
      <c r="AE28" s="381">
        <v>599</v>
      </c>
      <c r="AF28" s="381">
        <v>591</v>
      </c>
      <c r="AG28" s="381">
        <v>584</v>
      </c>
      <c r="AH28" s="381">
        <v>578</v>
      </c>
      <c r="AI28" s="381">
        <v>572</v>
      </c>
      <c r="AJ28" s="381">
        <v>568</v>
      </c>
      <c r="AK28" s="381">
        <v>566</v>
      </c>
      <c r="AL28" s="381">
        <v>564</v>
      </c>
    </row>
    <row r="29" spans="1:38" x14ac:dyDescent="0.2">
      <c r="A29" s="928"/>
      <c r="B29" s="635">
        <v>26</v>
      </c>
      <c r="C29" s="381">
        <v>852</v>
      </c>
      <c r="D29" s="381">
        <v>851</v>
      </c>
      <c r="E29" s="381">
        <v>850</v>
      </c>
      <c r="F29" s="381">
        <v>847</v>
      </c>
      <c r="G29" s="381">
        <v>844</v>
      </c>
      <c r="H29" s="381">
        <v>839</v>
      </c>
      <c r="I29" s="381">
        <v>834</v>
      </c>
      <c r="J29" s="381">
        <v>828</v>
      </c>
      <c r="K29" s="381">
        <v>821</v>
      </c>
      <c r="L29" s="381">
        <v>813</v>
      </c>
      <c r="M29" s="381">
        <v>804</v>
      </c>
      <c r="N29" s="381">
        <v>795</v>
      </c>
      <c r="O29" s="381">
        <v>785</v>
      </c>
      <c r="P29" s="381">
        <v>774</v>
      </c>
      <c r="Q29" s="381">
        <v>763</v>
      </c>
      <c r="R29" s="381">
        <v>752</v>
      </c>
      <c r="S29" s="381">
        <v>739</v>
      </c>
      <c r="T29" s="381">
        <v>727</v>
      </c>
      <c r="U29" s="381">
        <v>714</v>
      </c>
      <c r="V29" s="381">
        <v>702</v>
      </c>
      <c r="W29" s="381">
        <v>689</v>
      </c>
      <c r="X29" s="381">
        <v>676</v>
      </c>
      <c r="Y29" s="381">
        <v>663</v>
      </c>
      <c r="Z29" s="381">
        <v>650</v>
      </c>
      <c r="AA29" s="381">
        <v>637</v>
      </c>
      <c r="AB29" s="381">
        <v>625</v>
      </c>
      <c r="AC29" s="381">
        <v>614</v>
      </c>
      <c r="AD29" s="381">
        <v>603</v>
      </c>
      <c r="AE29" s="381">
        <v>594</v>
      </c>
      <c r="AF29" s="381">
        <v>585</v>
      </c>
      <c r="AG29" s="381">
        <v>578</v>
      </c>
      <c r="AH29" s="381">
        <v>571</v>
      </c>
      <c r="AI29" s="381">
        <v>566</v>
      </c>
      <c r="AJ29" s="381">
        <v>562</v>
      </c>
      <c r="AK29" s="381">
        <v>559</v>
      </c>
      <c r="AL29" s="381">
        <v>557</v>
      </c>
    </row>
    <row r="30" spans="1:38" x14ac:dyDescent="0.2">
      <c r="A30" s="928"/>
      <c r="B30" s="635">
        <v>27</v>
      </c>
      <c r="C30" s="381">
        <v>854</v>
      </c>
      <c r="D30" s="381">
        <v>853</v>
      </c>
      <c r="E30" s="381">
        <v>852</v>
      </c>
      <c r="F30" s="381">
        <v>849</v>
      </c>
      <c r="G30" s="381">
        <v>846</v>
      </c>
      <c r="H30" s="381">
        <v>841</v>
      </c>
      <c r="I30" s="381">
        <v>836</v>
      </c>
      <c r="J30" s="381">
        <v>830</v>
      </c>
      <c r="K30" s="381">
        <v>822</v>
      </c>
      <c r="L30" s="381">
        <v>814</v>
      </c>
      <c r="M30" s="381">
        <v>805</v>
      </c>
      <c r="N30" s="381">
        <v>796</v>
      </c>
      <c r="O30" s="381">
        <v>785</v>
      </c>
      <c r="P30" s="381">
        <v>774</v>
      </c>
      <c r="Q30" s="381">
        <v>763</v>
      </c>
      <c r="R30" s="381">
        <v>751</v>
      </c>
      <c r="S30" s="381">
        <v>738</v>
      </c>
      <c r="T30" s="381">
        <v>726</v>
      </c>
      <c r="U30" s="381">
        <v>713</v>
      </c>
      <c r="V30" s="381">
        <v>700</v>
      </c>
      <c r="W30" s="381">
        <v>686</v>
      </c>
      <c r="X30" s="381">
        <v>673</v>
      </c>
      <c r="Y30" s="381">
        <v>660</v>
      </c>
      <c r="Z30" s="381">
        <v>647</v>
      </c>
      <c r="AA30" s="381">
        <v>634</v>
      </c>
      <c r="AB30" s="381">
        <v>621</v>
      </c>
      <c r="AC30" s="381">
        <v>609</v>
      </c>
      <c r="AD30" s="381">
        <v>598</v>
      </c>
      <c r="AE30" s="381">
        <v>588</v>
      </c>
      <c r="AF30" s="381">
        <v>579</v>
      </c>
      <c r="AG30" s="381">
        <v>572</v>
      </c>
      <c r="AH30" s="381">
        <v>565</v>
      </c>
      <c r="AI30" s="381">
        <v>559</v>
      </c>
      <c r="AJ30" s="381">
        <v>555</v>
      </c>
      <c r="AK30" s="381">
        <v>552</v>
      </c>
      <c r="AL30" s="381">
        <v>550</v>
      </c>
    </row>
    <row r="31" spans="1:38" x14ac:dyDescent="0.2">
      <c r="A31" s="928"/>
      <c r="B31" s="635">
        <v>28</v>
      </c>
      <c r="C31" s="381">
        <v>856</v>
      </c>
      <c r="D31" s="381">
        <v>855</v>
      </c>
      <c r="E31" s="381">
        <v>854</v>
      </c>
      <c r="F31" s="381">
        <v>851</v>
      </c>
      <c r="G31" s="381">
        <v>848</v>
      </c>
      <c r="H31" s="381">
        <v>843</v>
      </c>
      <c r="I31" s="381">
        <v>837</v>
      </c>
      <c r="J31" s="381">
        <v>831</v>
      </c>
      <c r="K31" s="381">
        <v>823</v>
      </c>
      <c r="L31" s="381">
        <v>815</v>
      </c>
      <c r="M31" s="381">
        <v>806</v>
      </c>
      <c r="N31" s="381">
        <v>796</v>
      </c>
      <c r="O31" s="381">
        <v>785</v>
      </c>
      <c r="P31" s="381">
        <v>774</v>
      </c>
      <c r="Q31" s="381">
        <v>763</v>
      </c>
      <c r="R31" s="381">
        <v>750</v>
      </c>
      <c r="S31" s="381">
        <v>738</v>
      </c>
      <c r="T31" s="381">
        <v>725</v>
      </c>
      <c r="U31" s="381">
        <v>711</v>
      </c>
      <c r="V31" s="381">
        <v>698</v>
      </c>
      <c r="W31" s="381">
        <v>684</v>
      </c>
      <c r="X31" s="381">
        <v>670</v>
      </c>
      <c r="Y31" s="381">
        <v>657</v>
      </c>
      <c r="Z31" s="381">
        <v>643</v>
      </c>
      <c r="AA31" s="381">
        <v>630</v>
      </c>
      <c r="AB31" s="381">
        <v>617</v>
      </c>
      <c r="AC31" s="381">
        <v>605</v>
      </c>
      <c r="AD31" s="381">
        <v>593</v>
      </c>
      <c r="AE31" s="381">
        <v>583</v>
      </c>
      <c r="AF31" s="381">
        <v>574</v>
      </c>
      <c r="AG31" s="381">
        <v>566</v>
      </c>
      <c r="AH31" s="381">
        <v>559</v>
      </c>
      <c r="AI31" s="381">
        <v>553</v>
      </c>
      <c r="AJ31" s="381">
        <v>549</v>
      </c>
      <c r="AK31" s="381">
        <v>545</v>
      </c>
      <c r="AL31" s="381">
        <v>544</v>
      </c>
    </row>
    <row r="32" spans="1:38" x14ac:dyDescent="0.2">
      <c r="A32" s="928"/>
      <c r="B32" s="635">
        <v>29</v>
      </c>
      <c r="C32" s="381">
        <v>858</v>
      </c>
      <c r="D32" s="381">
        <v>857</v>
      </c>
      <c r="E32" s="381">
        <v>856</v>
      </c>
      <c r="F32" s="381">
        <v>853</v>
      </c>
      <c r="G32" s="381">
        <v>849</v>
      </c>
      <c r="H32" s="381">
        <v>845</v>
      </c>
      <c r="I32" s="381">
        <v>839</v>
      </c>
      <c r="J32" s="381">
        <v>832</v>
      </c>
      <c r="K32" s="381">
        <v>825</v>
      </c>
      <c r="L32" s="381">
        <v>816</v>
      </c>
      <c r="M32" s="381">
        <v>807</v>
      </c>
      <c r="N32" s="381">
        <v>797</v>
      </c>
      <c r="O32" s="381">
        <v>786</v>
      </c>
      <c r="P32" s="381">
        <v>774</v>
      </c>
      <c r="Q32" s="381">
        <v>762</v>
      </c>
      <c r="R32" s="381">
        <v>750</v>
      </c>
      <c r="S32" s="381">
        <v>737</v>
      </c>
      <c r="T32" s="381">
        <v>723</v>
      </c>
      <c r="U32" s="381">
        <v>710</v>
      </c>
      <c r="V32" s="381">
        <v>696</v>
      </c>
      <c r="W32" s="381">
        <v>682</v>
      </c>
      <c r="X32" s="381">
        <v>668</v>
      </c>
      <c r="Y32" s="381">
        <v>654</v>
      </c>
      <c r="Z32" s="381">
        <v>640</v>
      </c>
      <c r="AA32" s="381">
        <v>626</v>
      </c>
      <c r="AB32" s="381">
        <v>613</v>
      </c>
      <c r="AC32" s="381">
        <v>600</v>
      </c>
      <c r="AD32" s="381">
        <v>588</v>
      </c>
      <c r="AE32" s="381">
        <v>578</v>
      </c>
      <c r="AF32" s="381">
        <v>568</v>
      </c>
      <c r="AG32" s="381">
        <v>560</v>
      </c>
      <c r="AH32" s="381">
        <v>553</v>
      </c>
      <c r="AI32" s="381">
        <v>547</v>
      </c>
      <c r="AJ32" s="381">
        <v>542</v>
      </c>
      <c r="AK32" s="381">
        <v>539</v>
      </c>
      <c r="AL32" s="381">
        <v>537</v>
      </c>
    </row>
    <row r="33" spans="1:38" x14ac:dyDescent="0.2">
      <c r="A33" s="928"/>
      <c r="B33" s="635">
        <v>30</v>
      </c>
      <c r="C33" s="381">
        <v>859</v>
      </c>
      <c r="D33" s="381">
        <v>859</v>
      </c>
      <c r="E33" s="381">
        <v>857</v>
      </c>
      <c r="F33" s="381">
        <v>855</v>
      </c>
      <c r="G33" s="381">
        <v>851</v>
      </c>
      <c r="H33" s="381">
        <v>846</v>
      </c>
      <c r="I33" s="381">
        <v>840</v>
      </c>
      <c r="J33" s="381">
        <v>833</v>
      </c>
      <c r="K33" s="381">
        <v>825</v>
      </c>
      <c r="L33" s="381">
        <v>817</v>
      </c>
      <c r="M33" s="381">
        <v>807</v>
      </c>
      <c r="N33" s="381">
        <v>797</v>
      </c>
      <c r="O33" s="381">
        <v>786</v>
      </c>
      <c r="P33" s="381">
        <v>774</v>
      </c>
      <c r="Q33" s="381">
        <v>762</v>
      </c>
      <c r="R33" s="381">
        <v>749</v>
      </c>
      <c r="S33" s="381">
        <v>735</v>
      </c>
      <c r="T33" s="381">
        <v>722</v>
      </c>
      <c r="U33" s="381">
        <v>708</v>
      </c>
      <c r="V33" s="381">
        <v>694</v>
      </c>
      <c r="W33" s="381">
        <v>679</v>
      </c>
      <c r="X33" s="381">
        <v>665</v>
      </c>
      <c r="Y33" s="381">
        <v>650</v>
      </c>
      <c r="Z33" s="381">
        <v>636</v>
      </c>
      <c r="AA33" s="381">
        <v>622</v>
      </c>
      <c r="AB33" s="381">
        <v>609</v>
      </c>
      <c r="AC33" s="381">
        <v>596</v>
      </c>
      <c r="AD33" s="381">
        <v>584</v>
      </c>
      <c r="AE33" s="381">
        <v>572</v>
      </c>
      <c r="AF33" s="381">
        <v>563</v>
      </c>
      <c r="AG33" s="381">
        <v>554</v>
      </c>
      <c r="AH33" s="381">
        <v>546</v>
      </c>
      <c r="AI33" s="381">
        <v>540</v>
      </c>
      <c r="AJ33" s="381">
        <v>536</v>
      </c>
      <c r="AK33" s="381">
        <v>533</v>
      </c>
      <c r="AL33" s="381">
        <v>530</v>
      </c>
    </row>
    <row r="34" spans="1:38" x14ac:dyDescent="0.2">
      <c r="A34" s="928"/>
      <c r="B34" s="635">
        <v>31</v>
      </c>
      <c r="C34" s="381">
        <v>861</v>
      </c>
      <c r="D34" s="381">
        <v>860</v>
      </c>
      <c r="E34" s="381">
        <v>859</v>
      </c>
      <c r="F34" s="381">
        <v>856</v>
      </c>
      <c r="G34" s="381">
        <v>852</v>
      </c>
      <c r="H34" s="381">
        <v>847</v>
      </c>
      <c r="I34" s="381">
        <v>841</v>
      </c>
      <c r="J34" s="381">
        <v>834</v>
      </c>
      <c r="K34" s="381">
        <v>826</v>
      </c>
      <c r="L34" s="381">
        <v>817</v>
      </c>
      <c r="M34" s="381">
        <v>807</v>
      </c>
      <c r="N34" s="381">
        <v>797</v>
      </c>
      <c r="O34" s="381">
        <v>786</v>
      </c>
      <c r="P34" s="381">
        <v>774</v>
      </c>
      <c r="Q34" s="381">
        <v>761</v>
      </c>
      <c r="R34" s="381">
        <v>748</v>
      </c>
      <c r="S34" s="381">
        <v>734</v>
      </c>
      <c r="T34" s="381">
        <v>720</v>
      </c>
      <c r="U34" s="381">
        <v>706</v>
      </c>
      <c r="V34" s="381">
        <v>691</v>
      </c>
      <c r="W34" s="381">
        <v>677</v>
      </c>
      <c r="X34" s="381">
        <v>662</v>
      </c>
      <c r="Y34" s="381">
        <v>647</v>
      </c>
      <c r="Z34" s="381">
        <v>633</v>
      </c>
      <c r="AA34" s="381">
        <v>619</v>
      </c>
      <c r="AB34" s="381">
        <v>605</v>
      </c>
      <c r="AC34" s="381">
        <v>591</v>
      </c>
      <c r="AD34" s="381">
        <v>579</v>
      </c>
      <c r="AE34" s="381">
        <v>567</v>
      </c>
      <c r="AF34" s="381">
        <v>557</v>
      </c>
      <c r="AG34" s="381">
        <v>548</v>
      </c>
      <c r="AH34" s="381">
        <v>540</v>
      </c>
      <c r="AI34" s="381">
        <v>534</v>
      </c>
      <c r="AJ34" s="381">
        <v>529</v>
      </c>
      <c r="AK34" s="381">
        <v>526</v>
      </c>
      <c r="AL34" s="381">
        <v>523</v>
      </c>
    </row>
    <row r="35" spans="1:38" x14ac:dyDescent="0.2">
      <c r="A35" s="928"/>
      <c r="B35" s="635">
        <v>32</v>
      </c>
      <c r="C35" s="381">
        <v>862</v>
      </c>
      <c r="D35" s="381">
        <v>862</v>
      </c>
      <c r="E35" s="381">
        <v>860</v>
      </c>
      <c r="F35" s="381">
        <v>857</v>
      </c>
      <c r="G35" s="381">
        <v>853</v>
      </c>
      <c r="H35" s="381">
        <v>848</v>
      </c>
      <c r="I35" s="381">
        <v>842</v>
      </c>
      <c r="J35" s="381">
        <v>835</v>
      </c>
      <c r="K35" s="381">
        <v>827</v>
      </c>
      <c r="L35" s="381">
        <v>818</v>
      </c>
      <c r="M35" s="381">
        <v>808</v>
      </c>
      <c r="N35" s="381">
        <v>797</v>
      </c>
      <c r="O35" s="381">
        <v>785</v>
      </c>
      <c r="P35" s="381">
        <v>773</v>
      </c>
      <c r="Q35" s="381">
        <v>760</v>
      </c>
      <c r="R35" s="381">
        <v>747</v>
      </c>
      <c r="S35" s="381">
        <v>733</v>
      </c>
      <c r="T35" s="381">
        <v>719</v>
      </c>
      <c r="U35" s="381">
        <v>704</v>
      </c>
      <c r="V35" s="381">
        <v>689</v>
      </c>
      <c r="W35" s="381">
        <v>674</v>
      </c>
      <c r="X35" s="381">
        <v>659</v>
      </c>
      <c r="Y35" s="381">
        <v>644</v>
      </c>
      <c r="Z35" s="381">
        <v>629</v>
      </c>
      <c r="AA35" s="381">
        <v>615</v>
      </c>
      <c r="AB35" s="381">
        <v>600</v>
      </c>
      <c r="AC35" s="381">
        <v>587</v>
      </c>
      <c r="AD35" s="381">
        <v>574</v>
      </c>
      <c r="AE35" s="381">
        <v>562</v>
      </c>
      <c r="AF35" s="381">
        <v>551</v>
      </c>
      <c r="AG35" s="381">
        <v>542</v>
      </c>
      <c r="AH35" s="381">
        <v>534</v>
      </c>
      <c r="AI35" s="381">
        <v>528</v>
      </c>
      <c r="AJ35" s="381">
        <v>523</v>
      </c>
      <c r="AK35" s="381">
        <v>519</v>
      </c>
      <c r="AL35" s="381">
        <v>516</v>
      </c>
    </row>
    <row r="36" spans="1:38" x14ac:dyDescent="0.2">
      <c r="A36" s="928"/>
      <c r="B36" s="635">
        <v>33</v>
      </c>
      <c r="C36" s="381">
        <v>863</v>
      </c>
      <c r="D36" s="381">
        <v>863</v>
      </c>
      <c r="E36" s="381">
        <v>861</v>
      </c>
      <c r="F36" s="381">
        <v>858</v>
      </c>
      <c r="G36" s="381">
        <v>854</v>
      </c>
      <c r="H36" s="381">
        <v>849</v>
      </c>
      <c r="I36" s="381">
        <v>843</v>
      </c>
      <c r="J36" s="381">
        <v>835</v>
      </c>
      <c r="K36" s="381">
        <v>827</v>
      </c>
      <c r="L36" s="381">
        <v>818</v>
      </c>
      <c r="M36" s="381">
        <v>808</v>
      </c>
      <c r="N36" s="381">
        <v>797</v>
      </c>
      <c r="O36" s="381">
        <v>785</v>
      </c>
      <c r="P36" s="381">
        <v>772</v>
      </c>
      <c r="Q36" s="381">
        <v>759</v>
      </c>
      <c r="R36" s="381">
        <v>746</v>
      </c>
      <c r="S36" s="381">
        <v>731</v>
      </c>
      <c r="T36" s="381">
        <v>717</v>
      </c>
      <c r="U36" s="381">
        <v>702</v>
      </c>
      <c r="V36" s="381">
        <v>687</v>
      </c>
      <c r="W36" s="381">
        <v>672</v>
      </c>
      <c r="X36" s="381">
        <v>656</v>
      </c>
      <c r="Y36" s="381">
        <v>641</v>
      </c>
      <c r="Z36" s="381">
        <v>626</v>
      </c>
      <c r="AA36" s="381">
        <v>611</v>
      </c>
      <c r="AB36" s="381">
        <v>596</v>
      </c>
      <c r="AC36" s="381">
        <v>582</v>
      </c>
      <c r="AD36" s="381">
        <v>569</v>
      </c>
      <c r="AE36" s="381">
        <v>557</v>
      </c>
      <c r="AF36" s="381">
        <v>546</v>
      </c>
      <c r="AG36" s="381">
        <v>536</v>
      </c>
      <c r="AH36" s="381">
        <v>528</v>
      </c>
      <c r="AI36" s="381">
        <v>521</v>
      </c>
      <c r="AJ36" s="381">
        <v>516</v>
      </c>
      <c r="AK36" s="381">
        <v>512</v>
      </c>
      <c r="AL36" s="381">
        <v>510</v>
      </c>
    </row>
    <row r="37" spans="1:38" x14ac:dyDescent="0.2">
      <c r="A37" s="928"/>
      <c r="B37" s="635">
        <v>34</v>
      </c>
      <c r="C37" s="381">
        <v>864</v>
      </c>
      <c r="D37" s="381">
        <v>864</v>
      </c>
      <c r="E37" s="381">
        <v>862</v>
      </c>
      <c r="F37" s="381">
        <v>859</v>
      </c>
      <c r="G37" s="381">
        <v>855</v>
      </c>
      <c r="H37" s="381">
        <v>850</v>
      </c>
      <c r="I37" s="381">
        <v>843</v>
      </c>
      <c r="J37" s="381">
        <v>836</v>
      </c>
      <c r="K37" s="381">
        <v>827</v>
      </c>
      <c r="L37" s="381">
        <v>818</v>
      </c>
      <c r="M37" s="381">
        <v>808</v>
      </c>
      <c r="N37" s="381">
        <v>796</v>
      </c>
      <c r="O37" s="381">
        <v>784</v>
      </c>
      <c r="P37" s="381">
        <v>772</v>
      </c>
      <c r="Q37" s="381">
        <v>758</v>
      </c>
      <c r="R37" s="381">
        <v>744</v>
      </c>
      <c r="S37" s="381">
        <v>730</v>
      </c>
      <c r="T37" s="381">
        <v>715</v>
      </c>
      <c r="U37" s="381">
        <v>700</v>
      </c>
      <c r="V37" s="381">
        <v>684</v>
      </c>
      <c r="W37" s="381">
        <v>669</v>
      </c>
      <c r="X37" s="381">
        <v>653</v>
      </c>
      <c r="Y37" s="381">
        <v>638</v>
      </c>
      <c r="Z37" s="381">
        <v>622</v>
      </c>
      <c r="AA37" s="381">
        <v>607</v>
      </c>
      <c r="AB37" s="381">
        <v>592</v>
      </c>
      <c r="AC37" s="381">
        <v>578</v>
      </c>
      <c r="AD37" s="381">
        <v>564</v>
      </c>
      <c r="AE37" s="381">
        <v>551</v>
      </c>
      <c r="AF37" s="381">
        <v>540</v>
      </c>
      <c r="AG37" s="381">
        <v>530</v>
      </c>
      <c r="AH37" s="381">
        <v>522</v>
      </c>
      <c r="AI37" s="381">
        <v>515</v>
      </c>
      <c r="AJ37" s="381">
        <v>510</v>
      </c>
      <c r="AK37" s="381">
        <v>506</v>
      </c>
      <c r="AL37" s="381">
        <v>503</v>
      </c>
    </row>
    <row r="38" spans="1:38" x14ac:dyDescent="0.2">
      <c r="A38" s="928"/>
      <c r="B38" s="635">
        <v>35</v>
      </c>
      <c r="C38" s="381">
        <v>865</v>
      </c>
      <c r="D38" s="381">
        <v>864</v>
      </c>
      <c r="E38" s="381">
        <v>863</v>
      </c>
      <c r="F38" s="381">
        <v>860</v>
      </c>
      <c r="G38" s="381">
        <v>855</v>
      </c>
      <c r="H38" s="381">
        <v>850</v>
      </c>
      <c r="I38" s="381">
        <v>844</v>
      </c>
      <c r="J38" s="381">
        <v>836</v>
      </c>
      <c r="K38" s="381">
        <v>827</v>
      </c>
      <c r="L38" s="381">
        <v>818</v>
      </c>
      <c r="M38" s="381">
        <v>807</v>
      </c>
      <c r="N38" s="381">
        <v>796</v>
      </c>
      <c r="O38" s="381">
        <v>784</v>
      </c>
      <c r="P38" s="381">
        <v>771</v>
      </c>
      <c r="Q38" s="381">
        <v>757</v>
      </c>
      <c r="R38" s="381">
        <v>743</v>
      </c>
      <c r="S38" s="381">
        <v>728</v>
      </c>
      <c r="T38" s="381">
        <v>713</v>
      </c>
      <c r="U38" s="381">
        <v>698</v>
      </c>
      <c r="V38" s="381">
        <v>682</v>
      </c>
      <c r="W38" s="381">
        <v>666</v>
      </c>
      <c r="X38" s="381">
        <v>650</v>
      </c>
      <c r="Y38" s="381">
        <v>634</v>
      </c>
      <c r="Z38" s="381">
        <v>619</v>
      </c>
      <c r="AA38" s="381">
        <v>603</v>
      </c>
      <c r="AB38" s="381">
        <v>588</v>
      </c>
      <c r="AC38" s="381">
        <v>573</v>
      </c>
      <c r="AD38" s="381">
        <v>559</v>
      </c>
      <c r="AE38" s="381">
        <v>546</v>
      </c>
      <c r="AF38" s="381">
        <v>535</v>
      </c>
      <c r="AG38" s="381">
        <v>524</v>
      </c>
      <c r="AH38" s="381">
        <v>516</v>
      </c>
      <c r="AI38" s="381">
        <v>509</v>
      </c>
      <c r="AJ38" s="381">
        <v>503</v>
      </c>
      <c r="AK38" s="381">
        <v>499</v>
      </c>
      <c r="AL38" s="381">
        <v>497</v>
      </c>
    </row>
    <row r="39" spans="1:38" x14ac:dyDescent="0.2">
      <c r="A39" s="928"/>
      <c r="B39" s="635">
        <v>36</v>
      </c>
      <c r="C39" s="381">
        <v>865</v>
      </c>
      <c r="D39" s="381">
        <v>865</v>
      </c>
      <c r="E39" s="381">
        <v>863</v>
      </c>
      <c r="F39" s="381">
        <v>860</v>
      </c>
      <c r="G39" s="381">
        <v>856</v>
      </c>
      <c r="H39" s="381">
        <v>850</v>
      </c>
      <c r="I39" s="381">
        <v>844</v>
      </c>
      <c r="J39" s="381">
        <v>836</v>
      </c>
      <c r="K39" s="381">
        <v>827</v>
      </c>
      <c r="L39" s="381">
        <v>818</v>
      </c>
      <c r="M39" s="381">
        <v>807</v>
      </c>
      <c r="N39" s="381">
        <v>795</v>
      </c>
      <c r="O39" s="381">
        <v>783</v>
      </c>
      <c r="P39" s="381">
        <v>770</v>
      </c>
      <c r="Q39" s="381">
        <v>756</v>
      </c>
      <c r="R39" s="381">
        <v>741</v>
      </c>
      <c r="S39" s="381">
        <v>726</v>
      </c>
      <c r="T39" s="381">
        <v>711</v>
      </c>
      <c r="U39" s="381">
        <v>695</v>
      </c>
      <c r="V39" s="381">
        <v>680</v>
      </c>
      <c r="W39" s="381">
        <v>663</v>
      </c>
      <c r="X39" s="381">
        <v>647</v>
      </c>
      <c r="Y39" s="381">
        <v>631</v>
      </c>
      <c r="Z39" s="381">
        <v>615</v>
      </c>
      <c r="AA39" s="381">
        <v>599</v>
      </c>
      <c r="AB39" s="381">
        <v>584</v>
      </c>
      <c r="AC39" s="381">
        <v>569</v>
      </c>
      <c r="AD39" s="381">
        <v>555</v>
      </c>
      <c r="AE39" s="381">
        <v>541</v>
      </c>
      <c r="AF39" s="381">
        <v>529</v>
      </c>
      <c r="AG39" s="381">
        <v>519</v>
      </c>
      <c r="AH39" s="381">
        <v>510</v>
      </c>
      <c r="AI39" s="381">
        <v>502</v>
      </c>
      <c r="AJ39" s="381">
        <v>497</v>
      </c>
      <c r="AK39" s="381">
        <v>493</v>
      </c>
      <c r="AL39" s="381">
        <v>490</v>
      </c>
    </row>
    <row r="40" spans="1:38" x14ac:dyDescent="0.2">
      <c r="A40" s="928"/>
      <c r="B40" s="635">
        <v>37</v>
      </c>
      <c r="C40" s="381">
        <v>866</v>
      </c>
      <c r="D40" s="381">
        <v>865</v>
      </c>
      <c r="E40" s="381">
        <v>863</v>
      </c>
      <c r="F40" s="381">
        <v>860</v>
      </c>
      <c r="G40" s="381">
        <v>856</v>
      </c>
      <c r="H40" s="381">
        <v>850</v>
      </c>
      <c r="I40" s="381">
        <v>844</v>
      </c>
      <c r="J40" s="381">
        <v>836</v>
      </c>
      <c r="K40" s="381">
        <v>827</v>
      </c>
      <c r="L40" s="381">
        <v>817</v>
      </c>
      <c r="M40" s="381">
        <v>806</v>
      </c>
      <c r="N40" s="381">
        <v>794</v>
      </c>
      <c r="O40" s="381">
        <v>782</v>
      </c>
      <c r="P40" s="381">
        <v>768</v>
      </c>
      <c r="Q40" s="381">
        <v>754</v>
      </c>
      <c r="R40" s="381">
        <v>740</v>
      </c>
      <c r="S40" s="381">
        <v>725</v>
      </c>
      <c r="T40" s="381">
        <v>709</v>
      </c>
      <c r="U40" s="381">
        <v>693</v>
      </c>
      <c r="V40" s="381">
        <v>677</v>
      </c>
      <c r="W40" s="381">
        <v>660</v>
      </c>
      <c r="X40" s="381">
        <v>644</v>
      </c>
      <c r="Y40" s="381">
        <v>627</v>
      </c>
      <c r="Z40" s="381">
        <v>611</v>
      </c>
      <c r="AA40" s="381">
        <v>595</v>
      </c>
      <c r="AB40" s="381">
        <v>580</v>
      </c>
      <c r="AC40" s="381">
        <v>564</v>
      </c>
      <c r="AD40" s="381">
        <v>550</v>
      </c>
      <c r="AE40" s="381">
        <v>536</v>
      </c>
      <c r="AF40" s="381">
        <v>524</v>
      </c>
      <c r="AG40" s="381">
        <v>513</v>
      </c>
      <c r="AH40" s="381">
        <v>504</v>
      </c>
      <c r="AI40" s="381">
        <v>496</v>
      </c>
      <c r="AJ40" s="381">
        <v>490</v>
      </c>
      <c r="AK40" s="381">
        <v>486</v>
      </c>
      <c r="AL40" s="381">
        <v>484</v>
      </c>
    </row>
    <row r="41" spans="1:38" x14ac:dyDescent="0.2">
      <c r="A41" s="928"/>
      <c r="B41" s="635">
        <v>38</v>
      </c>
      <c r="C41" s="381">
        <v>866</v>
      </c>
      <c r="D41" s="381">
        <v>865</v>
      </c>
      <c r="E41" s="381">
        <v>863</v>
      </c>
      <c r="F41" s="381">
        <v>860</v>
      </c>
      <c r="G41" s="381">
        <v>856</v>
      </c>
      <c r="H41" s="381">
        <v>850</v>
      </c>
      <c r="I41" s="381">
        <v>844</v>
      </c>
      <c r="J41" s="381">
        <v>836</v>
      </c>
      <c r="K41" s="381">
        <v>827</v>
      </c>
      <c r="L41" s="381">
        <v>817</v>
      </c>
      <c r="M41" s="381">
        <v>805</v>
      </c>
      <c r="N41" s="381">
        <v>793</v>
      </c>
      <c r="O41" s="381">
        <v>781</v>
      </c>
      <c r="P41" s="381">
        <v>767</v>
      </c>
      <c r="Q41" s="381">
        <v>753</v>
      </c>
      <c r="R41" s="381">
        <v>738</v>
      </c>
      <c r="S41" s="381">
        <v>723</v>
      </c>
      <c r="T41" s="381">
        <v>707</v>
      </c>
      <c r="U41" s="381">
        <v>691</v>
      </c>
      <c r="V41" s="381">
        <v>674</v>
      </c>
      <c r="W41" s="381">
        <v>657</v>
      </c>
      <c r="X41" s="381">
        <v>641</v>
      </c>
      <c r="Y41" s="381">
        <v>624</v>
      </c>
      <c r="Z41" s="381">
        <v>608</v>
      </c>
      <c r="AA41" s="381">
        <v>591</v>
      </c>
      <c r="AB41" s="381">
        <v>575</v>
      </c>
      <c r="AC41" s="381">
        <v>560</v>
      </c>
      <c r="AD41" s="381">
        <v>545</v>
      </c>
      <c r="AE41" s="381">
        <v>531</v>
      </c>
      <c r="AF41" s="381">
        <v>518</v>
      </c>
      <c r="AG41" s="381">
        <v>507</v>
      </c>
      <c r="AH41" s="381">
        <v>498</v>
      </c>
      <c r="AI41" s="381">
        <v>490</v>
      </c>
      <c r="AJ41" s="381">
        <v>484</v>
      </c>
      <c r="AK41" s="381">
        <v>480</v>
      </c>
      <c r="AL41" s="381">
        <v>477</v>
      </c>
    </row>
    <row r="42" spans="1:38" x14ac:dyDescent="0.2">
      <c r="A42" s="928"/>
      <c r="B42" s="635">
        <v>39</v>
      </c>
      <c r="C42" s="381">
        <v>866</v>
      </c>
      <c r="D42" s="381">
        <v>865</v>
      </c>
      <c r="E42" s="381">
        <v>863</v>
      </c>
      <c r="F42" s="381">
        <v>860</v>
      </c>
      <c r="G42" s="381">
        <v>856</v>
      </c>
      <c r="H42" s="381">
        <v>850</v>
      </c>
      <c r="I42" s="381">
        <v>843</v>
      </c>
      <c r="J42" s="381">
        <v>835</v>
      </c>
      <c r="K42" s="381">
        <v>826</v>
      </c>
      <c r="L42" s="381">
        <v>816</v>
      </c>
      <c r="M42" s="381">
        <v>805</v>
      </c>
      <c r="N42" s="381">
        <v>792</v>
      </c>
      <c r="O42" s="381">
        <v>779</v>
      </c>
      <c r="P42" s="381">
        <v>766</v>
      </c>
      <c r="Q42" s="381">
        <v>751</v>
      </c>
      <c r="R42" s="381">
        <v>736</v>
      </c>
      <c r="S42" s="381">
        <v>720</v>
      </c>
      <c r="T42" s="381">
        <v>704</v>
      </c>
      <c r="U42" s="381">
        <v>688</v>
      </c>
      <c r="V42" s="381">
        <v>671</v>
      </c>
      <c r="W42" s="381">
        <v>654</v>
      </c>
      <c r="X42" s="381">
        <v>638</v>
      </c>
      <c r="Y42" s="381">
        <v>621</v>
      </c>
      <c r="Z42" s="381">
        <v>604</v>
      </c>
      <c r="AA42" s="381">
        <v>587</v>
      </c>
      <c r="AB42" s="381">
        <v>571</v>
      </c>
      <c r="AC42" s="381">
        <v>555</v>
      </c>
      <c r="AD42" s="381">
        <v>540</v>
      </c>
      <c r="AE42" s="381">
        <v>526</v>
      </c>
      <c r="AF42" s="381">
        <v>513</v>
      </c>
      <c r="AG42" s="381">
        <v>501</v>
      </c>
      <c r="AH42" s="381">
        <v>492</v>
      </c>
      <c r="AI42" s="381">
        <v>484</v>
      </c>
      <c r="AJ42" s="381">
        <v>477</v>
      </c>
      <c r="AK42" s="381">
        <v>473</v>
      </c>
      <c r="AL42" s="381">
        <v>471</v>
      </c>
    </row>
    <row r="43" spans="1:38" x14ac:dyDescent="0.2">
      <c r="A43" s="928"/>
      <c r="B43" s="635">
        <v>40</v>
      </c>
      <c r="C43" s="381">
        <v>866</v>
      </c>
      <c r="D43" s="381">
        <v>865</v>
      </c>
      <c r="E43" s="381">
        <v>863</v>
      </c>
      <c r="F43" s="381">
        <v>860</v>
      </c>
      <c r="G43" s="381">
        <v>855</v>
      </c>
      <c r="H43" s="381">
        <v>850</v>
      </c>
      <c r="I43" s="381">
        <v>843</v>
      </c>
      <c r="J43" s="381">
        <v>835</v>
      </c>
      <c r="K43" s="381">
        <v>825</v>
      </c>
      <c r="L43" s="381">
        <v>815</v>
      </c>
      <c r="M43" s="381">
        <v>803</v>
      </c>
      <c r="N43" s="381">
        <v>791</v>
      </c>
      <c r="O43" s="381">
        <v>778</v>
      </c>
      <c r="P43" s="381">
        <v>764</v>
      </c>
      <c r="Q43" s="381">
        <v>749</v>
      </c>
      <c r="R43" s="381">
        <v>734</v>
      </c>
      <c r="S43" s="381">
        <v>718</v>
      </c>
      <c r="T43" s="381">
        <v>702</v>
      </c>
      <c r="U43" s="381">
        <v>685</v>
      </c>
      <c r="V43" s="381">
        <v>668</v>
      </c>
      <c r="W43" s="381">
        <v>651</v>
      </c>
      <c r="X43" s="381">
        <v>634</v>
      </c>
      <c r="Y43" s="381">
        <v>617</v>
      </c>
      <c r="Z43" s="381">
        <v>600</v>
      </c>
      <c r="AA43" s="381">
        <v>583</v>
      </c>
      <c r="AB43" s="381">
        <v>567</v>
      </c>
      <c r="AC43" s="381">
        <v>551</v>
      </c>
      <c r="AD43" s="381">
        <v>536</v>
      </c>
      <c r="AE43" s="381">
        <v>521</v>
      </c>
      <c r="AF43" s="381">
        <v>508</v>
      </c>
      <c r="AG43" s="381">
        <v>496</v>
      </c>
      <c r="AH43" s="381">
        <v>486</v>
      </c>
      <c r="AI43" s="381">
        <v>478</v>
      </c>
      <c r="AJ43" s="381">
        <v>471</v>
      </c>
      <c r="AK43" s="381">
        <v>467</v>
      </c>
      <c r="AL43" s="381">
        <v>465</v>
      </c>
    </row>
    <row r="44" spans="1:38" x14ac:dyDescent="0.2">
      <c r="A44" s="928"/>
      <c r="B44" s="635">
        <v>41</v>
      </c>
      <c r="C44" s="381">
        <v>865</v>
      </c>
      <c r="D44" s="381">
        <v>865</v>
      </c>
      <c r="E44" s="381">
        <v>863</v>
      </c>
      <c r="F44" s="381">
        <v>859</v>
      </c>
      <c r="G44" s="381">
        <v>855</v>
      </c>
      <c r="H44" s="381">
        <v>849</v>
      </c>
      <c r="I44" s="381">
        <v>842</v>
      </c>
      <c r="J44" s="381">
        <v>834</v>
      </c>
      <c r="K44" s="381">
        <v>824</v>
      </c>
      <c r="L44" s="381">
        <v>814</v>
      </c>
      <c r="M44" s="381">
        <v>802</v>
      </c>
      <c r="N44" s="381">
        <v>790</v>
      </c>
      <c r="O44" s="381">
        <v>776</v>
      </c>
      <c r="P44" s="381">
        <v>762</v>
      </c>
      <c r="Q44" s="381">
        <v>747</v>
      </c>
      <c r="R44" s="381">
        <v>732</v>
      </c>
      <c r="S44" s="381">
        <v>716</v>
      </c>
      <c r="T44" s="381">
        <v>699</v>
      </c>
      <c r="U44" s="381">
        <v>683</v>
      </c>
      <c r="V44" s="381">
        <v>665</v>
      </c>
      <c r="W44" s="381">
        <v>648</v>
      </c>
      <c r="X44" s="381">
        <v>631</v>
      </c>
      <c r="Y44" s="381">
        <v>613</v>
      </c>
      <c r="Z44" s="381">
        <v>596</v>
      </c>
      <c r="AA44" s="381">
        <v>579</v>
      </c>
      <c r="AB44" s="381">
        <v>563</v>
      </c>
      <c r="AC44" s="381">
        <v>547</v>
      </c>
      <c r="AD44" s="381">
        <v>531</v>
      </c>
      <c r="AE44" s="381">
        <v>516</v>
      </c>
      <c r="AF44" s="381">
        <v>502</v>
      </c>
      <c r="AG44" s="381">
        <v>490</v>
      </c>
      <c r="AH44" s="381">
        <v>480</v>
      </c>
      <c r="AI44" s="381">
        <v>472</v>
      </c>
      <c r="AJ44" s="381">
        <v>465</v>
      </c>
      <c r="AK44" s="381">
        <v>461</v>
      </c>
      <c r="AL44" s="381">
        <v>458</v>
      </c>
    </row>
    <row r="45" spans="1:38" x14ac:dyDescent="0.2">
      <c r="A45" s="928"/>
      <c r="B45" s="635">
        <v>42</v>
      </c>
      <c r="C45" s="381">
        <v>865</v>
      </c>
      <c r="D45" s="381">
        <v>864</v>
      </c>
      <c r="E45" s="381">
        <v>862</v>
      </c>
      <c r="F45" s="381">
        <v>859</v>
      </c>
      <c r="G45" s="381">
        <v>854</v>
      </c>
      <c r="H45" s="381">
        <v>848</v>
      </c>
      <c r="I45" s="381">
        <v>841</v>
      </c>
      <c r="J45" s="381">
        <v>833</v>
      </c>
      <c r="K45" s="381">
        <v>823</v>
      </c>
      <c r="L45" s="381">
        <v>813</v>
      </c>
      <c r="M45" s="381">
        <v>801</v>
      </c>
      <c r="N45" s="381">
        <v>788</v>
      </c>
      <c r="O45" s="381">
        <v>775</v>
      </c>
      <c r="P45" s="381">
        <v>760</v>
      </c>
      <c r="Q45" s="381">
        <v>745</v>
      </c>
      <c r="R45" s="381">
        <v>730</v>
      </c>
      <c r="S45" s="381">
        <v>713</v>
      </c>
      <c r="T45" s="381">
        <v>697</v>
      </c>
      <c r="U45" s="381">
        <v>680</v>
      </c>
      <c r="V45" s="381">
        <v>662</v>
      </c>
      <c r="W45" s="381">
        <v>645</v>
      </c>
      <c r="X45" s="381">
        <v>627</v>
      </c>
      <c r="Y45" s="381">
        <v>610</v>
      </c>
      <c r="Z45" s="381">
        <v>592</v>
      </c>
      <c r="AA45" s="381">
        <v>575</v>
      </c>
      <c r="AB45" s="381">
        <v>558</v>
      </c>
      <c r="AC45" s="381">
        <v>542</v>
      </c>
      <c r="AD45" s="381">
        <v>526</v>
      </c>
      <c r="AE45" s="381">
        <v>511</v>
      </c>
      <c r="AF45" s="381">
        <v>497</v>
      </c>
      <c r="AG45" s="381">
        <v>485</v>
      </c>
      <c r="AH45" s="381">
        <v>474</v>
      </c>
      <c r="AI45" s="381">
        <v>466</v>
      </c>
      <c r="AJ45" s="381">
        <v>459</v>
      </c>
      <c r="AK45" s="381">
        <v>454</v>
      </c>
      <c r="AL45" s="381">
        <v>452</v>
      </c>
    </row>
    <row r="46" spans="1:38" x14ac:dyDescent="0.2">
      <c r="A46" s="928"/>
      <c r="B46" s="635">
        <v>43</v>
      </c>
      <c r="C46" s="381">
        <v>864</v>
      </c>
      <c r="D46" s="381">
        <v>863</v>
      </c>
      <c r="E46" s="381">
        <v>861</v>
      </c>
      <c r="F46" s="381">
        <v>858</v>
      </c>
      <c r="G46" s="381">
        <v>853</v>
      </c>
      <c r="H46" s="381">
        <v>847</v>
      </c>
      <c r="I46" s="381">
        <v>840</v>
      </c>
      <c r="J46" s="381">
        <v>832</v>
      </c>
      <c r="K46" s="381">
        <v>822</v>
      </c>
      <c r="L46" s="381">
        <v>811</v>
      </c>
      <c r="M46" s="381">
        <v>799</v>
      </c>
      <c r="N46" s="381">
        <v>786</v>
      </c>
      <c r="O46" s="381">
        <v>773</v>
      </c>
      <c r="P46" s="381">
        <v>758</v>
      </c>
      <c r="Q46" s="381">
        <v>743</v>
      </c>
      <c r="R46" s="381">
        <v>727</v>
      </c>
      <c r="S46" s="381">
        <v>711</v>
      </c>
      <c r="T46" s="381">
        <v>694</v>
      </c>
      <c r="U46" s="381">
        <v>677</v>
      </c>
      <c r="V46" s="381">
        <v>659</v>
      </c>
      <c r="W46" s="381">
        <v>641</v>
      </c>
      <c r="X46" s="381">
        <v>624</v>
      </c>
      <c r="Y46" s="381">
        <v>606</v>
      </c>
      <c r="Z46" s="381">
        <v>588</v>
      </c>
      <c r="AA46" s="381">
        <v>571</v>
      </c>
      <c r="AB46" s="381">
        <v>554</v>
      </c>
      <c r="AC46" s="381">
        <v>537</v>
      </c>
      <c r="AD46" s="381">
        <v>522</v>
      </c>
      <c r="AE46" s="381">
        <v>506</v>
      </c>
      <c r="AF46" s="381">
        <v>492</v>
      </c>
      <c r="AG46" s="381">
        <v>479</v>
      </c>
      <c r="AH46" s="381">
        <v>469</v>
      </c>
      <c r="AI46" s="381">
        <v>460</v>
      </c>
      <c r="AJ46" s="381">
        <v>453</v>
      </c>
      <c r="AK46" s="381">
        <v>448</v>
      </c>
      <c r="AL46" s="381">
        <v>445</v>
      </c>
    </row>
    <row r="47" spans="1:38" x14ac:dyDescent="0.2">
      <c r="A47" s="928"/>
      <c r="B47" s="635">
        <v>44</v>
      </c>
      <c r="C47" s="381">
        <v>863</v>
      </c>
      <c r="D47" s="381">
        <v>862</v>
      </c>
      <c r="E47" s="381">
        <v>860</v>
      </c>
      <c r="F47" s="381">
        <v>857</v>
      </c>
      <c r="G47" s="381">
        <v>852</v>
      </c>
      <c r="H47" s="381">
        <v>846</v>
      </c>
      <c r="I47" s="381">
        <v>839</v>
      </c>
      <c r="J47" s="381">
        <v>830</v>
      </c>
      <c r="K47" s="381">
        <v>821</v>
      </c>
      <c r="L47" s="381">
        <v>810</v>
      </c>
      <c r="M47" s="381">
        <v>798</v>
      </c>
      <c r="N47" s="381">
        <v>785</v>
      </c>
      <c r="O47" s="381">
        <v>771</v>
      </c>
      <c r="P47" s="381">
        <v>756</v>
      </c>
      <c r="Q47" s="381">
        <v>741</v>
      </c>
      <c r="R47" s="381">
        <v>725</v>
      </c>
      <c r="S47" s="381">
        <v>708</v>
      </c>
      <c r="T47" s="381">
        <v>691</v>
      </c>
      <c r="U47" s="381">
        <v>674</v>
      </c>
      <c r="V47" s="381">
        <v>656</v>
      </c>
      <c r="W47" s="381">
        <v>638</v>
      </c>
      <c r="X47" s="381">
        <v>620</v>
      </c>
      <c r="Y47" s="381">
        <v>602</v>
      </c>
      <c r="Z47" s="381">
        <v>584</v>
      </c>
      <c r="AA47" s="381">
        <v>567</v>
      </c>
      <c r="AB47" s="381">
        <v>550</v>
      </c>
      <c r="AC47" s="381">
        <v>533</v>
      </c>
      <c r="AD47" s="381">
        <v>517</v>
      </c>
      <c r="AE47" s="381">
        <v>502</v>
      </c>
      <c r="AF47" s="381">
        <v>487</v>
      </c>
      <c r="AG47" s="381">
        <v>474</v>
      </c>
      <c r="AH47" s="381">
        <v>463</v>
      </c>
      <c r="AI47" s="381">
        <v>454</v>
      </c>
      <c r="AJ47" s="381">
        <v>447</v>
      </c>
      <c r="AK47" s="381">
        <v>441</v>
      </c>
      <c r="AL47" s="381">
        <v>439</v>
      </c>
    </row>
    <row r="48" spans="1:38" x14ac:dyDescent="0.2">
      <c r="A48" s="928"/>
      <c r="B48" s="635">
        <v>45</v>
      </c>
      <c r="C48" s="381">
        <v>862</v>
      </c>
      <c r="D48" s="381">
        <v>861</v>
      </c>
      <c r="E48" s="381">
        <v>859</v>
      </c>
      <c r="F48" s="381">
        <v>855</v>
      </c>
      <c r="G48" s="381">
        <v>851</v>
      </c>
      <c r="H48" s="381">
        <v>845</v>
      </c>
      <c r="I48" s="381">
        <v>837</v>
      </c>
      <c r="J48" s="381">
        <v>829</v>
      </c>
      <c r="K48" s="381">
        <v>819</v>
      </c>
      <c r="L48" s="381">
        <v>808</v>
      </c>
      <c r="M48" s="381">
        <v>796</v>
      </c>
      <c r="N48" s="381">
        <v>783</v>
      </c>
      <c r="O48" s="381">
        <v>769</v>
      </c>
      <c r="P48" s="381">
        <v>754</v>
      </c>
      <c r="Q48" s="381">
        <v>738</v>
      </c>
      <c r="R48" s="381">
        <v>722</v>
      </c>
      <c r="S48" s="381">
        <v>705</v>
      </c>
      <c r="T48" s="381">
        <v>688</v>
      </c>
      <c r="U48" s="381">
        <v>670</v>
      </c>
      <c r="V48" s="381">
        <v>653</v>
      </c>
      <c r="W48" s="381">
        <v>635</v>
      </c>
      <c r="X48" s="381">
        <v>616</v>
      </c>
      <c r="Y48" s="381">
        <v>598</v>
      </c>
      <c r="Z48" s="381">
        <v>580</v>
      </c>
      <c r="AA48" s="381">
        <v>563</v>
      </c>
      <c r="AB48" s="381">
        <v>545</v>
      </c>
      <c r="AC48" s="381">
        <v>528</v>
      </c>
      <c r="AD48" s="381">
        <v>512</v>
      </c>
      <c r="AE48" s="381">
        <v>497</v>
      </c>
      <c r="AF48" s="381">
        <v>482</v>
      </c>
      <c r="AG48" s="381">
        <v>469</v>
      </c>
      <c r="AH48" s="381">
        <v>457</v>
      </c>
      <c r="AI48" s="381">
        <v>448</v>
      </c>
      <c r="AJ48" s="381">
        <v>441</v>
      </c>
      <c r="AK48" s="381">
        <v>436</v>
      </c>
      <c r="AL48" s="381">
        <v>432</v>
      </c>
    </row>
    <row r="49" spans="1:38" x14ac:dyDescent="0.2">
      <c r="A49" s="928"/>
      <c r="B49" s="635">
        <v>46</v>
      </c>
      <c r="C49" s="381">
        <v>860</v>
      </c>
      <c r="D49" s="381">
        <v>859</v>
      </c>
      <c r="E49" s="381">
        <v>857</v>
      </c>
      <c r="F49" s="381">
        <v>854</v>
      </c>
      <c r="G49" s="381">
        <v>849</v>
      </c>
      <c r="H49" s="381">
        <v>843</v>
      </c>
      <c r="I49" s="381">
        <v>836</v>
      </c>
      <c r="J49" s="381">
        <v>827</v>
      </c>
      <c r="K49" s="381">
        <v>817</v>
      </c>
      <c r="L49" s="381">
        <v>806</v>
      </c>
      <c r="M49" s="381">
        <v>794</v>
      </c>
      <c r="N49" s="381">
        <v>780</v>
      </c>
      <c r="O49" s="381">
        <v>766</v>
      </c>
      <c r="P49" s="381">
        <v>751</v>
      </c>
      <c r="Q49" s="381">
        <v>736</v>
      </c>
      <c r="R49" s="381">
        <v>719</v>
      </c>
      <c r="S49" s="381">
        <v>702</v>
      </c>
      <c r="T49" s="381">
        <v>685</v>
      </c>
      <c r="U49" s="381">
        <v>667</v>
      </c>
      <c r="V49" s="381">
        <v>649</v>
      </c>
      <c r="W49" s="381">
        <v>631</v>
      </c>
      <c r="X49" s="381">
        <v>613</v>
      </c>
      <c r="Y49" s="381">
        <v>594</v>
      </c>
      <c r="Z49" s="381">
        <v>576</v>
      </c>
      <c r="AA49" s="381">
        <v>558</v>
      </c>
      <c r="AB49" s="381">
        <v>541</v>
      </c>
      <c r="AC49" s="381">
        <v>524</v>
      </c>
      <c r="AD49" s="381">
        <v>507</v>
      </c>
      <c r="AE49" s="381">
        <v>492</v>
      </c>
      <c r="AF49" s="381">
        <v>477</v>
      </c>
      <c r="AG49" s="381">
        <v>463</v>
      </c>
      <c r="AH49" s="381">
        <v>452</v>
      </c>
      <c r="AI49" s="381">
        <v>442</v>
      </c>
      <c r="AJ49" s="381">
        <v>435</v>
      </c>
      <c r="AK49" s="381">
        <v>430</v>
      </c>
      <c r="AL49" s="381">
        <v>426</v>
      </c>
    </row>
    <row r="50" spans="1:38" x14ac:dyDescent="0.2">
      <c r="A50" s="928"/>
      <c r="B50" s="635">
        <v>47</v>
      </c>
      <c r="C50" s="381">
        <v>859</v>
      </c>
      <c r="D50" s="381">
        <v>858</v>
      </c>
      <c r="E50" s="381">
        <v>856</v>
      </c>
      <c r="F50" s="381">
        <v>852</v>
      </c>
      <c r="G50" s="381">
        <v>848</v>
      </c>
      <c r="H50" s="381">
        <v>841</v>
      </c>
      <c r="I50" s="381">
        <v>834</v>
      </c>
      <c r="J50" s="381">
        <v>825</v>
      </c>
      <c r="K50" s="381">
        <v>815</v>
      </c>
      <c r="L50" s="381">
        <v>804</v>
      </c>
      <c r="M50" s="381">
        <v>791</v>
      </c>
      <c r="N50" s="381">
        <v>778</v>
      </c>
      <c r="O50" s="381">
        <v>764</v>
      </c>
      <c r="P50" s="381">
        <v>749</v>
      </c>
      <c r="Q50" s="381">
        <v>733</v>
      </c>
      <c r="R50" s="381">
        <v>716</v>
      </c>
      <c r="S50" s="381">
        <v>699</v>
      </c>
      <c r="T50" s="381">
        <v>682</v>
      </c>
      <c r="U50" s="381">
        <v>664</v>
      </c>
      <c r="V50" s="381">
        <v>646</v>
      </c>
      <c r="W50" s="381">
        <v>627</v>
      </c>
      <c r="X50" s="381">
        <v>609</v>
      </c>
      <c r="Y50" s="381">
        <v>590</v>
      </c>
      <c r="Z50" s="381">
        <v>572</v>
      </c>
      <c r="AA50" s="381">
        <v>554</v>
      </c>
      <c r="AB50" s="381">
        <v>536</v>
      </c>
      <c r="AC50" s="381">
        <v>519</v>
      </c>
      <c r="AD50" s="381">
        <v>503</v>
      </c>
      <c r="AE50" s="381">
        <v>487</v>
      </c>
      <c r="AF50" s="381">
        <v>472</v>
      </c>
      <c r="AG50" s="381">
        <v>458</v>
      </c>
      <c r="AH50" s="381">
        <v>446</v>
      </c>
      <c r="AI50" s="381">
        <v>436</v>
      </c>
      <c r="AJ50" s="381">
        <v>429</v>
      </c>
      <c r="AK50" s="381">
        <v>424</v>
      </c>
      <c r="AL50" s="381">
        <v>420</v>
      </c>
    </row>
    <row r="51" spans="1:38" x14ac:dyDescent="0.2">
      <c r="A51" s="928"/>
      <c r="B51" s="635">
        <v>48</v>
      </c>
      <c r="C51" s="381">
        <v>857</v>
      </c>
      <c r="D51" s="381">
        <v>856</v>
      </c>
      <c r="E51" s="381">
        <v>854</v>
      </c>
      <c r="F51" s="381">
        <v>851</v>
      </c>
      <c r="G51" s="381">
        <v>846</v>
      </c>
      <c r="H51" s="381">
        <v>840</v>
      </c>
      <c r="I51" s="381">
        <v>832</v>
      </c>
      <c r="J51" s="381">
        <v>823</v>
      </c>
      <c r="K51" s="381">
        <v>813</v>
      </c>
      <c r="L51" s="381">
        <v>802</v>
      </c>
      <c r="M51" s="381">
        <v>789</v>
      </c>
      <c r="N51" s="381">
        <v>776</v>
      </c>
      <c r="O51" s="381">
        <v>761</v>
      </c>
      <c r="P51" s="381">
        <v>746</v>
      </c>
      <c r="Q51" s="381">
        <v>730</v>
      </c>
      <c r="R51" s="381">
        <v>713</v>
      </c>
      <c r="S51" s="381">
        <v>696</v>
      </c>
      <c r="T51" s="381">
        <v>678</v>
      </c>
      <c r="U51" s="381">
        <v>660</v>
      </c>
      <c r="V51" s="381">
        <v>642</v>
      </c>
      <c r="W51" s="381">
        <v>623</v>
      </c>
      <c r="X51" s="381">
        <v>605</v>
      </c>
      <c r="Y51" s="381">
        <v>586</v>
      </c>
      <c r="Z51" s="381">
        <v>568</v>
      </c>
      <c r="AA51" s="381">
        <v>550</v>
      </c>
      <c r="AB51" s="381">
        <v>532</v>
      </c>
      <c r="AC51" s="381">
        <v>515</v>
      </c>
      <c r="AD51" s="381">
        <v>498</v>
      </c>
      <c r="AE51" s="381">
        <v>482</v>
      </c>
      <c r="AF51" s="381">
        <v>467</v>
      </c>
      <c r="AG51" s="381">
        <v>453</v>
      </c>
      <c r="AH51" s="381">
        <v>441</v>
      </c>
      <c r="AI51" s="381">
        <v>431</v>
      </c>
      <c r="AJ51" s="381">
        <v>423</v>
      </c>
      <c r="AK51" s="381">
        <v>418</v>
      </c>
      <c r="AL51" s="381">
        <v>414</v>
      </c>
    </row>
    <row r="52" spans="1:38" x14ac:dyDescent="0.2">
      <c r="A52" s="928"/>
      <c r="B52" s="635">
        <v>49</v>
      </c>
      <c r="C52" s="381">
        <v>855</v>
      </c>
      <c r="D52" s="381">
        <v>854</v>
      </c>
      <c r="E52" s="381">
        <v>852</v>
      </c>
      <c r="F52" s="381">
        <v>849</v>
      </c>
      <c r="G52" s="381">
        <v>844</v>
      </c>
      <c r="H52" s="381">
        <v>837</v>
      </c>
      <c r="I52" s="381">
        <v>830</v>
      </c>
      <c r="J52" s="381">
        <v>821</v>
      </c>
      <c r="K52" s="381">
        <v>811</v>
      </c>
      <c r="L52" s="381">
        <v>799</v>
      </c>
      <c r="M52" s="381">
        <v>787</v>
      </c>
      <c r="N52" s="381">
        <v>773</v>
      </c>
      <c r="O52" s="381">
        <v>758</v>
      </c>
      <c r="P52" s="381">
        <v>743</v>
      </c>
      <c r="Q52" s="381">
        <v>727</v>
      </c>
      <c r="R52" s="381">
        <v>710</v>
      </c>
      <c r="S52" s="381">
        <v>693</v>
      </c>
      <c r="T52" s="381">
        <v>675</v>
      </c>
      <c r="U52" s="381">
        <v>657</v>
      </c>
      <c r="V52" s="381">
        <v>638</v>
      </c>
      <c r="W52" s="381">
        <v>620</v>
      </c>
      <c r="X52" s="381">
        <v>601</v>
      </c>
      <c r="Y52" s="381">
        <v>582</v>
      </c>
      <c r="Z52" s="381">
        <v>564</v>
      </c>
      <c r="AA52" s="381">
        <v>545</v>
      </c>
      <c r="AB52" s="381">
        <v>527</v>
      </c>
      <c r="AC52" s="381">
        <v>510</v>
      </c>
      <c r="AD52" s="381">
        <v>493</v>
      </c>
      <c r="AE52" s="381">
        <v>477</v>
      </c>
      <c r="AF52" s="381">
        <v>462</v>
      </c>
      <c r="AG52" s="381">
        <v>448</v>
      </c>
      <c r="AH52" s="381">
        <v>436</v>
      </c>
      <c r="AI52" s="381">
        <v>425</v>
      </c>
      <c r="AJ52" s="381">
        <v>417</v>
      </c>
      <c r="AK52" s="381">
        <v>412</v>
      </c>
      <c r="AL52" s="381">
        <v>408</v>
      </c>
    </row>
    <row r="53" spans="1:38" x14ac:dyDescent="0.2">
      <c r="A53" s="928"/>
      <c r="B53" s="635">
        <v>50</v>
      </c>
      <c r="C53" s="381">
        <v>853</v>
      </c>
      <c r="D53" s="381">
        <v>852</v>
      </c>
      <c r="E53" s="381">
        <v>850</v>
      </c>
      <c r="F53" s="381">
        <v>846</v>
      </c>
      <c r="G53" s="381">
        <v>841</v>
      </c>
      <c r="H53" s="381">
        <v>835</v>
      </c>
      <c r="I53" s="381">
        <v>827</v>
      </c>
      <c r="J53" s="381">
        <v>818</v>
      </c>
      <c r="K53" s="381">
        <v>808</v>
      </c>
      <c r="L53" s="381">
        <v>797</v>
      </c>
      <c r="M53" s="381">
        <v>784</v>
      </c>
      <c r="N53" s="381">
        <v>770</v>
      </c>
      <c r="O53" s="381">
        <v>756</v>
      </c>
      <c r="P53" s="381">
        <v>740</v>
      </c>
      <c r="Q53" s="381">
        <v>724</v>
      </c>
      <c r="R53" s="381">
        <v>707</v>
      </c>
      <c r="S53" s="381">
        <v>689</v>
      </c>
      <c r="T53" s="381">
        <v>671</v>
      </c>
      <c r="U53" s="381">
        <v>653</v>
      </c>
      <c r="V53" s="381">
        <v>634</v>
      </c>
      <c r="W53" s="381">
        <v>616</v>
      </c>
      <c r="X53" s="381">
        <v>597</v>
      </c>
      <c r="Y53" s="381">
        <v>578</v>
      </c>
      <c r="Z53" s="381">
        <v>559</v>
      </c>
      <c r="AA53" s="381">
        <v>541</v>
      </c>
      <c r="AB53" s="381">
        <v>523</v>
      </c>
      <c r="AC53" s="381">
        <v>505</v>
      </c>
      <c r="AD53" s="381">
        <v>488</v>
      </c>
      <c r="AE53" s="381">
        <v>472</v>
      </c>
      <c r="AF53" s="381">
        <v>457</v>
      </c>
      <c r="AG53" s="381">
        <v>443</v>
      </c>
      <c r="AH53" s="381">
        <v>430</v>
      </c>
      <c r="AI53" s="381">
        <v>420</v>
      </c>
      <c r="AJ53" s="381">
        <v>412</v>
      </c>
      <c r="AK53" s="381">
        <v>406</v>
      </c>
      <c r="AL53" s="381">
        <v>402</v>
      </c>
    </row>
    <row r="54" spans="1:38" x14ac:dyDescent="0.2">
      <c r="A54" s="928"/>
      <c r="B54" s="635">
        <v>51</v>
      </c>
      <c r="C54" s="381">
        <v>850</v>
      </c>
      <c r="D54" s="381">
        <v>849</v>
      </c>
      <c r="E54" s="381">
        <v>847</v>
      </c>
      <c r="F54" s="381">
        <v>844</v>
      </c>
      <c r="G54" s="381">
        <v>839</v>
      </c>
      <c r="H54" s="381">
        <v>833</v>
      </c>
      <c r="I54" s="381">
        <v>825</v>
      </c>
      <c r="J54" s="381">
        <v>816</v>
      </c>
      <c r="K54" s="381">
        <v>805</v>
      </c>
      <c r="L54" s="381">
        <v>794</v>
      </c>
      <c r="M54" s="381">
        <v>781</v>
      </c>
      <c r="N54" s="381">
        <v>767</v>
      </c>
      <c r="O54" s="381">
        <v>752</v>
      </c>
      <c r="P54" s="381">
        <v>737</v>
      </c>
      <c r="Q54" s="381">
        <v>721</v>
      </c>
      <c r="R54" s="381">
        <v>704</v>
      </c>
      <c r="S54" s="381">
        <v>686</v>
      </c>
      <c r="T54" s="381">
        <v>668</v>
      </c>
      <c r="U54" s="381">
        <v>649</v>
      </c>
      <c r="V54" s="381">
        <v>631</v>
      </c>
      <c r="W54" s="381">
        <v>612</v>
      </c>
      <c r="X54" s="381">
        <v>593</v>
      </c>
      <c r="Y54" s="381">
        <v>574</v>
      </c>
      <c r="Z54" s="381">
        <v>555</v>
      </c>
      <c r="AA54" s="381">
        <v>536</v>
      </c>
      <c r="AB54" s="381">
        <v>518</v>
      </c>
      <c r="AC54" s="381">
        <v>501</v>
      </c>
      <c r="AD54" s="381">
        <v>484</v>
      </c>
      <c r="AE54" s="381">
        <v>467</v>
      </c>
      <c r="AF54" s="381">
        <v>452</v>
      </c>
      <c r="AG54" s="381">
        <v>438</v>
      </c>
      <c r="AH54" s="381">
        <v>425</v>
      </c>
      <c r="AI54" s="381">
        <v>414</v>
      </c>
      <c r="AJ54" s="381">
        <v>406</v>
      </c>
      <c r="AK54" s="381">
        <v>400</v>
      </c>
      <c r="AL54" s="381">
        <v>397</v>
      </c>
    </row>
    <row r="55" spans="1:38" x14ac:dyDescent="0.2">
      <c r="A55" s="928"/>
      <c r="B55" s="635">
        <v>52</v>
      </c>
      <c r="C55" s="381">
        <v>848</v>
      </c>
      <c r="D55" s="381">
        <v>847</v>
      </c>
      <c r="E55" s="381">
        <v>845</v>
      </c>
      <c r="F55" s="381">
        <v>841</v>
      </c>
      <c r="G55" s="381">
        <v>836</v>
      </c>
      <c r="H55" s="381">
        <v>830</v>
      </c>
      <c r="I55" s="381">
        <v>822</v>
      </c>
      <c r="J55" s="381">
        <v>813</v>
      </c>
      <c r="K55" s="381">
        <v>803</v>
      </c>
      <c r="L55" s="381">
        <v>791</v>
      </c>
      <c r="M55" s="381">
        <v>778</v>
      </c>
      <c r="N55" s="381">
        <v>764</v>
      </c>
      <c r="O55" s="381">
        <v>749</v>
      </c>
      <c r="P55" s="381">
        <v>734</v>
      </c>
      <c r="Q55" s="381">
        <v>717</v>
      </c>
      <c r="R55" s="381">
        <v>700</v>
      </c>
      <c r="S55" s="381">
        <v>682</v>
      </c>
      <c r="T55" s="381">
        <v>664</v>
      </c>
      <c r="U55" s="381">
        <v>645</v>
      </c>
      <c r="V55" s="381">
        <v>627</v>
      </c>
      <c r="W55" s="381">
        <v>608</v>
      </c>
      <c r="X55" s="381">
        <v>588</v>
      </c>
      <c r="Y55" s="381">
        <v>569</v>
      </c>
      <c r="Z55" s="381">
        <v>550</v>
      </c>
      <c r="AA55" s="381">
        <v>532</v>
      </c>
      <c r="AB55" s="381">
        <v>514</v>
      </c>
      <c r="AC55" s="381">
        <v>496</v>
      </c>
      <c r="AD55" s="381">
        <v>479</v>
      </c>
      <c r="AE55" s="381">
        <v>463</v>
      </c>
      <c r="AF55" s="381">
        <v>447</v>
      </c>
      <c r="AG55" s="381">
        <v>433</v>
      </c>
      <c r="AH55" s="381">
        <v>420</v>
      </c>
      <c r="AI55" s="381">
        <v>409</v>
      </c>
      <c r="AJ55" s="381">
        <v>401</v>
      </c>
      <c r="AK55" s="381">
        <v>394</v>
      </c>
      <c r="AL55" s="381">
        <v>391</v>
      </c>
    </row>
    <row r="56" spans="1:38" x14ac:dyDescent="0.2">
      <c r="A56" s="928"/>
      <c r="B56" s="635">
        <v>53</v>
      </c>
      <c r="C56" s="381">
        <v>845</v>
      </c>
      <c r="D56" s="381">
        <v>844</v>
      </c>
      <c r="E56" s="381">
        <v>842</v>
      </c>
      <c r="F56" s="381">
        <v>839</v>
      </c>
      <c r="G56" s="381">
        <v>834</v>
      </c>
      <c r="H56" s="381">
        <v>827</v>
      </c>
      <c r="I56" s="381">
        <v>819</v>
      </c>
      <c r="J56" s="381">
        <v>810</v>
      </c>
      <c r="K56" s="381">
        <v>800</v>
      </c>
      <c r="L56" s="381">
        <v>788</v>
      </c>
      <c r="M56" s="381">
        <v>775</v>
      </c>
      <c r="N56" s="381">
        <v>761</v>
      </c>
      <c r="O56" s="381">
        <v>746</v>
      </c>
      <c r="P56" s="381">
        <v>730</v>
      </c>
      <c r="Q56" s="381">
        <v>714</v>
      </c>
      <c r="R56" s="381">
        <v>696</v>
      </c>
      <c r="S56" s="381">
        <v>679</v>
      </c>
      <c r="T56" s="381">
        <v>660</v>
      </c>
      <c r="U56" s="381">
        <v>642</v>
      </c>
      <c r="V56" s="381">
        <v>623</v>
      </c>
      <c r="W56" s="381">
        <v>603</v>
      </c>
      <c r="X56" s="381">
        <v>584</v>
      </c>
      <c r="Y56" s="381">
        <v>565</v>
      </c>
      <c r="Z56" s="381">
        <v>546</v>
      </c>
      <c r="AA56" s="381">
        <v>527</v>
      </c>
      <c r="AB56" s="381">
        <v>509</v>
      </c>
      <c r="AC56" s="381">
        <v>491</v>
      </c>
      <c r="AD56" s="381">
        <v>474</v>
      </c>
      <c r="AE56" s="381">
        <v>458</v>
      </c>
      <c r="AF56" s="381">
        <v>442</v>
      </c>
      <c r="AG56" s="381">
        <v>428</v>
      </c>
      <c r="AH56" s="381">
        <v>414</v>
      </c>
      <c r="AI56" s="381">
        <v>404</v>
      </c>
      <c r="AJ56" s="381">
        <v>395</v>
      </c>
      <c r="AK56" s="381">
        <v>389</v>
      </c>
      <c r="AL56" s="381">
        <v>385</v>
      </c>
    </row>
    <row r="57" spans="1:38" x14ac:dyDescent="0.2">
      <c r="A57" s="928"/>
      <c r="B57" s="635">
        <v>54</v>
      </c>
      <c r="C57" s="381">
        <v>842</v>
      </c>
      <c r="D57" s="381">
        <v>841</v>
      </c>
      <c r="E57" s="381">
        <v>839</v>
      </c>
      <c r="F57" s="381">
        <v>836</v>
      </c>
      <c r="G57" s="381">
        <v>831</v>
      </c>
      <c r="H57" s="381">
        <v>824</v>
      </c>
      <c r="I57" s="381">
        <v>816</v>
      </c>
      <c r="J57" s="381">
        <v>807</v>
      </c>
      <c r="K57" s="381">
        <v>796</v>
      </c>
      <c r="L57" s="381">
        <v>785</v>
      </c>
      <c r="M57" s="381">
        <v>772</v>
      </c>
      <c r="N57" s="381">
        <v>758</v>
      </c>
      <c r="O57" s="381">
        <v>743</v>
      </c>
      <c r="P57" s="381">
        <v>727</v>
      </c>
      <c r="Q57" s="381">
        <v>710</v>
      </c>
      <c r="R57" s="381">
        <v>693</v>
      </c>
      <c r="S57" s="381">
        <v>675</v>
      </c>
      <c r="T57" s="381">
        <v>656</v>
      </c>
      <c r="U57" s="381">
        <v>637</v>
      </c>
      <c r="V57" s="381">
        <v>618</v>
      </c>
      <c r="W57" s="381">
        <v>599</v>
      </c>
      <c r="X57" s="381">
        <v>580</v>
      </c>
      <c r="Y57" s="381">
        <v>561</v>
      </c>
      <c r="Z57" s="381">
        <v>541</v>
      </c>
      <c r="AA57" s="381">
        <v>523</v>
      </c>
      <c r="AB57" s="381">
        <v>504</v>
      </c>
      <c r="AC57" s="381">
        <v>486</v>
      </c>
      <c r="AD57" s="381">
        <v>469</v>
      </c>
      <c r="AE57" s="381">
        <v>453</v>
      </c>
      <c r="AF57" s="381">
        <v>437</v>
      </c>
      <c r="AG57" s="381">
        <v>423</v>
      </c>
      <c r="AH57" s="381">
        <v>409</v>
      </c>
      <c r="AI57" s="381">
        <v>398</v>
      </c>
      <c r="AJ57" s="381">
        <v>390</v>
      </c>
      <c r="AK57" s="381">
        <v>383</v>
      </c>
      <c r="AL57" s="381">
        <v>380</v>
      </c>
    </row>
    <row r="58" spans="1:38" x14ac:dyDescent="0.2">
      <c r="A58" s="928"/>
      <c r="B58" s="635">
        <v>55</v>
      </c>
      <c r="C58" s="381">
        <v>839</v>
      </c>
      <c r="D58" s="381">
        <v>838</v>
      </c>
      <c r="E58" s="381">
        <v>836</v>
      </c>
      <c r="F58" s="381">
        <v>832</v>
      </c>
      <c r="G58" s="381">
        <v>827</v>
      </c>
      <c r="H58" s="381">
        <v>821</v>
      </c>
      <c r="I58" s="381">
        <v>813</v>
      </c>
      <c r="J58" s="381">
        <v>804</v>
      </c>
      <c r="K58" s="381">
        <v>793</v>
      </c>
      <c r="L58" s="381">
        <v>781</v>
      </c>
      <c r="M58" s="381">
        <v>768</v>
      </c>
      <c r="N58" s="381">
        <v>754</v>
      </c>
      <c r="O58" s="381">
        <v>739</v>
      </c>
      <c r="P58" s="381">
        <v>723</v>
      </c>
      <c r="Q58" s="381">
        <v>706</v>
      </c>
      <c r="R58" s="381">
        <v>689</v>
      </c>
      <c r="S58" s="381">
        <v>671</v>
      </c>
      <c r="T58" s="381">
        <v>652</v>
      </c>
      <c r="U58" s="381">
        <v>633</v>
      </c>
      <c r="V58" s="381">
        <v>614</v>
      </c>
      <c r="W58" s="381">
        <v>595</v>
      </c>
      <c r="X58" s="381">
        <v>575</v>
      </c>
      <c r="Y58" s="381">
        <v>556</v>
      </c>
      <c r="Z58" s="381">
        <v>537</v>
      </c>
      <c r="AA58" s="381">
        <v>518</v>
      </c>
      <c r="AB58" s="381">
        <v>499</v>
      </c>
      <c r="AC58" s="381">
        <v>482</v>
      </c>
      <c r="AD58" s="381">
        <v>464</v>
      </c>
      <c r="AE58" s="381">
        <v>448</v>
      </c>
      <c r="AF58" s="381">
        <v>432</v>
      </c>
      <c r="AG58" s="381">
        <v>417</v>
      </c>
      <c r="AH58" s="381">
        <v>404</v>
      </c>
      <c r="AI58" s="381">
        <v>393</v>
      </c>
      <c r="AJ58" s="381">
        <v>384</v>
      </c>
      <c r="AK58" s="381">
        <v>378</v>
      </c>
      <c r="AL58" s="381">
        <v>374</v>
      </c>
    </row>
    <row r="59" spans="1:38" x14ac:dyDescent="0.2">
      <c r="A59" s="928"/>
      <c r="B59" s="635">
        <v>56</v>
      </c>
      <c r="C59" s="381">
        <v>836</v>
      </c>
      <c r="D59" s="381">
        <v>835</v>
      </c>
      <c r="E59" s="381">
        <v>833</v>
      </c>
      <c r="F59" s="381">
        <v>829</v>
      </c>
      <c r="G59" s="381">
        <v>824</v>
      </c>
      <c r="H59" s="381">
        <v>818</v>
      </c>
      <c r="I59" s="381">
        <v>810</v>
      </c>
      <c r="J59" s="381">
        <v>800</v>
      </c>
      <c r="K59" s="381">
        <v>790</v>
      </c>
      <c r="L59" s="381">
        <v>778</v>
      </c>
      <c r="M59" s="381">
        <v>764</v>
      </c>
      <c r="N59" s="381">
        <v>750</v>
      </c>
      <c r="O59" s="381">
        <v>735</v>
      </c>
      <c r="P59" s="381">
        <v>719</v>
      </c>
      <c r="Q59" s="381">
        <v>702</v>
      </c>
      <c r="R59" s="381">
        <v>685</v>
      </c>
      <c r="S59" s="381">
        <v>667</v>
      </c>
      <c r="T59" s="381">
        <v>648</v>
      </c>
      <c r="U59" s="381">
        <v>629</v>
      </c>
      <c r="V59" s="381">
        <v>610</v>
      </c>
      <c r="W59" s="381">
        <v>590</v>
      </c>
      <c r="X59" s="381">
        <v>571</v>
      </c>
      <c r="Y59" s="381">
        <v>551</v>
      </c>
      <c r="Z59" s="381">
        <v>532</v>
      </c>
      <c r="AA59" s="381">
        <v>513</v>
      </c>
      <c r="AB59" s="381">
        <v>495</v>
      </c>
      <c r="AC59" s="381">
        <v>477</v>
      </c>
      <c r="AD59" s="381">
        <v>460</v>
      </c>
      <c r="AE59" s="381">
        <v>443</v>
      </c>
      <c r="AF59" s="381">
        <v>427</v>
      </c>
      <c r="AG59" s="381">
        <v>413</v>
      </c>
      <c r="AH59" s="381">
        <v>399</v>
      </c>
      <c r="AI59" s="381">
        <v>388</v>
      </c>
      <c r="AJ59" s="381">
        <v>379</v>
      </c>
      <c r="AK59" s="381">
        <v>373</v>
      </c>
      <c r="AL59" s="381">
        <v>369</v>
      </c>
    </row>
    <row r="60" spans="1:38" x14ac:dyDescent="0.2">
      <c r="A60" s="928"/>
      <c r="B60" s="635">
        <v>57</v>
      </c>
      <c r="C60" s="381">
        <v>832</v>
      </c>
      <c r="D60" s="381">
        <v>831</v>
      </c>
      <c r="E60" s="381">
        <v>829</v>
      </c>
      <c r="F60" s="381">
        <v>825</v>
      </c>
      <c r="G60" s="381">
        <v>820</v>
      </c>
      <c r="H60" s="381">
        <v>814</v>
      </c>
      <c r="I60" s="381">
        <v>806</v>
      </c>
      <c r="J60" s="381">
        <v>797</v>
      </c>
      <c r="K60" s="381">
        <v>786</v>
      </c>
      <c r="L60" s="381">
        <v>774</v>
      </c>
      <c r="M60" s="381">
        <v>761</v>
      </c>
      <c r="N60" s="381">
        <v>746</v>
      </c>
      <c r="O60" s="381">
        <v>731</v>
      </c>
      <c r="P60" s="381">
        <v>715</v>
      </c>
      <c r="Q60" s="381">
        <v>698</v>
      </c>
      <c r="R60" s="381">
        <v>681</v>
      </c>
      <c r="S60" s="381">
        <v>662</v>
      </c>
      <c r="T60" s="381">
        <v>644</v>
      </c>
      <c r="U60" s="381">
        <v>625</v>
      </c>
      <c r="V60" s="381">
        <v>605</v>
      </c>
      <c r="W60" s="381">
        <v>586</v>
      </c>
      <c r="X60" s="381">
        <v>566</v>
      </c>
      <c r="Y60" s="381">
        <v>547</v>
      </c>
      <c r="Z60" s="381">
        <v>527</v>
      </c>
      <c r="AA60" s="381">
        <v>508</v>
      </c>
      <c r="AB60" s="381">
        <v>490</v>
      </c>
      <c r="AC60" s="381">
        <v>472</v>
      </c>
      <c r="AD60" s="381">
        <v>455</v>
      </c>
      <c r="AE60" s="381">
        <v>438</v>
      </c>
      <c r="AF60" s="381">
        <v>422</v>
      </c>
      <c r="AG60" s="381">
        <v>408</v>
      </c>
      <c r="AH60" s="381">
        <v>394</v>
      </c>
      <c r="AI60" s="381">
        <v>383</v>
      </c>
      <c r="AJ60" s="381">
        <v>374</v>
      </c>
      <c r="AK60" s="381">
        <v>367</v>
      </c>
      <c r="AL60" s="381">
        <v>364</v>
      </c>
    </row>
    <row r="61" spans="1:38" x14ac:dyDescent="0.2">
      <c r="A61" s="928"/>
      <c r="B61" s="635">
        <v>58</v>
      </c>
      <c r="C61" s="381">
        <v>828</v>
      </c>
      <c r="D61" s="381">
        <v>828</v>
      </c>
      <c r="E61" s="381">
        <v>825</v>
      </c>
      <c r="F61" s="381">
        <v>822</v>
      </c>
      <c r="G61" s="381">
        <v>817</v>
      </c>
      <c r="H61" s="381">
        <v>810</v>
      </c>
      <c r="I61" s="381">
        <v>802</v>
      </c>
      <c r="J61" s="381">
        <v>793</v>
      </c>
      <c r="K61" s="381">
        <v>782</v>
      </c>
      <c r="L61" s="381">
        <v>770</v>
      </c>
      <c r="M61" s="381">
        <v>757</v>
      </c>
      <c r="N61" s="381">
        <v>742</v>
      </c>
      <c r="O61" s="381">
        <v>727</v>
      </c>
      <c r="P61" s="381">
        <v>711</v>
      </c>
      <c r="Q61" s="381">
        <v>694</v>
      </c>
      <c r="R61" s="381">
        <v>676</v>
      </c>
      <c r="S61" s="381">
        <v>658</v>
      </c>
      <c r="T61" s="381">
        <v>639</v>
      </c>
      <c r="U61" s="381">
        <v>620</v>
      </c>
      <c r="V61" s="381">
        <v>601</v>
      </c>
      <c r="W61" s="381">
        <v>581</v>
      </c>
      <c r="X61" s="381">
        <v>562</v>
      </c>
      <c r="Y61" s="381">
        <v>542</v>
      </c>
      <c r="Z61" s="381">
        <v>523</v>
      </c>
      <c r="AA61" s="381">
        <v>504</v>
      </c>
      <c r="AB61" s="381">
        <v>485</v>
      </c>
      <c r="AC61" s="381">
        <v>467</v>
      </c>
      <c r="AD61" s="381">
        <v>450</v>
      </c>
      <c r="AE61" s="381">
        <v>433</v>
      </c>
      <c r="AF61" s="381">
        <v>417</v>
      </c>
      <c r="AG61" s="381">
        <v>403</v>
      </c>
      <c r="AH61" s="381">
        <v>389</v>
      </c>
      <c r="AI61" s="381">
        <v>378</v>
      </c>
      <c r="AJ61" s="381">
        <v>369</v>
      </c>
      <c r="AK61" s="381">
        <v>362</v>
      </c>
      <c r="AL61" s="381">
        <v>358</v>
      </c>
    </row>
    <row r="62" spans="1:38" x14ac:dyDescent="0.2">
      <c r="A62" s="928"/>
      <c r="B62" s="635">
        <v>59</v>
      </c>
      <c r="C62" s="381">
        <v>824</v>
      </c>
      <c r="D62" s="381">
        <v>824</v>
      </c>
      <c r="E62" s="381">
        <v>821</v>
      </c>
      <c r="F62" s="381">
        <v>818</v>
      </c>
      <c r="G62" s="381">
        <v>813</v>
      </c>
      <c r="H62" s="381">
        <v>806</v>
      </c>
      <c r="I62" s="381">
        <v>798</v>
      </c>
      <c r="J62" s="381">
        <v>789</v>
      </c>
      <c r="K62" s="381">
        <v>778</v>
      </c>
      <c r="L62" s="381">
        <v>766</v>
      </c>
      <c r="M62" s="381">
        <v>753</v>
      </c>
      <c r="N62" s="381">
        <v>738</v>
      </c>
      <c r="O62" s="381">
        <v>723</v>
      </c>
      <c r="P62" s="381">
        <v>707</v>
      </c>
      <c r="Q62" s="381">
        <v>690</v>
      </c>
      <c r="R62" s="381">
        <v>672</v>
      </c>
      <c r="S62" s="381">
        <v>654</v>
      </c>
      <c r="T62" s="381">
        <v>635</v>
      </c>
      <c r="U62" s="381">
        <v>616</v>
      </c>
      <c r="V62" s="381">
        <v>596</v>
      </c>
      <c r="W62" s="381">
        <v>577</v>
      </c>
      <c r="X62" s="381">
        <v>557</v>
      </c>
      <c r="Y62" s="381">
        <v>537</v>
      </c>
      <c r="Z62" s="381">
        <v>518</v>
      </c>
      <c r="AA62" s="381">
        <v>499</v>
      </c>
      <c r="AB62" s="381">
        <v>480</v>
      </c>
      <c r="AC62" s="381">
        <v>462</v>
      </c>
      <c r="AD62" s="381">
        <v>445</v>
      </c>
      <c r="AE62" s="381">
        <v>428</v>
      </c>
      <c r="AF62" s="381">
        <v>412</v>
      </c>
      <c r="AG62" s="381">
        <v>398</v>
      </c>
      <c r="AH62" s="381">
        <v>384</v>
      </c>
      <c r="AI62" s="381">
        <v>373</v>
      </c>
      <c r="AJ62" s="381">
        <v>363</v>
      </c>
      <c r="AK62" s="381">
        <v>357</v>
      </c>
      <c r="AL62" s="381">
        <v>353</v>
      </c>
    </row>
    <row r="63" spans="1:38" x14ac:dyDescent="0.2">
      <c r="A63" s="928"/>
      <c r="B63" s="635">
        <v>60</v>
      </c>
      <c r="C63" s="381">
        <v>820</v>
      </c>
      <c r="D63" s="381">
        <v>820</v>
      </c>
      <c r="E63" s="381">
        <v>817</v>
      </c>
      <c r="F63" s="381">
        <v>814</v>
      </c>
      <c r="G63" s="381">
        <v>809</v>
      </c>
      <c r="H63" s="381">
        <v>802</v>
      </c>
      <c r="I63" s="381">
        <v>794</v>
      </c>
      <c r="J63" s="381">
        <v>785</v>
      </c>
      <c r="K63" s="381">
        <v>774</v>
      </c>
      <c r="L63" s="381">
        <v>762</v>
      </c>
      <c r="M63" s="381">
        <v>748</v>
      </c>
      <c r="N63" s="381">
        <v>734</v>
      </c>
      <c r="O63" s="381">
        <v>719</v>
      </c>
      <c r="P63" s="381">
        <v>702</v>
      </c>
      <c r="Q63" s="381">
        <v>685</v>
      </c>
      <c r="R63" s="381">
        <v>668</v>
      </c>
      <c r="S63" s="381">
        <v>649</v>
      </c>
      <c r="T63" s="381">
        <v>630</v>
      </c>
      <c r="U63" s="381">
        <v>611</v>
      </c>
      <c r="V63" s="381">
        <v>592</v>
      </c>
      <c r="W63" s="381">
        <v>572</v>
      </c>
      <c r="X63" s="381">
        <v>552</v>
      </c>
      <c r="Y63" s="381">
        <v>532</v>
      </c>
      <c r="Z63" s="381">
        <v>513</v>
      </c>
      <c r="AA63" s="381">
        <v>494</v>
      </c>
      <c r="AB63" s="381">
        <v>475</v>
      </c>
      <c r="AC63" s="381">
        <v>457</v>
      </c>
      <c r="AD63" s="381">
        <v>440</v>
      </c>
      <c r="AE63" s="381">
        <v>423</v>
      </c>
      <c r="AF63" s="381">
        <v>407</v>
      </c>
      <c r="AG63" s="381">
        <v>393</v>
      </c>
      <c r="AH63" s="381">
        <v>379</v>
      </c>
      <c r="AI63" s="381">
        <v>368</v>
      </c>
      <c r="AJ63" s="381">
        <v>358</v>
      </c>
      <c r="AK63" s="381">
        <v>352</v>
      </c>
      <c r="AL63" s="381">
        <v>348</v>
      </c>
    </row>
    <row r="64" spans="1:38" x14ac:dyDescent="0.2">
      <c r="A64" s="928"/>
      <c r="B64" s="635">
        <v>61</v>
      </c>
      <c r="C64" s="381">
        <v>816</v>
      </c>
      <c r="D64" s="381">
        <v>815</v>
      </c>
      <c r="E64" s="381">
        <v>813</v>
      </c>
      <c r="F64" s="381">
        <v>810</v>
      </c>
      <c r="G64" s="381">
        <v>804</v>
      </c>
      <c r="H64" s="381">
        <v>798</v>
      </c>
      <c r="I64" s="381">
        <v>790</v>
      </c>
      <c r="J64" s="381">
        <v>781</v>
      </c>
      <c r="K64" s="381">
        <v>770</v>
      </c>
      <c r="L64" s="381">
        <v>757</v>
      </c>
      <c r="M64" s="381">
        <v>744</v>
      </c>
      <c r="N64" s="381">
        <v>730</v>
      </c>
      <c r="O64" s="381">
        <v>714</v>
      </c>
      <c r="P64" s="381">
        <v>698</v>
      </c>
      <c r="Q64" s="381">
        <v>681</v>
      </c>
      <c r="R64" s="381">
        <v>663</v>
      </c>
      <c r="S64" s="381">
        <v>645</v>
      </c>
      <c r="T64" s="381">
        <v>626</v>
      </c>
      <c r="U64" s="381">
        <v>606</v>
      </c>
      <c r="V64" s="381">
        <v>587</v>
      </c>
      <c r="W64" s="381">
        <v>567</v>
      </c>
      <c r="X64" s="381">
        <v>547</v>
      </c>
      <c r="Y64" s="381">
        <v>528</v>
      </c>
      <c r="Z64" s="381">
        <v>508</v>
      </c>
      <c r="AA64" s="381">
        <v>489</v>
      </c>
      <c r="AB64" s="381">
        <v>470</v>
      </c>
      <c r="AC64" s="381">
        <v>452</v>
      </c>
      <c r="AD64" s="381">
        <v>435</v>
      </c>
      <c r="AE64" s="381">
        <v>418</v>
      </c>
      <c r="AF64" s="381">
        <v>403</v>
      </c>
      <c r="AG64" s="381">
        <v>388</v>
      </c>
      <c r="AH64" s="381">
        <v>374</v>
      </c>
      <c r="AI64" s="381">
        <v>363</v>
      </c>
      <c r="AJ64" s="381">
        <v>353</v>
      </c>
      <c r="AK64" s="381">
        <v>347</v>
      </c>
      <c r="AL64" s="381">
        <v>342</v>
      </c>
    </row>
    <row r="65" spans="1:38" x14ac:dyDescent="0.2">
      <c r="A65" s="928"/>
      <c r="B65" s="635">
        <v>62</v>
      </c>
      <c r="C65" s="381">
        <v>811</v>
      </c>
      <c r="D65" s="381">
        <v>811</v>
      </c>
      <c r="E65" s="381">
        <v>809</v>
      </c>
      <c r="F65" s="381">
        <v>805</v>
      </c>
      <c r="G65" s="381">
        <v>800</v>
      </c>
      <c r="H65" s="381">
        <v>793</v>
      </c>
      <c r="I65" s="381">
        <v>785</v>
      </c>
      <c r="J65" s="381">
        <v>776</v>
      </c>
      <c r="K65" s="381">
        <v>765</v>
      </c>
      <c r="L65" s="381">
        <v>753</v>
      </c>
      <c r="M65" s="381">
        <v>740</v>
      </c>
      <c r="N65" s="381">
        <v>725</v>
      </c>
      <c r="O65" s="381">
        <v>710</v>
      </c>
      <c r="P65" s="381">
        <v>693</v>
      </c>
      <c r="Q65" s="381">
        <v>676</v>
      </c>
      <c r="R65" s="381">
        <v>658</v>
      </c>
      <c r="S65" s="381">
        <v>640</v>
      </c>
      <c r="T65" s="381">
        <v>621</v>
      </c>
      <c r="U65" s="381">
        <v>602</v>
      </c>
      <c r="V65" s="381">
        <v>582</v>
      </c>
      <c r="W65" s="381">
        <v>562</v>
      </c>
      <c r="X65" s="381">
        <v>542</v>
      </c>
      <c r="Y65" s="381">
        <v>523</v>
      </c>
      <c r="Z65" s="381">
        <v>503</v>
      </c>
      <c r="AA65" s="381">
        <v>484</v>
      </c>
      <c r="AB65" s="381">
        <v>465</v>
      </c>
      <c r="AC65" s="381">
        <v>447</v>
      </c>
      <c r="AD65" s="381">
        <v>430</v>
      </c>
      <c r="AE65" s="381">
        <v>413</v>
      </c>
      <c r="AF65" s="381">
        <v>398</v>
      </c>
      <c r="AG65" s="381">
        <v>383</v>
      </c>
      <c r="AH65" s="381">
        <v>370</v>
      </c>
      <c r="AI65" s="381">
        <v>358</v>
      </c>
      <c r="AJ65" s="381">
        <v>349</v>
      </c>
      <c r="AK65" s="381">
        <v>342</v>
      </c>
      <c r="AL65" s="381">
        <v>337</v>
      </c>
    </row>
    <row r="66" spans="1:38" x14ac:dyDescent="0.2">
      <c r="A66" s="928"/>
      <c r="B66" s="635">
        <v>63</v>
      </c>
      <c r="C66" s="381">
        <v>807</v>
      </c>
      <c r="D66" s="381">
        <v>806</v>
      </c>
      <c r="E66" s="381">
        <v>804</v>
      </c>
      <c r="F66" s="381">
        <v>800</v>
      </c>
      <c r="G66" s="381">
        <v>795</v>
      </c>
      <c r="H66" s="381">
        <v>789</v>
      </c>
      <c r="I66" s="381">
        <v>781</v>
      </c>
      <c r="J66" s="381">
        <v>771</v>
      </c>
      <c r="K66" s="381">
        <v>760</v>
      </c>
      <c r="L66" s="381">
        <v>749</v>
      </c>
      <c r="M66" s="381">
        <v>735</v>
      </c>
      <c r="N66" s="381">
        <v>720</v>
      </c>
      <c r="O66" s="381">
        <v>705</v>
      </c>
      <c r="P66" s="381">
        <v>688</v>
      </c>
      <c r="Q66" s="381">
        <v>671</v>
      </c>
      <c r="R66" s="381">
        <v>653</v>
      </c>
      <c r="S66" s="381">
        <v>635</v>
      </c>
      <c r="T66" s="381">
        <v>616</v>
      </c>
      <c r="U66" s="381">
        <v>597</v>
      </c>
      <c r="V66" s="381">
        <v>577</v>
      </c>
      <c r="W66" s="381">
        <v>557</v>
      </c>
      <c r="X66" s="381">
        <v>537</v>
      </c>
      <c r="Y66" s="381">
        <v>518</v>
      </c>
      <c r="Z66" s="381">
        <v>498</v>
      </c>
      <c r="AA66" s="381">
        <v>479</v>
      </c>
      <c r="AB66" s="381">
        <v>460</v>
      </c>
      <c r="AC66" s="381">
        <v>442</v>
      </c>
      <c r="AD66" s="381">
        <v>425</v>
      </c>
      <c r="AE66" s="381">
        <v>409</v>
      </c>
      <c r="AF66" s="381">
        <v>393</v>
      </c>
      <c r="AG66" s="381">
        <v>378</v>
      </c>
      <c r="AH66" s="381">
        <v>365</v>
      </c>
      <c r="AI66" s="381">
        <v>353</v>
      </c>
      <c r="AJ66" s="381">
        <v>344</v>
      </c>
      <c r="AK66" s="381">
        <v>337</v>
      </c>
      <c r="AL66" s="381">
        <v>333</v>
      </c>
    </row>
    <row r="67" spans="1:38" x14ac:dyDescent="0.2">
      <c r="A67" s="928"/>
      <c r="B67" s="635">
        <v>64</v>
      </c>
      <c r="C67" s="381">
        <v>802</v>
      </c>
      <c r="D67" s="381">
        <v>801</v>
      </c>
      <c r="E67" s="381">
        <v>799</v>
      </c>
      <c r="F67" s="381">
        <v>796</v>
      </c>
      <c r="G67" s="381">
        <v>790</v>
      </c>
      <c r="H67" s="381">
        <v>784</v>
      </c>
      <c r="I67" s="381">
        <v>776</v>
      </c>
      <c r="J67" s="381">
        <v>766</v>
      </c>
      <c r="K67" s="381">
        <v>756</v>
      </c>
      <c r="L67" s="381">
        <v>743</v>
      </c>
      <c r="M67" s="381">
        <v>730</v>
      </c>
      <c r="N67" s="381">
        <v>715</v>
      </c>
      <c r="O67" s="381">
        <v>700</v>
      </c>
      <c r="P67" s="381">
        <v>684</v>
      </c>
      <c r="Q67" s="381">
        <v>666</v>
      </c>
      <c r="R67" s="381">
        <v>649</v>
      </c>
      <c r="S67" s="381">
        <v>630</v>
      </c>
      <c r="T67" s="381">
        <v>611</v>
      </c>
      <c r="U67" s="381">
        <v>592</v>
      </c>
      <c r="V67" s="381">
        <v>572</v>
      </c>
      <c r="W67" s="381">
        <v>552</v>
      </c>
      <c r="X67" s="381">
        <v>532</v>
      </c>
      <c r="Y67" s="381">
        <v>513</v>
      </c>
      <c r="Z67" s="381">
        <v>493</v>
      </c>
      <c r="AA67" s="381">
        <v>474</v>
      </c>
      <c r="AB67" s="381">
        <v>455</v>
      </c>
      <c r="AC67" s="381">
        <v>437</v>
      </c>
      <c r="AD67" s="381">
        <v>420</v>
      </c>
      <c r="AE67" s="381">
        <v>403</v>
      </c>
      <c r="AF67" s="381">
        <v>388</v>
      </c>
      <c r="AG67" s="381">
        <v>373</v>
      </c>
      <c r="AH67" s="381">
        <v>360</v>
      </c>
      <c r="AI67" s="381">
        <v>348</v>
      </c>
      <c r="AJ67" s="381">
        <v>339</v>
      </c>
      <c r="AK67" s="381">
        <v>332</v>
      </c>
      <c r="AL67" s="381">
        <v>328</v>
      </c>
    </row>
    <row r="68" spans="1:38" x14ac:dyDescent="0.2">
      <c r="A68" s="928"/>
      <c r="B68" s="635">
        <v>65</v>
      </c>
      <c r="C68" s="381">
        <v>797</v>
      </c>
      <c r="D68" s="381">
        <v>796</v>
      </c>
      <c r="E68" s="381">
        <v>794</v>
      </c>
      <c r="F68" s="381">
        <v>791</v>
      </c>
      <c r="G68" s="381">
        <v>785</v>
      </c>
      <c r="H68" s="381">
        <v>779</v>
      </c>
      <c r="I68" s="381">
        <v>771</v>
      </c>
      <c r="J68" s="381">
        <v>762</v>
      </c>
      <c r="K68" s="381">
        <v>751</v>
      </c>
      <c r="L68" s="381">
        <v>738</v>
      </c>
      <c r="M68" s="381">
        <v>725</v>
      </c>
      <c r="N68" s="381">
        <v>710</v>
      </c>
      <c r="O68" s="381">
        <v>695</v>
      </c>
      <c r="P68" s="381">
        <v>679</v>
      </c>
      <c r="Q68" s="381">
        <v>661</v>
      </c>
      <c r="R68" s="381">
        <v>643</v>
      </c>
      <c r="S68" s="381">
        <v>625</v>
      </c>
      <c r="T68" s="381">
        <v>606</v>
      </c>
      <c r="U68" s="381">
        <v>586</v>
      </c>
      <c r="V68" s="381">
        <v>567</v>
      </c>
      <c r="W68" s="381">
        <v>547</v>
      </c>
      <c r="X68" s="381">
        <v>527</v>
      </c>
      <c r="Y68" s="381">
        <v>508</v>
      </c>
      <c r="Z68" s="381">
        <v>488</v>
      </c>
      <c r="AA68" s="381">
        <v>469</v>
      </c>
      <c r="AB68" s="381">
        <v>450</v>
      </c>
      <c r="AC68" s="381">
        <v>432</v>
      </c>
      <c r="AD68" s="381">
        <v>415</v>
      </c>
      <c r="AE68" s="381">
        <v>399</v>
      </c>
      <c r="AF68" s="381">
        <v>383</v>
      </c>
      <c r="AG68" s="381">
        <v>368</v>
      </c>
      <c r="AH68" s="381">
        <v>355</v>
      </c>
      <c r="AI68" s="381">
        <v>344</v>
      </c>
      <c r="AJ68" s="381">
        <v>334</v>
      </c>
      <c r="AK68" s="381">
        <v>327</v>
      </c>
      <c r="AL68" s="381">
        <v>323</v>
      </c>
    </row>
    <row r="69" spans="1:38" x14ac:dyDescent="0.2">
      <c r="A69" s="928"/>
      <c r="B69" s="635">
        <v>66</v>
      </c>
      <c r="C69" s="381">
        <v>792</v>
      </c>
      <c r="D69" s="381">
        <v>791</v>
      </c>
      <c r="E69" s="381">
        <v>789</v>
      </c>
      <c r="F69" s="381">
        <v>785</v>
      </c>
      <c r="G69" s="381">
        <v>780</v>
      </c>
      <c r="H69" s="381">
        <v>774</v>
      </c>
      <c r="I69" s="381">
        <v>766</v>
      </c>
      <c r="J69" s="381">
        <v>756</v>
      </c>
      <c r="K69" s="381">
        <v>746</v>
      </c>
      <c r="L69" s="381">
        <v>733</v>
      </c>
      <c r="M69" s="381">
        <v>720</v>
      </c>
      <c r="N69" s="381">
        <v>705</v>
      </c>
      <c r="O69" s="381">
        <v>690</v>
      </c>
      <c r="P69" s="381">
        <v>673</v>
      </c>
      <c r="Q69" s="381">
        <v>656</v>
      </c>
      <c r="R69" s="381">
        <v>638</v>
      </c>
      <c r="S69" s="381">
        <v>620</v>
      </c>
      <c r="T69" s="381">
        <v>601</v>
      </c>
      <c r="U69" s="381">
        <v>581</v>
      </c>
      <c r="V69" s="381">
        <v>562</v>
      </c>
      <c r="W69" s="381">
        <v>542</v>
      </c>
      <c r="X69" s="381">
        <v>522</v>
      </c>
      <c r="Y69" s="381">
        <v>502</v>
      </c>
      <c r="Z69" s="381">
        <v>483</v>
      </c>
      <c r="AA69" s="381">
        <v>464</v>
      </c>
      <c r="AB69" s="381">
        <v>445</v>
      </c>
      <c r="AC69" s="381">
        <v>427</v>
      </c>
      <c r="AD69" s="381">
        <v>410</v>
      </c>
      <c r="AE69" s="381">
        <v>393</v>
      </c>
      <c r="AF69" s="381">
        <v>378</v>
      </c>
      <c r="AG69" s="381">
        <v>363</v>
      </c>
      <c r="AH69" s="381">
        <v>350</v>
      </c>
      <c r="AI69" s="381">
        <v>339</v>
      </c>
      <c r="AJ69" s="381">
        <v>330</v>
      </c>
      <c r="AK69" s="381">
        <v>323</v>
      </c>
      <c r="AL69" s="381">
        <v>318</v>
      </c>
    </row>
    <row r="70" spans="1:38" x14ac:dyDescent="0.2">
      <c r="A70" s="928"/>
      <c r="B70" s="635">
        <v>67</v>
      </c>
      <c r="C70" s="381">
        <v>786</v>
      </c>
      <c r="D70" s="381">
        <v>786</v>
      </c>
      <c r="E70" s="381">
        <v>784</v>
      </c>
      <c r="F70" s="381">
        <v>780</v>
      </c>
      <c r="G70" s="381">
        <v>775</v>
      </c>
      <c r="H70" s="381">
        <v>769</v>
      </c>
      <c r="I70" s="381">
        <v>761</v>
      </c>
      <c r="J70" s="381">
        <v>751</v>
      </c>
      <c r="K70" s="381">
        <v>740</v>
      </c>
      <c r="L70" s="381">
        <v>728</v>
      </c>
      <c r="M70" s="381">
        <v>715</v>
      </c>
      <c r="N70" s="381">
        <v>700</v>
      </c>
      <c r="O70" s="381">
        <v>685</v>
      </c>
      <c r="P70" s="381">
        <v>668</v>
      </c>
      <c r="Q70" s="381">
        <v>651</v>
      </c>
      <c r="R70" s="381">
        <v>633</v>
      </c>
      <c r="S70" s="381">
        <v>615</v>
      </c>
      <c r="T70" s="381">
        <v>596</v>
      </c>
      <c r="U70" s="381">
        <v>576</v>
      </c>
      <c r="V70" s="381">
        <v>557</v>
      </c>
      <c r="W70" s="381">
        <v>537</v>
      </c>
      <c r="X70" s="381">
        <v>517</v>
      </c>
      <c r="Y70" s="381">
        <v>497</v>
      </c>
      <c r="Z70" s="381">
        <v>478</v>
      </c>
      <c r="AA70" s="381">
        <v>459</v>
      </c>
      <c r="AB70" s="381">
        <v>440</v>
      </c>
      <c r="AC70" s="381">
        <v>422</v>
      </c>
      <c r="AD70" s="381">
        <v>405</v>
      </c>
      <c r="AE70" s="381">
        <v>389</v>
      </c>
      <c r="AF70" s="381">
        <v>373</v>
      </c>
      <c r="AG70" s="381">
        <v>359</v>
      </c>
      <c r="AH70" s="381">
        <v>346</v>
      </c>
      <c r="AI70" s="381">
        <v>334</v>
      </c>
      <c r="AJ70" s="381">
        <v>325</v>
      </c>
      <c r="AK70" s="381">
        <v>318</v>
      </c>
      <c r="AL70" s="381">
        <v>314</v>
      </c>
    </row>
    <row r="71" spans="1:38" x14ac:dyDescent="0.2">
      <c r="A71" s="928"/>
      <c r="B71" s="635">
        <v>68</v>
      </c>
      <c r="C71" s="381">
        <v>781</v>
      </c>
      <c r="D71" s="381">
        <v>780</v>
      </c>
      <c r="E71" s="381">
        <v>778</v>
      </c>
      <c r="F71" s="381">
        <v>775</v>
      </c>
      <c r="G71" s="381">
        <v>770</v>
      </c>
      <c r="H71" s="381">
        <v>763</v>
      </c>
      <c r="I71" s="381">
        <v>755</v>
      </c>
      <c r="J71" s="381">
        <v>746</v>
      </c>
      <c r="K71" s="381">
        <v>735</v>
      </c>
      <c r="L71" s="381">
        <v>723</v>
      </c>
      <c r="M71" s="381">
        <v>709</v>
      </c>
      <c r="N71" s="381">
        <v>695</v>
      </c>
      <c r="O71" s="381">
        <v>679</v>
      </c>
      <c r="P71" s="381">
        <v>663</v>
      </c>
      <c r="Q71" s="381">
        <v>645</v>
      </c>
      <c r="R71" s="381">
        <v>628</v>
      </c>
      <c r="S71" s="381">
        <v>609</v>
      </c>
      <c r="T71" s="381">
        <v>590</v>
      </c>
      <c r="U71" s="381">
        <v>571</v>
      </c>
      <c r="V71" s="381">
        <v>551</v>
      </c>
      <c r="W71" s="381">
        <v>532</v>
      </c>
      <c r="X71" s="381">
        <v>512</v>
      </c>
      <c r="Y71" s="381">
        <v>492</v>
      </c>
      <c r="Z71" s="381">
        <v>473</v>
      </c>
      <c r="AA71" s="381">
        <v>454</v>
      </c>
      <c r="AB71" s="381">
        <v>435</v>
      </c>
      <c r="AC71" s="381">
        <v>417</v>
      </c>
      <c r="AD71" s="381">
        <v>400</v>
      </c>
      <c r="AE71" s="381">
        <v>384</v>
      </c>
      <c r="AF71" s="381">
        <v>368</v>
      </c>
      <c r="AG71" s="381">
        <v>354</v>
      </c>
      <c r="AH71" s="381">
        <v>341</v>
      </c>
      <c r="AI71" s="381">
        <v>330</v>
      </c>
      <c r="AJ71" s="381">
        <v>320</v>
      </c>
      <c r="AK71" s="381">
        <v>314</v>
      </c>
      <c r="AL71" s="381">
        <v>309</v>
      </c>
    </row>
    <row r="72" spans="1:38" x14ac:dyDescent="0.2">
      <c r="A72" s="928"/>
      <c r="B72" s="635">
        <v>69</v>
      </c>
      <c r="C72" s="381">
        <v>775</v>
      </c>
      <c r="D72" s="381">
        <v>775</v>
      </c>
      <c r="E72" s="381">
        <v>772</v>
      </c>
      <c r="F72" s="381">
        <v>769</v>
      </c>
      <c r="G72" s="381">
        <v>764</v>
      </c>
      <c r="H72" s="381">
        <v>757</v>
      </c>
      <c r="I72" s="381">
        <v>749</v>
      </c>
      <c r="J72" s="381">
        <v>740</v>
      </c>
      <c r="K72" s="381">
        <v>729</v>
      </c>
      <c r="L72" s="381">
        <v>717</v>
      </c>
      <c r="M72" s="381">
        <v>704</v>
      </c>
      <c r="N72" s="381">
        <v>689</v>
      </c>
      <c r="O72" s="381">
        <v>674</v>
      </c>
      <c r="P72" s="381">
        <v>657</v>
      </c>
      <c r="Q72" s="381">
        <v>640</v>
      </c>
      <c r="R72" s="381">
        <v>622</v>
      </c>
      <c r="S72" s="381">
        <v>604</v>
      </c>
      <c r="T72" s="381">
        <v>585</v>
      </c>
      <c r="U72" s="381">
        <v>566</v>
      </c>
      <c r="V72" s="381">
        <v>546</v>
      </c>
      <c r="W72" s="381">
        <v>526</v>
      </c>
      <c r="X72" s="381">
        <v>506</v>
      </c>
      <c r="Y72" s="381">
        <v>487</v>
      </c>
      <c r="Z72" s="381">
        <v>467</v>
      </c>
      <c r="AA72" s="381">
        <v>448</v>
      </c>
      <c r="AB72" s="381">
        <v>430</v>
      </c>
      <c r="AC72" s="381">
        <v>412</v>
      </c>
      <c r="AD72" s="381">
        <v>395</v>
      </c>
      <c r="AE72" s="381">
        <v>379</v>
      </c>
      <c r="AF72" s="381">
        <v>363</v>
      </c>
      <c r="AG72" s="381">
        <v>349</v>
      </c>
      <c r="AH72" s="381">
        <v>336</v>
      </c>
      <c r="AI72" s="381">
        <v>325</v>
      </c>
      <c r="AJ72" s="381">
        <v>316</v>
      </c>
      <c r="AK72" s="381">
        <v>309</v>
      </c>
      <c r="AL72" s="381">
        <v>305</v>
      </c>
    </row>
    <row r="73" spans="1:38" x14ac:dyDescent="0.2">
      <c r="A73" s="928"/>
      <c r="B73" s="635">
        <v>70</v>
      </c>
      <c r="C73" s="381">
        <v>769</v>
      </c>
      <c r="D73" s="381">
        <v>769</v>
      </c>
      <c r="E73" s="381">
        <v>767</v>
      </c>
      <c r="F73" s="381">
        <v>763</v>
      </c>
      <c r="G73" s="381">
        <v>758</v>
      </c>
      <c r="H73" s="381">
        <v>752</v>
      </c>
      <c r="I73" s="381">
        <v>744</v>
      </c>
      <c r="J73" s="381">
        <v>734</v>
      </c>
      <c r="K73" s="381">
        <v>723</v>
      </c>
      <c r="L73" s="381">
        <v>711</v>
      </c>
      <c r="M73" s="381">
        <v>698</v>
      </c>
      <c r="N73" s="381">
        <v>683</v>
      </c>
      <c r="O73" s="381">
        <v>668</v>
      </c>
      <c r="P73" s="381">
        <v>652</v>
      </c>
      <c r="Q73" s="381">
        <v>635</v>
      </c>
      <c r="R73" s="381">
        <v>617</v>
      </c>
      <c r="S73" s="381">
        <v>598</v>
      </c>
      <c r="T73" s="381">
        <v>579</v>
      </c>
      <c r="U73" s="381">
        <v>560</v>
      </c>
      <c r="V73" s="381">
        <v>540</v>
      </c>
      <c r="W73" s="381">
        <v>521</v>
      </c>
      <c r="X73" s="381">
        <v>501</v>
      </c>
      <c r="Y73" s="381">
        <v>481</v>
      </c>
      <c r="Z73" s="381">
        <v>462</v>
      </c>
      <c r="AA73" s="381">
        <v>443</v>
      </c>
      <c r="AB73" s="381">
        <v>425</v>
      </c>
      <c r="AC73" s="381">
        <v>407</v>
      </c>
      <c r="AD73" s="381">
        <v>390</v>
      </c>
      <c r="AE73" s="381">
        <v>374</v>
      </c>
      <c r="AF73" s="381">
        <v>358</v>
      </c>
      <c r="AG73" s="381">
        <v>344</v>
      </c>
      <c r="AH73" s="381">
        <v>331</v>
      </c>
      <c r="AI73" s="381">
        <v>320</v>
      </c>
      <c r="AJ73" s="381">
        <v>311</v>
      </c>
      <c r="AK73" s="381">
        <v>304</v>
      </c>
      <c r="AL73" s="381">
        <v>300</v>
      </c>
    </row>
    <row r="74" spans="1:38" x14ac:dyDescent="0.2">
      <c r="A74" s="928"/>
      <c r="B74" s="635">
        <v>71</v>
      </c>
      <c r="C74" s="381">
        <v>763</v>
      </c>
      <c r="D74" s="381">
        <v>763</v>
      </c>
      <c r="E74" s="381">
        <v>761</v>
      </c>
      <c r="F74" s="381">
        <v>757</v>
      </c>
      <c r="G74" s="381">
        <v>752</v>
      </c>
      <c r="H74" s="381">
        <v>746</v>
      </c>
      <c r="I74" s="381">
        <v>738</v>
      </c>
      <c r="J74" s="381">
        <v>729</v>
      </c>
      <c r="K74" s="381">
        <v>718</v>
      </c>
      <c r="L74" s="381">
        <v>706</v>
      </c>
      <c r="M74" s="381">
        <v>692</v>
      </c>
      <c r="N74" s="381">
        <v>678</v>
      </c>
      <c r="O74" s="381">
        <v>662</v>
      </c>
      <c r="P74" s="381">
        <v>646</v>
      </c>
      <c r="Q74" s="381">
        <v>629</v>
      </c>
      <c r="R74" s="381">
        <v>611</v>
      </c>
      <c r="S74" s="381">
        <v>593</v>
      </c>
      <c r="T74" s="381">
        <v>574</v>
      </c>
      <c r="U74" s="381">
        <v>555</v>
      </c>
      <c r="V74" s="381">
        <v>535</v>
      </c>
      <c r="W74" s="381">
        <v>515</v>
      </c>
      <c r="X74" s="381">
        <v>496</v>
      </c>
      <c r="Y74" s="381">
        <v>476</v>
      </c>
      <c r="Z74" s="381">
        <v>457</v>
      </c>
      <c r="AA74" s="381">
        <v>438</v>
      </c>
      <c r="AB74" s="381">
        <v>420</v>
      </c>
      <c r="AC74" s="381">
        <v>402</v>
      </c>
      <c r="AD74" s="381">
        <v>385</v>
      </c>
      <c r="AE74" s="381">
        <v>369</v>
      </c>
      <c r="AF74" s="381">
        <v>353</v>
      </c>
      <c r="AG74" s="381">
        <v>339</v>
      </c>
      <c r="AH74" s="381">
        <v>327</v>
      </c>
      <c r="AI74" s="381">
        <v>315</v>
      </c>
      <c r="AJ74" s="381">
        <v>307</v>
      </c>
      <c r="AK74" s="381">
        <v>300</v>
      </c>
      <c r="AL74" s="381">
        <v>296</v>
      </c>
    </row>
    <row r="75" spans="1:38" x14ac:dyDescent="0.2">
      <c r="A75" s="928"/>
      <c r="B75" s="635">
        <v>72</v>
      </c>
      <c r="C75" s="381">
        <v>757</v>
      </c>
      <c r="D75" s="381">
        <v>756</v>
      </c>
      <c r="E75" s="381">
        <v>754</v>
      </c>
      <c r="F75" s="381">
        <v>751</v>
      </c>
      <c r="G75" s="381">
        <v>746</v>
      </c>
      <c r="H75" s="381">
        <v>740</v>
      </c>
      <c r="I75" s="381">
        <v>732</v>
      </c>
      <c r="J75" s="381">
        <v>722</v>
      </c>
      <c r="K75" s="381">
        <v>712</v>
      </c>
      <c r="L75" s="381">
        <v>700</v>
      </c>
      <c r="M75" s="381">
        <v>686</v>
      </c>
      <c r="N75" s="381">
        <v>672</v>
      </c>
      <c r="O75" s="381">
        <v>656</v>
      </c>
      <c r="P75" s="381">
        <v>640</v>
      </c>
      <c r="Q75" s="381">
        <v>623</v>
      </c>
      <c r="R75" s="381">
        <v>605</v>
      </c>
      <c r="S75" s="381">
        <v>587</v>
      </c>
      <c r="T75" s="381">
        <v>568</v>
      </c>
      <c r="U75" s="381">
        <v>549</v>
      </c>
      <c r="V75" s="381">
        <v>530</v>
      </c>
      <c r="W75" s="381">
        <v>510</v>
      </c>
      <c r="X75" s="381">
        <v>490</v>
      </c>
      <c r="Y75" s="381">
        <v>471</v>
      </c>
      <c r="Z75" s="381">
        <v>451</v>
      </c>
      <c r="AA75" s="381">
        <v>433</v>
      </c>
      <c r="AB75" s="381">
        <v>414</v>
      </c>
      <c r="AC75" s="381">
        <v>397</v>
      </c>
      <c r="AD75" s="381">
        <v>380</v>
      </c>
      <c r="AE75" s="381">
        <v>364</v>
      </c>
      <c r="AF75" s="381">
        <v>348</v>
      </c>
      <c r="AG75" s="381">
        <v>335</v>
      </c>
      <c r="AH75" s="381">
        <v>322</v>
      </c>
      <c r="AI75" s="381">
        <v>311</v>
      </c>
      <c r="AJ75" s="381">
        <v>302</v>
      </c>
      <c r="AK75" s="381">
        <v>295</v>
      </c>
      <c r="AL75" s="381">
        <v>291</v>
      </c>
    </row>
    <row r="76" spans="1:38" x14ac:dyDescent="0.2">
      <c r="A76" s="928"/>
      <c r="B76" s="635">
        <v>73</v>
      </c>
      <c r="C76" s="381">
        <v>751</v>
      </c>
      <c r="D76" s="381">
        <v>750</v>
      </c>
      <c r="E76" s="381">
        <v>748</v>
      </c>
      <c r="F76" s="381">
        <v>744</v>
      </c>
      <c r="G76" s="381">
        <v>739</v>
      </c>
      <c r="H76" s="381">
        <v>733</v>
      </c>
      <c r="I76" s="381">
        <v>725</v>
      </c>
      <c r="J76" s="381">
        <v>716</v>
      </c>
      <c r="K76" s="381">
        <v>705</v>
      </c>
      <c r="L76" s="381">
        <v>693</v>
      </c>
      <c r="M76" s="381">
        <v>680</v>
      </c>
      <c r="N76" s="381">
        <v>666</v>
      </c>
      <c r="O76" s="381">
        <v>650</v>
      </c>
      <c r="P76" s="381">
        <v>634</v>
      </c>
      <c r="Q76" s="381">
        <v>617</v>
      </c>
      <c r="R76" s="381">
        <v>599</v>
      </c>
      <c r="S76" s="381">
        <v>581</v>
      </c>
      <c r="T76" s="381">
        <v>562</v>
      </c>
      <c r="U76" s="381">
        <v>543</v>
      </c>
      <c r="V76" s="381">
        <v>524</v>
      </c>
      <c r="W76" s="381">
        <v>504</v>
      </c>
      <c r="X76" s="381">
        <v>485</v>
      </c>
      <c r="Y76" s="381">
        <v>465</v>
      </c>
      <c r="Z76" s="381">
        <v>446</v>
      </c>
      <c r="AA76" s="381">
        <v>427</v>
      </c>
      <c r="AB76" s="381">
        <v>409</v>
      </c>
      <c r="AC76" s="381">
        <v>392</v>
      </c>
      <c r="AD76" s="381">
        <v>375</v>
      </c>
      <c r="AE76" s="381">
        <v>359</v>
      </c>
      <c r="AF76" s="381">
        <v>344</v>
      </c>
      <c r="AG76" s="381">
        <v>330</v>
      </c>
      <c r="AH76" s="381">
        <v>317</v>
      </c>
      <c r="AI76" s="381">
        <v>306</v>
      </c>
      <c r="AJ76" s="381">
        <v>298</v>
      </c>
      <c r="AK76" s="381">
        <v>291</v>
      </c>
      <c r="AL76" s="381">
        <v>287</v>
      </c>
    </row>
    <row r="77" spans="1:38" x14ac:dyDescent="0.2">
      <c r="A77" s="928"/>
      <c r="B77" s="635">
        <v>74</v>
      </c>
      <c r="C77" s="381">
        <v>744</v>
      </c>
      <c r="D77" s="381">
        <v>743</v>
      </c>
      <c r="E77" s="381">
        <v>741</v>
      </c>
      <c r="F77" s="381">
        <v>738</v>
      </c>
      <c r="G77" s="381">
        <v>733</v>
      </c>
      <c r="H77" s="381">
        <v>727</v>
      </c>
      <c r="I77" s="381">
        <v>719</v>
      </c>
      <c r="J77" s="381">
        <v>710</v>
      </c>
      <c r="K77" s="381">
        <v>699</v>
      </c>
      <c r="L77" s="381">
        <v>687</v>
      </c>
      <c r="M77" s="381">
        <v>674</v>
      </c>
      <c r="N77" s="381">
        <v>659</v>
      </c>
      <c r="O77" s="381">
        <v>645</v>
      </c>
      <c r="P77" s="381">
        <v>628</v>
      </c>
      <c r="Q77" s="381">
        <v>611</v>
      </c>
      <c r="R77" s="381">
        <v>594</v>
      </c>
      <c r="S77" s="381">
        <v>575</v>
      </c>
      <c r="T77" s="381">
        <v>557</v>
      </c>
      <c r="U77" s="381">
        <v>537</v>
      </c>
      <c r="V77" s="381">
        <v>518</v>
      </c>
      <c r="W77" s="381">
        <v>499</v>
      </c>
      <c r="X77" s="381">
        <v>479</v>
      </c>
      <c r="Y77" s="381">
        <v>460</v>
      </c>
      <c r="Z77" s="381">
        <v>441</v>
      </c>
      <c r="AA77" s="381">
        <v>422</v>
      </c>
      <c r="AB77" s="381">
        <v>404</v>
      </c>
      <c r="AC77" s="381">
        <v>386</v>
      </c>
      <c r="AD77" s="381">
        <v>370</v>
      </c>
      <c r="AE77" s="381">
        <v>354</v>
      </c>
      <c r="AF77" s="381">
        <v>339</v>
      </c>
      <c r="AG77" s="381">
        <v>325</v>
      </c>
      <c r="AH77" s="381">
        <v>313</v>
      </c>
      <c r="AI77" s="381">
        <v>302</v>
      </c>
      <c r="AJ77" s="381">
        <v>293</v>
      </c>
      <c r="AK77" s="381">
        <v>287</v>
      </c>
      <c r="AL77" s="381">
        <v>283</v>
      </c>
    </row>
    <row r="78" spans="1:38" x14ac:dyDescent="0.2">
      <c r="A78" s="928"/>
      <c r="B78" s="635">
        <v>75</v>
      </c>
      <c r="C78" s="381">
        <v>737</v>
      </c>
      <c r="D78" s="381">
        <v>737</v>
      </c>
      <c r="E78" s="381">
        <v>734</v>
      </c>
      <c r="F78" s="381">
        <v>731</v>
      </c>
      <c r="G78" s="381">
        <v>726</v>
      </c>
      <c r="H78" s="381">
        <v>720</v>
      </c>
      <c r="I78" s="381">
        <v>712</v>
      </c>
      <c r="J78" s="381">
        <v>703</v>
      </c>
      <c r="K78" s="381">
        <v>693</v>
      </c>
      <c r="L78" s="381">
        <v>681</v>
      </c>
      <c r="M78" s="381">
        <v>667</v>
      </c>
      <c r="N78" s="381">
        <v>653</v>
      </c>
      <c r="O78" s="381">
        <v>638</v>
      </c>
      <c r="P78" s="381">
        <v>622</v>
      </c>
      <c r="Q78" s="381">
        <v>606</v>
      </c>
      <c r="R78" s="381">
        <v>588</v>
      </c>
      <c r="S78" s="381">
        <v>569</v>
      </c>
      <c r="T78" s="381">
        <v>551</v>
      </c>
      <c r="U78" s="381">
        <v>532</v>
      </c>
      <c r="V78" s="381">
        <v>512</v>
      </c>
      <c r="W78" s="381">
        <v>493</v>
      </c>
      <c r="X78" s="381">
        <v>474</v>
      </c>
      <c r="Y78" s="381">
        <v>454</v>
      </c>
      <c r="Z78" s="381">
        <v>435</v>
      </c>
      <c r="AA78" s="381">
        <v>417</v>
      </c>
      <c r="AB78" s="381">
        <v>398</v>
      </c>
      <c r="AC78" s="381">
        <v>381</v>
      </c>
      <c r="AD78" s="381">
        <v>365</v>
      </c>
      <c r="AE78" s="381">
        <v>349</v>
      </c>
      <c r="AF78" s="381">
        <v>334</v>
      </c>
      <c r="AG78" s="381">
        <v>320</v>
      </c>
      <c r="AH78" s="381">
        <v>308</v>
      </c>
      <c r="AI78" s="381">
        <v>297</v>
      </c>
      <c r="AJ78" s="381">
        <v>288</v>
      </c>
      <c r="AK78" s="381">
        <v>282</v>
      </c>
      <c r="AL78" s="381">
        <v>278</v>
      </c>
    </row>
    <row r="79" spans="1:38" x14ac:dyDescent="0.2">
      <c r="A79" s="928"/>
      <c r="B79" s="635">
        <v>76</v>
      </c>
      <c r="C79" s="381">
        <v>730</v>
      </c>
      <c r="D79" s="381">
        <v>730</v>
      </c>
      <c r="E79" s="381">
        <v>728</v>
      </c>
      <c r="F79" s="381">
        <v>724</v>
      </c>
      <c r="G79" s="381">
        <v>719</v>
      </c>
      <c r="H79" s="381">
        <v>713</v>
      </c>
      <c r="I79" s="381">
        <v>706</v>
      </c>
      <c r="J79" s="381">
        <v>697</v>
      </c>
      <c r="K79" s="381">
        <v>686</v>
      </c>
      <c r="L79" s="381">
        <v>674</v>
      </c>
      <c r="M79" s="381">
        <v>661</v>
      </c>
      <c r="N79" s="381">
        <v>647</v>
      </c>
      <c r="O79" s="381">
        <v>632</v>
      </c>
      <c r="P79" s="381">
        <v>616</v>
      </c>
      <c r="Q79" s="381">
        <v>598</v>
      </c>
      <c r="R79" s="381">
        <v>582</v>
      </c>
      <c r="S79" s="381">
        <v>563</v>
      </c>
      <c r="T79" s="381">
        <v>545</v>
      </c>
      <c r="U79" s="381">
        <v>526</v>
      </c>
      <c r="V79" s="381">
        <v>507</v>
      </c>
      <c r="W79" s="381">
        <v>487</v>
      </c>
      <c r="X79" s="381">
        <v>468</v>
      </c>
      <c r="Y79" s="381">
        <v>449</v>
      </c>
      <c r="Z79" s="381">
        <v>430</v>
      </c>
      <c r="AA79" s="381">
        <v>411</v>
      </c>
      <c r="AB79" s="381">
        <v>393</v>
      </c>
      <c r="AC79" s="381">
        <v>376</v>
      </c>
      <c r="AD79" s="381">
        <v>359</v>
      </c>
      <c r="AE79" s="381">
        <v>344</v>
      </c>
      <c r="AF79" s="381">
        <v>329</v>
      </c>
      <c r="AG79" s="381">
        <v>316</v>
      </c>
      <c r="AH79" s="381">
        <v>303</v>
      </c>
      <c r="AI79" s="381">
        <v>293</v>
      </c>
      <c r="AJ79" s="381">
        <v>284</v>
      </c>
      <c r="AK79" s="381">
        <v>277</v>
      </c>
      <c r="AL79" s="381">
        <v>274</v>
      </c>
    </row>
    <row r="80" spans="1:38" x14ac:dyDescent="0.2">
      <c r="A80" s="928"/>
      <c r="B80" s="635">
        <v>77</v>
      </c>
      <c r="C80" s="381">
        <v>723</v>
      </c>
      <c r="D80" s="381">
        <v>723</v>
      </c>
      <c r="E80" s="381">
        <v>721</v>
      </c>
      <c r="F80" s="381">
        <v>717</v>
      </c>
      <c r="G80" s="381">
        <v>712</v>
      </c>
      <c r="H80" s="381">
        <v>707</v>
      </c>
      <c r="I80" s="381">
        <v>699</v>
      </c>
      <c r="J80" s="381">
        <v>690</v>
      </c>
      <c r="K80" s="381">
        <v>679</v>
      </c>
      <c r="L80" s="381">
        <v>668</v>
      </c>
      <c r="M80" s="381">
        <v>655</v>
      </c>
      <c r="N80" s="381">
        <v>641</v>
      </c>
      <c r="O80" s="381">
        <v>625</v>
      </c>
      <c r="P80" s="381">
        <v>609</v>
      </c>
      <c r="Q80" s="381">
        <v>592</v>
      </c>
      <c r="R80" s="381">
        <v>575</v>
      </c>
      <c r="S80" s="381">
        <v>557</v>
      </c>
      <c r="T80" s="381">
        <v>539</v>
      </c>
      <c r="U80" s="381">
        <v>520</v>
      </c>
      <c r="V80" s="381">
        <v>501</v>
      </c>
      <c r="W80" s="381">
        <v>481</v>
      </c>
      <c r="X80" s="381">
        <v>462</v>
      </c>
      <c r="Y80" s="381">
        <v>443</v>
      </c>
      <c r="Z80" s="381">
        <v>424</v>
      </c>
      <c r="AA80" s="381">
        <v>406</v>
      </c>
      <c r="AB80" s="381">
        <v>388</v>
      </c>
      <c r="AC80" s="381">
        <v>371</v>
      </c>
      <c r="AD80" s="381">
        <v>354</v>
      </c>
      <c r="AE80" s="381">
        <v>339</v>
      </c>
      <c r="AF80" s="381">
        <v>324</v>
      </c>
      <c r="AG80" s="381">
        <v>311</v>
      </c>
      <c r="AH80" s="381">
        <v>299</v>
      </c>
      <c r="AI80" s="381">
        <v>288</v>
      </c>
      <c r="AJ80" s="381">
        <v>280</v>
      </c>
      <c r="AK80" s="381">
        <v>273</v>
      </c>
      <c r="AL80" s="381">
        <v>269</v>
      </c>
    </row>
    <row r="81" spans="1:38" x14ac:dyDescent="0.2">
      <c r="A81" s="928"/>
      <c r="B81" s="635">
        <v>78</v>
      </c>
      <c r="C81" s="381">
        <v>716</v>
      </c>
      <c r="D81" s="381">
        <v>715</v>
      </c>
      <c r="E81" s="381">
        <v>713</v>
      </c>
      <c r="F81" s="381">
        <v>710</v>
      </c>
      <c r="G81" s="381">
        <v>705</v>
      </c>
      <c r="H81" s="381">
        <v>699</v>
      </c>
      <c r="I81" s="381">
        <v>692</v>
      </c>
      <c r="J81" s="381">
        <v>683</v>
      </c>
      <c r="K81" s="381">
        <v>672</v>
      </c>
      <c r="L81" s="381">
        <v>661</v>
      </c>
      <c r="M81" s="381">
        <v>648</v>
      </c>
      <c r="N81" s="381">
        <v>634</v>
      </c>
      <c r="O81" s="381">
        <v>619</v>
      </c>
      <c r="P81" s="381">
        <v>603</v>
      </c>
      <c r="Q81" s="381">
        <v>586</v>
      </c>
      <c r="R81" s="381">
        <v>569</v>
      </c>
      <c r="S81" s="381">
        <v>551</v>
      </c>
      <c r="T81" s="381">
        <v>533</v>
      </c>
      <c r="U81" s="381">
        <v>514</v>
      </c>
      <c r="V81" s="381">
        <v>495</v>
      </c>
      <c r="W81" s="381">
        <v>476</v>
      </c>
      <c r="X81" s="381">
        <v>457</v>
      </c>
      <c r="Y81" s="381">
        <v>438</v>
      </c>
      <c r="Z81" s="381">
        <v>419</v>
      </c>
      <c r="AA81" s="381">
        <v>401</v>
      </c>
      <c r="AB81" s="381">
        <v>383</v>
      </c>
      <c r="AC81" s="381">
        <v>366</v>
      </c>
      <c r="AD81" s="381">
        <v>349</v>
      </c>
      <c r="AE81" s="381">
        <v>334</v>
      </c>
      <c r="AF81" s="381">
        <v>320</v>
      </c>
      <c r="AG81" s="381">
        <v>306</v>
      </c>
      <c r="AH81" s="381">
        <v>294</v>
      </c>
      <c r="AI81" s="381">
        <v>284</v>
      </c>
      <c r="AJ81" s="381">
        <v>275</v>
      </c>
      <c r="AK81" s="381">
        <v>269</v>
      </c>
      <c r="AL81" s="381">
        <v>265</v>
      </c>
    </row>
    <row r="82" spans="1:38" x14ac:dyDescent="0.2">
      <c r="A82" s="928"/>
      <c r="B82" s="635">
        <v>79</v>
      </c>
      <c r="C82" s="381">
        <v>709</v>
      </c>
      <c r="D82" s="381">
        <v>708</v>
      </c>
      <c r="E82" s="381">
        <v>706</v>
      </c>
      <c r="F82" s="381">
        <v>703</v>
      </c>
      <c r="G82" s="381">
        <v>698</v>
      </c>
      <c r="H82" s="381">
        <v>692</v>
      </c>
      <c r="I82" s="381">
        <v>685</v>
      </c>
      <c r="J82" s="381">
        <v>676</v>
      </c>
      <c r="K82" s="381">
        <v>665</v>
      </c>
      <c r="L82" s="381">
        <v>654</v>
      </c>
      <c r="M82" s="381">
        <v>641</v>
      </c>
      <c r="N82" s="381">
        <v>627</v>
      </c>
      <c r="O82" s="381">
        <v>612</v>
      </c>
      <c r="P82" s="381">
        <v>597</v>
      </c>
      <c r="Q82" s="381">
        <v>580</v>
      </c>
      <c r="R82" s="381">
        <v>563</v>
      </c>
      <c r="S82" s="381">
        <v>545</v>
      </c>
      <c r="T82" s="381">
        <v>526</v>
      </c>
      <c r="U82" s="381">
        <v>508</v>
      </c>
      <c r="V82" s="381">
        <v>489</v>
      </c>
      <c r="W82" s="381">
        <v>470</v>
      </c>
      <c r="X82" s="381">
        <v>451</v>
      </c>
      <c r="Y82" s="381">
        <v>432</v>
      </c>
      <c r="Z82" s="381">
        <v>413</v>
      </c>
      <c r="AA82" s="381">
        <v>395</v>
      </c>
      <c r="AB82" s="381">
        <v>378</v>
      </c>
      <c r="AC82" s="381">
        <v>360</v>
      </c>
      <c r="AD82" s="381">
        <v>344</v>
      </c>
      <c r="AE82" s="381">
        <v>329</v>
      </c>
      <c r="AF82" s="381">
        <v>315</v>
      </c>
      <c r="AG82" s="381">
        <v>301</v>
      </c>
      <c r="AH82" s="381">
        <v>290</v>
      </c>
      <c r="AI82" s="381">
        <v>279</v>
      </c>
      <c r="AJ82" s="381">
        <v>271</v>
      </c>
      <c r="AK82" s="381">
        <v>265</v>
      </c>
      <c r="AL82" s="381">
        <v>261</v>
      </c>
    </row>
    <row r="83" spans="1:38" x14ac:dyDescent="0.2">
      <c r="A83" s="928"/>
      <c r="B83" s="635">
        <v>80</v>
      </c>
      <c r="C83" s="381">
        <v>701</v>
      </c>
      <c r="D83" s="381">
        <v>700</v>
      </c>
      <c r="E83" s="381">
        <v>699</v>
      </c>
      <c r="F83" s="381">
        <v>695</v>
      </c>
      <c r="G83" s="381">
        <v>691</v>
      </c>
      <c r="H83" s="381">
        <v>685</v>
      </c>
      <c r="I83" s="381">
        <v>677</v>
      </c>
      <c r="J83" s="381">
        <v>669</v>
      </c>
      <c r="K83" s="381">
        <v>659</v>
      </c>
      <c r="L83" s="381">
        <v>647</v>
      </c>
      <c r="M83" s="381">
        <v>634</v>
      </c>
      <c r="N83" s="381">
        <v>620</v>
      </c>
      <c r="O83" s="381">
        <v>605</v>
      </c>
      <c r="P83" s="381">
        <v>590</v>
      </c>
      <c r="Q83" s="381">
        <v>574</v>
      </c>
      <c r="R83" s="381">
        <v>557</v>
      </c>
      <c r="S83" s="381">
        <v>539</v>
      </c>
      <c r="T83" s="381">
        <v>520</v>
      </c>
      <c r="U83" s="381">
        <v>502</v>
      </c>
      <c r="V83" s="381">
        <v>483</v>
      </c>
      <c r="W83" s="381">
        <v>464</v>
      </c>
      <c r="X83" s="381">
        <v>445</v>
      </c>
      <c r="Y83" s="381">
        <v>426</v>
      </c>
      <c r="Z83" s="381">
        <v>408</v>
      </c>
      <c r="AA83" s="381">
        <v>390</v>
      </c>
      <c r="AB83" s="381">
        <v>372</v>
      </c>
      <c r="AC83" s="381">
        <v>355</v>
      </c>
      <c r="AD83" s="381">
        <v>340</v>
      </c>
      <c r="AE83" s="381">
        <v>324</v>
      </c>
      <c r="AF83" s="381">
        <v>310</v>
      </c>
      <c r="AG83" s="381">
        <v>297</v>
      </c>
      <c r="AH83" s="381">
        <v>285</v>
      </c>
      <c r="AI83" s="381">
        <v>275</v>
      </c>
      <c r="AJ83" s="381">
        <v>267</v>
      </c>
      <c r="AK83" s="381">
        <v>261</v>
      </c>
      <c r="AL83" s="381">
        <v>257</v>
      </c>
    </row>
    <row r="84" spans="1:38" x14ac:dyDescent="0.2">
      <c r="A84" s="928"/>
      <c r="B84" s="635">
        <v>81</v>
      </c>
      <c r="C84" s="381">
        <v>693</v>
      </c>
      <c r="D84" s="381">
        <v>693</v>
      </c>
      <c r="E84" s="381">
        <v>691</v>
      </c>
      <c r="F84" s="381">
        <v>688</v>
      </c>
      <c r="G84" s="381">
        <v>683</v>
      </c>
      <c r="H84" s="381">
        <v>677</v>
      </c>
      <c r="I84" s="381">
        <v>670</v>
      </c>
      <c r="J84" s="381">
        <v>661</v>
      </c>
      <c r="K84" s="381">
        <v>651</v>
      </c>
      <c r="L84" s="381">
        <v>640</v>
      </c>
      <c r="M84" s="381">
        <v>627</v>
      </c>
      <c r="N84" s="381">
        <v>613</v>
      </c>
      <c r="O84" s="381">
        <v>598</v>
      </c>
      <c r="P84" s="381">
        <v>583</v>
      </c>
      <c r="Q84" s="381">
        <v>567</v>
      </c>
      <c r="R84" s="381">
        <v>550</v>
      </c>
      <c r="S84" s="381">
        <v>532</v>
      </c>
      <c r="T84" s="381">
        <v>514</v>
      </c>
      <c r="U84" s="381">
        <v>496</v>
      </c>
      <c r="V84" s="381">
        <v>477</v>
      </c>
      <c r="W84" s="381">
        <v>458</v>
      </c>
      <c r="X84" s="381">
        <v>439</v>
      </c>
      <c r="Y84" s="381">
        <v>420</v>
      </c>
      <c r="Z84" s="381">
        <v>402</v>
      </c>
      <c r="AA84" s="381">
        <v>384</v>
      </c>
      <c r="AB84" s="381">
        <v>367</v>
      </c>
      <c r="AC84" s="381">
        <v>350</v>
      </c>
      <c r="AD84" s="381">
        <v>334</v>
      </c>
      <c r="AE84" s="381">
        <v>319</v>
      </c>
      <c r="AF84" s="381">
        <v>305</v>
      </c>
      <c r="AG84" s="381">
        <v>292</v>
      </c>
      <c r="AH84" s="381">
        <v>281</v>
      </c>
      <c r="AI84" s="381">
        <v>271</v>
      </c>
      <c r="AJ84" s="381">
        <v>262</v>
      </c>
      <c r="AK84" s="381">
        <v>256</v>
      </c>
      <c r="AL84" s="381">
        <v>253</v>
      </c>
    </row>
    <row r="85" spans="1:38" x14ac:dyDescent="0.2">
      <c r="A85" s="928"/>
      <c r="B85" s="635">
        <v>82</v>
      </c>
      <c r="C85" s="381">
        <v>685</v>
      </c>
      <c r="D85" s="381">
        <v>685</v>
      </c>
      <c r="E85" s="381">
        <v>683</v>
      </c>
      <c r="F85" s="381">
        <v>680</v>
      </c>
      <c r="G85" s="381">
        <v>675</v>
      </c>
      <c r="H85" s="381">
        <v>670</v>
      </c>
      <c r="I85" s="381">
        <v>662</v>
      </c>
      <c r="J85" s="381">
        <v>654</v>
      </c>
      <c r="K85" s="381">
        <v>644</v>
      </c>
      <c r="L85" s="381">
        <v>632</v>
      </c>
      <c r="M85" s="381">
        <v>620</v>
      </c>
      <c r="N85" s="381">
        <v>606</v>
      </c>
      <c r="O85" s="381">
        <v>592</v>
      </c>
      <c r="P85" s="381">
        <v>576</v>
      </c>
      <c r="Q85" s="381">
        <v>560</v>
      </c>
      <c r="R85" s="381">
        <v>543</v>
      </c>
      <c r="S85" s="381">
        <v>525</v>
      </c>
      <c r="T85" s="381">
        <v>508</v>
      </c>
      <c r="U85" s="381">
        <v>490</v>
      </c>
      <c r="V85" s="381">
        <v>471</v>
      </c>
      <c r="W85" s="381">
        <v>452</v>
      </c>
      <c r="X85" s="381">
        <v>433</v>
      </c>
      <c r="Y85" s="381">
        <v>415</v>
      </c>
      <c r="Z85" s="381">
        <v>397</v>
      </c>
      <c r="AA85" s="381">
        <v>379</v>
      </c>
      <c r="AB85" s="381">
        <v>362</v>
      </c>
      <c r="AC85" s="381">
        <v>345</v>
      </c>
      <c r="AD85" s="381">
        <v>329</v>
      </c>
      <c r="AE85" s="381">
        <v>314</v>
      </c>
      <c r="AF85" s="381">
        <v>300</v>
      </c>
      <c r="AG85" s="381">
        <v>288</v>
      </c>
      <c r="AH85" s="381">
        <v>276</v>
      </c>
      <c r="AI85" s="381">
        <v>266</v>
      </c>
      <c r="AJ85" s="381">
        <v>258</v>
      </c>
      <c r="AK85" s="381">
        <v>252</v>
      </c>
      <c r="AL85" s="381">
        <v>249</v>
      </c>
    </row>
    <row r="86" spans="1:38" x14ac:dyDescent="0.2">
      <c r="A86" s="928"/>
      <c r="B86" s="635">
        <v>83</v>
      </c>
      <c r="C86" s="381">
        <v>678</v>
      </c>
      <c r="D86" s="381">
        <v>677</v>
      </c>
      <c r="E86" s="381">
        <v>675</v>
      </c>
      <c r="F86" s="381">
        <v>672</v>
      </c>
      <c r="G86" s="381">
        <v>668</v>
      </c>
      <c r="H86" s="381">
        <v>662</v>
      </c>
      <c r="I86" s="381">
        <v>655</v>
      </c>
      <c r="J86" s="381">
        <v>646</v>
      </c>
      <c r="K86" s="381">
        <v>636</v>
      </c>
      <c r="L86" s="381">
        <v>625</v>
      </c>
      <c r="M86" s="381">
        <v>612</v>
      </c>
      <c r="N86" s="381">
        <v>599</v>
      </c>
      <c r="O86" s="381">
        <v>585</v>
      </c>
      <c r="P86" s="381">
        <v>569</v>
      </c>
      <c r="Q86" s="381">
        <v>553</v>
      </c>
      <c r="R86" s="381">
        <v>536</v>
      </c>
      <c r="S86" s="381">
        <v>519</v>
      </c>
      <c r="T86" s="381">
        <v>501</v>
      </c>
      <c r="U86" s="381">
        <v>483</v>
      </c>
      <c r="V86" s="381">
        <v>465</v>
      </c>
      <c r="W86" s="381">
        <v>446</v>
      </c>
      <c r="X86" s="381">
        <v>428</v>
      </c>
      <c r="Y86" s="381">
        <v>409</v>
      </c>
      <c r="Z86" s="381">
        <v>391</v>
      </c>
      <c r="AA86" s="381">
        <v>373</v>
      </c>
      <c r="AB86" s="381">
        <v>356</v>
      </c>
      <c r="AC86" s="381">
        <v>340</v>
      </c>
      <c r="AD86" s="381">
        <v>324</v>
      </c>
      <c r="AE86" s="381">
        <v>310</v>
      </c>
      <c r="AF86" s="381">
        <v>296</v>
      </c>
      <c r="AG86" s="381">
        <v>283</v>
      </c>
      <c r="AH86" s="381">
        <v>272</v>
      </c>
      <c r="AI86" s="381">
        <v>262</v>
      </c>
      <c r="AJ86" s="381">
        <v>254</v>
      </c>
      <c r="AK86" s="381">
        <v>248</v>
      </c>
      <c r="AL86" s="381">
        <v>244</v>
      </c>
    </row>
    <row r="87" spans="1:38" x14ac:dyDescent="0.2">
      <c r="A87" s="928"/>
      <c r="B87" s="635">
        <v>84</v>
      </c>
      <c r="C87" s="381">
        <v>669</v>
      </c>
      <c r="D87" s="381">
        <v>669</v>
      </c>
      <c r="E87" s="381">
        <v>667</v>
      </c>
      <c r="F87" s="381">
        <v>664</v>
      </c>
      <c r="G87" s="381">
        <v>660</v>
      </c>
      <c r="H87" s="381">
        <v>654</v>
      </c>
      <c r="I87" s="381">
        <v>647</v>
      </c>
      <c r="J87" s="381">
        <v>638</v>
      </c>
      <c r="K87" s="381">
        <v>629</v>
      </c>
      <c r="L87" s="381">
        <v>617</v>
      </c>
      <c r="M87" s="381">
        <v>605</v>
      </c>
      <c r="N87" s="381">
        <v>592</v>
      </c>
      <c r="O87" s="381">
        <v>577</v>
      </c>
      <c r="P87" s="381">
        <v>562</v>
      </c>
      <c r="Q87" s="381">
        <v>546</v>
      </c>
      <c r="R87" s="381">
        <v>530</v>
      </c>
      <c r="S87" s="381">
        <v>512</v>
      </c>
      <c r="T87" s="381">
        <v>495</v>
      </c>
      <c r="U87" s="381">
        <v>477</v>
      </c>
      <c r="V87" s="381">
        <v>459</v>
      </c>
      <c r="W87" s="381">
        <v>440</v>
      </c>
      <c r="X87" s="381">
        <v>422</v>
      </c>
      <c r="Y87" s="381">
        <v>403</v>
      </c>
      <c r="Z87" s="381">
        <v>386</v>
      </c>
      <c r="AA87" s="381">
        <v>368</v>
      </c>
      <c r="AB87" s="381">
        <v>351</v>
      </c>
      <c r="AC87" s="381">
        <v>335</v>
      </c>
      <c r="AD87" s="381">
        <v>319</v>
      </c>
      <c r="AE87" s="381">
        <v>305</v>
      </c>
      <c r="AF87" s="381">
        <v>291</v>
      </c>
      <c r="AG87" s="381">
        <v>278</v>
      </c>
      <c r="AH87" s="381">
        <v>267</v>
      </c>
      <c r="AI87" s="381">
        <v>258</v>
      </c>
      <c r="AJ87" s="381">
        <v>250</v>
      </c>
      <c r="AK87" s="381">
        <v>244</v>
      </c>
      <c r="AL87" s="381">
        <v>240</v>
      </c>
    </row>
    <row r="88" spans="1:38" x14ac:dyDescent="0.2">
      <c r="A88" s="928"/>
      <c r="B88" s="635">
        <v>85</v>
      </c>
      <c r="C88" s="381">
        <v>661</v>
      </c>
      <c r="D88" s="381">
        <v>660</v>
      </c>
      <c r="E88" s="381">
        <v>659</v>
      </c>
      <c r="F88" s="381">
        <v>656</v>
      </c>
      <c r="G88" s="381">
        <v>651</v>
      </c>
      <c r="H88" s="381">
        <v>646</v>
      </c>
      <c r="I88" s="381">
        <v>639</v>
      </c>
      <c r="J88" s="381">
        <v>631</v>
      </c>
      <c r="K88" s="381">
        <v>621</v>
      </c>
      <c r="L88" s="381">
        <v>610</v>
      </c>
      <c r="M88" s="381">
        <v>598</v>
      </c>
      <c r="N88" s="381">
        <v>585</v>
      </c>
      <c r="O88" s="381">
        <v>570</v>
      </c>
      <c r="P88" s="381">
        <v>555</v>
      </c>
      <c r="Q88" s="381">
        <v>539</v>
      </c>
      <c r="R88" s="381">
        <v>523</v>
      </c>
      <c r="S88" s="381">
        <v>506</v>
      </c>
      <c r="T88" s="381">
        <v>489</v>
      </c>
      <c r="U88" s="381">
        <v>470</v>
      </c>
      <c r="V88" s="381">
        <v>452</v>
      </c>
      <c r="W88" s="381">
        <v>434</v>
      </c>
      <c r="X88" s="381">
        <v>416</v>
      </c>
      <c r="Y88" s="381">
        <v>397</v>
      </c>
      <c r="Z88" s="381">
        <v>380</v>
      </c>
      <c r="AA88" s="381">
        <v>362</v>
      </c>
      <c r="AB88" s="381">
        <v>346</v>
      </c>
      <c r="AC88" s="381">
        <v>330</v>
      </c>
      <c r="AD88" s="381">
        <v>314</v>
      </c>
      <c r="AE88" s="381">
        <v>300</v>
      </c>
      <c r="AF88" s="381">
        <v>286</v>
      </c>
      <c r="AG88" s="381">
        <v>274</v>
      </c>
      <c r="AH88" s="381">
        <v>263</v>
      </c>
      <c r="AI88" s="381">
        <v>253</v>
      </c>
      <c r="AJ88" s="381">
        <v>245</v>
      </c>
      <c r="AK88" s="381">
        <v>240</v>
      </c>
      <c r="AL88" s="381">
        <v>236</v>
      </c>
    </row>
    <row r="89" spans="1:38" x14ac:dyDescent="0.2">
      <c r="A89" s="928"/>
      <c r="B89" s="635">
        <v>86</v>
      </c>
      <c r="C89" s="381">
        <v>653</v>
      </c>
      <c r="D89" s="381">
        <v>652</v>
      </c>
      <c r="E89" s="381">
        <v>650</v>
      </c>
      <c r="F89" s="381">
        <v>647</v>
      </c>
      <c r="G89" s="381">
        <v>643</v>
      </c>
      <c r="H89" s="381">
        <v>638</v>
      </c>
      <c r="I89" s="381">
        <v>631</v>
      </c>
      <c r="J89" s="381">
        <v>623</v>
      </c>
      <c r="K89" s="381">
        <v>613</v>
      </c>
      <c r="L89" s="381">
        <v>602</v>
      </c>
      <c r="M89" s="381">
        <v>590</v>
      </c>
      <c r="N89" s="381">
        <v>577</v>
      </c>
      <c r="O89" s="381">
        <v>563</v>
      </c>
      <c r="P89" s="381">
        <v>548</v>
      </c>
      <c r="Q89" s="381">
        <v>532</v>
      </c>
      <c r="R89" s="381">
        <v>516</v>
      </c>
      <c r="S89" s="381">
        <v>500</v>
      </c>
      <c r="T89" s="381">
        <v>482</v>
      </c>
      <c r="U89" s="381">
        <v>464</v>
      </c>
      <c r="V89" s="381">
        <v>446</v>
      </c>
      <c r="W89" s="381">
        <v>428</v>
      </c>
      <c r="X89" s="381">
        <v>410</v>
      </c>
      <c r="Y89" s="381">
        <v>392</v>
      </c>
      <c r="Z89" s="381">
        <v>374</v>
      </c>
      <c r="AA89" s="381">
        <v>357</v>
      </c>
      <c r="AB89" s="381">
        <v>340</v>
      </c>
      <c r="AC89" s="381">
        <v>324</v>
      </c>
      <c r="AD89" s="381">
        <v>309</v>
      </c>
      <c r="AE89" s="381">
        <v>295</v>
      </c>
      <c r="AF89" s="381">
        <v>282</v>
      </c>
      <c r="AG89" s="381">
        <v>270</v>
      </c>
      <c r="AH89" s="381">
        <v>258</v>
      </c>
      <c r="AI89" s="381">
        <v>249</v>
      </c>
      <c r="AJ89" s="381">
        <v>241</v>
      </c>
      <c r="AK89" s="381">
        <v>236</v>
      </c>
      <c r="AL89" s="381">
        <v>232</v>
      </c>
    </row>
    <row r="90" spans="1:38" x14ac:dyDescent="0.2">
      <c r="A90" s="928"/>
      <c r="B90" s="635">
        <v>87</v>
      </c>
      <c r="C90" s="381">
        <v>644</v>
      </c>
      <c r="D90" s="381">
        <v>643</v>
      </c>
      <c r="E90" s="381">
        <v>641</v>
      </c>
      <c r="F90" s="381">
        <v>639</v>
      </c>
      <c r="G90" s="381">
        <v>635</v>
      </c>
      <c r="H90" s="381">
        <v>629</v>
      </c>
      <c r="I90" s="381">
        <v>623</v>
      </c>
      <c r="J90" s="381">
        <v>615</v>
      </c>
      <c r="K90" s="381">
        <v>605</v>
      </c>
      <c r="L90" s="381">
        <v>594</v>
      </c>
      <c r="M90" s="381">
        <v>583</v>
      </c>
      <c r="N90" s="381">
        <v>569</v>
      </c>
      <c r="O90" s="381">
        <v>556</v>
      </c>
      <c r="P90" s="381">
        <v>541</v>
      </c>
      <c r="Q90" s="381">
        <v>525</v>
      </c>
      <c r="R90" s="381">
        <v>509</v>
      </c>
      <c r="S90" s="381">
        <v>492</v>
      </c>
      <c r="T90" s="381">
        <v>475</v>
      </c>
      <c r="U90" s="381">
        <v>458</v>
      </c>
      <c r="V90" s="381">
        <v>440</v>
      </c>
      <c r="W90" s="381">
        <v>422</v>
      </c>
      <c r="X90" s="381">
        <v>404</v>
      </c>
      <c r="Y90" s="381">
        <v>386</v>
      </c>
      <c r="Z90" s="381">
        <v>369</v>
      </c>
      <c r="AA90" s="381">
        <v>352</v>
      </c>
      <c r="AB90" s="381">
        <v>335</v>
      </c>
      <c r="AC90" s="381">
        <v>319</v>
      </c>
      <c r="AD90" s="381">
        <v>304</v>
      </c>
      <c r="AE90" s="381">
        <v>290</v>
      </c>
      <c r="AF90" s="381">
        <v>277</v>
      </c>
      <c r="AG90" s="381">
        <v>265</v>
      </c>
      <c r="AH90" s="381">
        <v>254</v>
      </c>
      <c r="AI90" s="381">
        <v>245</v>
      </c>
      <c r="AJ90" s="381">
        <v>237</v>
      </c>
      <c r="AK90" s="381">
        <v>232</v>
      </c>
      <c r="AL90" s="381">
        <v>228</v>
      </c>
    </row>
    <row r="91" spans="1:38" x14ac:dyDescent="0.2">
      <c r="A91" s="928"/>
      <c r="B91" s="635">
        <v>88</v>
      </c>
      <c r="C91" s="381">
        <v>635</v>
      </c>
      <c r="D91" s="381">
        <v>635</v>
      </c>
      <c r="E91" s="381">
        <v>633</v>
      </c>
      <c r="F91" s="381">
        <v>630</v>
      </c>
      <c r="G91" s="381">
        <v>626</v>
      </c>
      <c r="H91" s="381">
        <v>621</v>
      </c>
      <c r="I91" s="381">
        <v>614</v>
      </c>
      <c r="J91" s="381">
        <v>606</v>
      </c>
      <c r="K91" s="381">
        <v>597</v>
      </c>
      <c r="L91" s="381">
        <v>586</v>
      </c>
      <c r="M91" s="381">
        <v>575</v>
      </c>
      <c r="N91" s="381">
        <v>562</v>
      </c>
      <c r="O91" s="381">
        <v>548</v>
      </c>
      <c r="P91" s="381">
        <v>534</v>
      </c>
      <c r="Q91" s="381">
        <v>518</v>
      </c>
      <c r="R91" s="381">
        <v>502</v>
      </c>
      <c r="S91" s="381">
        <v>486</v>
      </c>
      <c r="T91" s="381">
        <v>468</v>
      </c>
      <c r="U91" s="381">
        <v>451</v>
      </c>
      <c r="V91" s="381">
        <v>434</v>
      </c>
      <c r="W91" s="381">
        <v>416</v>
      </c>
      <c r="X91" s="381">
        <v>398</v>
      </c>
      <c r="Y91" s="381">
        <v>380</v>
      </c>
      <c r="Z91" s="381">
        <v>363</v>
      </c>
      <c r="AA91" s="381">
        <v>346</v>
      </c>
      <c r="AB91" s="381">
        <v>330</v>
      </c>
      <c r="AC91" s="381">
        <v>314</v>
      </c>
      <c r="AD91" s="381">
        <v>299</v>
      </c>
      <c r="AE91" s="381">
        <v>285</v>
      </c>
      <c r="AF91" s="381">
        <v>272</v>
      </c>
      <c r="AG91" s="381">
        <v>260</v>
      </c>
      <c r="AH91" s="381">
        <v>250</v>
      </c>
      <c r="AI91" s="381">
        <v>240</v>
      </c>
      <c r="AJ91" s="381">
        <v>233</v>
      </c>
      <c r="AK91" s="381">
        <v>228</v>
      </c>
      <c r="AL91" s="381">
        <v>224</v>
      </c>
    </row>
    <row r="92" spans="1:38" x14ac:dyDescent="0.2">
      <c r="A92" s="928"/>
      <c r="B92" s="635">
        <v>89</v>
      </c>
      <c r="C92" s="381">
        <v>626</v>
      </c>
      <c r="D92" s="381">
        <v>626</v>
      </c>
      <c r="E92" s="381">
        <v>624</v>
      </c>
      <c r="F92" s="381">
        <v>621</v>
      </c>
      <c r="G92" s="381">
        <v>617</v>
      </c>
      <c r="H92" s="381">
        <v>612</v>
      </c>
      <c r="I92" s="381">
        <v>606</v>
      </c>
      <c r="J92" s="381">
        <v>598</v>
      </c>
      <c r="K92" s="381">
        <v>589</v>
      </c>
      <c r="L92" s="381">
        <v>579</v>
      </c>
      <c r="M92" s="381">
        <v>567</v>
      </c>
      <c r="N92" s="381">
        <v>554</v>
      </c>
      <c r="O92" s="381">
        <v>541</v>
      </c>
      <c r="P92" s="381">
        <v>526</v>
      </c>
      <c r="Q92" s="381">
        <v>511</v>
      </c>
      <c r="R92" s="381">
        <v>495</v>
      </c>
      <c r="S92" s="381">
        <v>479</v>
      </c>
      <c r="T92" s="381">
        <v>462</v>
      </c>
      <c r="U92" s="381">
        <v>444</v>
      </c>
      <c r="V92" s="381">
        <v>427</v>
      </c>
      <c r="W92" s="381">
        <v>410</v>
      </c>
      <c r="X92" s="381">
        <v>392</v>
      </c>
      <c r="Y92" s="381">
        <v>375</v>
      </c>
      <c r="Z92" s="381">
        <v>357</v>
      </c>
      <c r="AA92" s="381">
        <v>341</v>
      </c>
      <c r="AB92" s="381">
        <v>325</v>
      </c>
      <c r="AC92" s="381">
        <v>309</v>
      </c>
      <c r="AD92" s="381">
        <v>295</v>
      </c>
      <c r="AE92" s="381">
        <v>281</v>
      </c>
      <c r="AF92" s="381">
        <v>268</v>
      </c>
      <c r="AG92" s="381">
        <v>256</v>
      </c>
      <c r="AH92" s="381">
        <v>246</v>
      </c>
      <c r="AI92" s="381">
        <v>236</v>
      </c>
      <c r="AJ92" s="381">
        <v>229</v>
      </c>
      <c r="AK92" s="381">
        <v>224</v>
      </c>
      <c r="AL92" s="381">
        <v>221</v>
      </c>
    </row>
    <row r="93" spans="1:38" x14ac:dyDescent="0.2">
      <c r="A93" s="928"/>
      <c r="B93" s="635">
        <v>90</v>
      </c>
      <c r="C93" s="381">
        <v>617</v>
      </c>
      <c r="D93" s="381">
        <v>617</v>
      </c>
      <c r="E93" s="381">
        <v>615</v>
      </c>
      <c r="F93" s="381">
        <v>612</v>
      </c>
      <c r="G93" s="381">
        <v>609</v>
      </c>
      <c r="H93" s="381">
        <v>604</v>
      </c>
      <c r="I93" s="381">
        <v>597</v>
      </c>
      <c r="J93" s="381">
        <v>590</v>
      </c>
      <c r="K93" s="381">
        <v>581</v>
      </c>
      <c r="L93" s="381">
        <v>571</v>
      </c>
      <c r="M93" s="381">
        <v>559</v>
      </c>
      <c r="N93" s="381">
        <v>546</v>
      </c>
      <c r="O93" s="381">
        <v>533</v>
      </c>
      <c r="P93" s="381">
        <v>519</v>
      </c>
      <c r="Q93" s="381">
        <v>504</v>
      </c>
      <c r="R93" s="381">
        <v>488</v>
      </c>
      <c r="S93" s="381">
        <v>472</v>
      </c>
      <c r="T93" s="381">
        <v>455</v>
      </c>
      <c r="U93" s="381">
        <v>438</v>
      </c>
      <c r="V93" s="381">
        <v>421</v>
      </c>
      <c r="W93" s="381">
        <v>403</v>
      </c>
      <c r="X93" s="381">
        <v>386</v>
      </c>
      <c r="Y93" s="381">
        <v>369</v>
      </c>
      <c r="Z93" s="381">
        <v>352</v>
      </c>
      <c r="AA93" s="381">
        <v>335</v>
      </c>
      <c r="AB93" s="381">
        <v>319</v>
      </c>
      <c r="AC93" s="381">
        <v>304</v>
      </c>
      <c r="AD93" s="381">
        <v>289</v>
      </c>
      <c r="AE93" s="381">
        <v>276</v>
      </c>
      <c r="AF93" s="381">
        <v>263</v>
      </c>
      <c r="AG93" s="381">
        <v>251</v>
      </c>
      <c r="AH93" s="381">
        <v>241</v>
      </c>
      <c r="AI93" s="381">
        <v>232</v>
      </c>
      <c r="AJ93" s="381">
        <v>225</v>
      </c>
      <c r="AK93" s="381">
        <v>220</v>
      </c>
      <c r="AL93" s="381">
        <v>217</v>
      </c>
    </row>
  </sheetData>
  <mergeCells count="2">
    <mergeCell ref="A1:A93"/>
    <mergeCell ref="B1:AL1"/>
  </mergeCells>
  <conditionalFormatting sqref="C3:AL9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AL93"/>
  <sheetViews>
    <sheetView topLeftCell="D18"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779.47</v>
      </c>
      <c r="D3" s="381">
        <v>779.47</v>
      </c>
      <c r="E3" s="381">
        <v>779.47</v>
      </c>
      <c r="F3" s="381">
        <v>779.47</v>
      </c>
      <c r="G3" s="381">
        <v>779.47</v>
      </c>
      <c r="H3" s="381">
        <v>779.47</v>
      </c>
      <c r="I3" s="381">
        <v>779.47</v>
      </c>
      <c r="J3" s="381">
        <v>779.47</v>
      </c>
      <c r="K3" s="381">
        <v>779.47</v>
      </c>
      <c r="L3" s="381">
        <v>779.47</v>
      </c>
      <c r="M3" s="381">
        <v>779.47</v>
      </c>
      <c r="N3" s="381">
        <v>779.47</v>
      </c>
      <c r="O3" s="381">
        <v>779.47</v>
      </c>
      <c r="P3" s="381">
        <v>779.47</v>
      </c>
      <c r="Q3" s="381">
        <v>779.47</v>
      </c>
      <c r="R3" s="381">
        <v>779.47</v>
      </c>
      <c r="S3" s="381">
        <v>779.47</v>
      </c>
      <c r="T3" s="381">
        <v>779.47</v>
      </c>
      <c r="U3" s="381">
        <v>779.47</v>
      </c>
      <c r="V3" s="381">
        <v>779.47</v>
      </c>
      <c r="W3" s="381">
        <v>779.47</v>
      </c>
      <c r="X3" s="381">
        <v>779.47</v>
      </c>
      <c r="Y3" s="381">
        <v>779.47</v>
      </c>
      <c r="Z3" s="381">
        <v>779.47</v>
      </c>
      <c r="AA3" s="381">
        <v>779.47</v>
      </c>
      <c r="AB3" s="381">
        <v>779.47</v>
      </c>
      <c r="AC3" s="381">
        <v>779.47</v>
      </c>
      <c r="AD3" s="381">
        <v>779.47</v>
      </c>
      <c r="AE3" s="381">
        <v>779.47</v>
      </c>
      <c r="AF3" s="381">
        <v>779.47</v>
      </c>
      <c r="AG3" s="381">
        <v>779.47</v>
      </c>
      <c r="AH3" s="381">
        <v>779.47</v>
      </c>
      <c r="AI3" s="381">
        <v>779.47</v>
      </c>
      <c r="AJ3" s="381">
        <v>779.47</v>
      </c>
      <c r="AK3" s="381">
        <v>779.47</v>
      </c>
      <c r="AL3" s="381">
        <v>779.47</v>
      </c>
    </row>
    <row r="4" spans="1:38" x14ac:dyDescent="0.2">
      <c r="A4" s="928"/>
      <c r="B4" s="635">
        <v>1</v>
      </c>
      <c r="C4" s="381">
        <v>786.12</v>
      </c>
      <c r="D4" s="381">
        <v>786.09</v>
      </c>
      <c r="E4" s="381">
        <v>786.01</v>
      </c>
      <c r="F4" s="381">
        <v>785.87</v>
      </c>
      <c r="G4" s="381">
        <v>785.68</v>
      </c>
      <c r="H4" s="381">
        <v>785.43</v>
      </c>
      <c r="I4" s="381">
        <v>785.14</v>
      </c>
      <c r="J4" s="381">
        <v>784.8</v>
      </c>
      <c r="K4" s="381">
        <v>784.41</v>
      </c>
      <c r="L4" s="381">
        <v>783.98</v>
      </c>
      <c r="M4" s="381">
        <v>783.51</v>
      </c>
      <c r="N4" s="381">
        <v>783.01</v>
      </c>
      <c r="O4" s="381">
        <v>782.47</v>
      </c>
      <c r="P4" s="381">
        <v>781.91</v>
      </c>
      <c r="Q4" s="381">
        <v>781.32</v>
      </c>
      <c r="R4" s="381">
        <v>780.71</v>
      </c>
      <c r="S4" s="381">
        <v>780.09</v>
      </c>
      <c r="T4" s="381">
        <v>779.46</v>
      </c>
      <c r="U4" s="381">
        <v>778.82</v>
      </c>
      <c r="V4" s="381">
        <v>778.18</v>
      </c>
      <c r="W4" s="381">
        <v>777.55</v>
      </c>
      <c r="X4" s="381">
        <v>776.92</v>
      </c>
      <c r="Y4" s="381">
        <v>776.32</v>
      </c>
      <c r="Z4" s="381">
        <v>775.72</v>
      </c>
      <c r="AA4" s="381">
        <v>775.16</v>
      </c>
      <c r="AB4" s="381">
        <v>774.62</v>
      </c>
      <c r="AC4" s="381">
        <v>774.11</v>
      </c>
      <c r="AD4" s="381">
        <v>773.64</v>
      </c>
      <c r="AE4" s="381">
        <v>773.21</v>
      </c>
      <c r="AF4" s="381">
        <v>772.82</v>
      </c>
      <c r="AG4" s="381">
        <v>772.47</v>
      </c>
      <c r="AH4" s="381">
        <v>772.17</v>
      </c>
      <c r="AI4" s="381">
        <v>771.93</v>
      </c>
      <c r="AJ4" s="381">
        <v>771.73</v>
      </c>
      <c r="AK4" s="381">
        <v>771.6</v>
      </c>
      <c r="AL4" s="381">
        <v>771.51</v>
      </c>
    </row>
    <row r="5" spans="1:38" x14ac:dyDescent="0.2">
      <c r="A5" s="928"/>
      <c r="B5" s="635">
        <v>2</v>
      </c>
      <c r="C5" s="381">
        <v>793.22</v>
      </c>
      <c r="D5" s="381">
        <v>793.17</v>
      </c>
      <c r="E5" s="381">
        <v>793</v>
      </c>
      <c r="F5" s="381">
        <v>792.74</v>
      </c>
      <c r="G5" s="381">
        <v>792.36</v>
      </c>
      <c r="H5" s="381">
        <v>791.87</v>
      </c>
      <c r="I5" s="381">
        <v>791.29</v>
      </c>
      <c r="J5" s="381">
        <v>790.61</v>
      </c>
      <c r="K5" s="381">
        <v>789.84</v>
      </c>
      <c r="L5" s="381">
        <v>788.98</v>
      </c>
      <c r="M5" s="381">
        <v>788.05</v>
      </c>
      <c r="N5" s="381">
        <v>787.04</v>
      </c>
      <c r="O5" s="381">
        <v>785.97</v>
      </c>
      <c r="P5" s="381">
        <v>784.84</v>
      </c>
      <c r="Q5" s="381">
        <v>783.67</v>
      </c>
      <c r="R5" s="381">
        <v>782.46</v>
      </c>
      <c r="S5" s="381">
        <v>781.22</v>
      </c>
      <c r="T5" s="381">
        <v>779.96</v>
      </c>
      <c r="U5" s="381">
        <v>778.68</v>
      </c>
      <c r="V5" s="381">
        <v>777.41</v>
      </c>
      <c r="W5" s="381">
        <v>776.14</v>
      </c>
      <c r="X5" s="381">
        <v>774.89</v>
      </c>
      <c r="Y5" s="381">
        <v>773.66</v>
      </c>
      <c r="Z5" s="381">
        <v>772.48</v>
      </c>
      <c r="AA5" s="381">
        <v>771.34</v>
      </c>
      <c r="AB5" s="381">
        <v>770.26</v>
      </c>
      <c r="AC5" s="381">
        <v>769.24</v>
      </c>
      <c r="AD5" s="381">
        <v>768.29</v>
      </c>
      <c r="AE5" s="381">
        <v>767.43</v>
      </c>
      <c r="AF5" s="381">
        <v>766.64</v>
      </c>
      <c r="AG5" s="381">
        <v>765.95</v>
      </c>
      <c r="AH5" s="381">
        <v>765.35</v>
      </c>
      <c r="AI5" s="381">
        <v>764.86</v>
      </c>
      <c r="AJ5" s="381">
        <v>764.47</v>
      </c>
      <c r="AK5" s="381">
        <v>764.2</v>
      </c>
      <c r="AL5" s="381">
        <v>764.03</v>
      </c>
    </row>
    <row r="6" spans="1:38" x14ac:dyDescent="0.2">
      <c r="A6" s="928"/>
      <c r="B6" s="635">
        <v>3</v>
      </c>
      <c r="C6" s="381">
        <v>800.19</v>
      </c>
      <c r="D6" s="381">
        <v>800.11</v>
      </c>
      <c r="E6" s="381">
        <v>799.86</v>
      </c>
      <c r="F6" s="381">
        <v>799.45</v>
      </c>
      <c r="G6" s="381">
        <v>798.88</v>
      </c>
      <c r="H6" s="381">
        <v>798.16</v>
      </c>
      <c r="I6" s="381">
        <v>797.29</v>
      </c>
      <c r="J6" s="381">
        <v>796.27</v>
      </c>
      <c r="K6" s="381">
        <v>795.13</v>
      </c>
      <c r="L6" s="381">
        <v>793.85</v>
      </c>
      <c r="M6" s="381">
        <v>792.46</v>
      </c>
      <c r="N6" s="381">
        <v>790.96</v>
      </c>
      <c r="O6" s="381">
        <v>789.36</v>
      </c>
      <c r="P6" s="381">
        <v>787.68</v>
      </c>
      <c r="Q6" s="381">
        <v>785.92</v>
      </c>
      <c r="R6" s="381">
        <v>784.1</v>
      </c>
      <c r="S6" s="381">
        <v>782.24</v>
      </c>
      <c r="T6" s="381">
        <v>780.35</v>
      </c>
      <c r="U6" s="381">
        <v>778.45</v>
      </c>
      <c r="V6" s="381">
        <v>776.55</v>
      </c>
      <c r="W6" s="381">
        <v>774.66</v>
      </c>
      <c r="X6" s="381">
        <v>772.79</v>
      </c>
      <c r="Y6" s="381">
        <v>770.96</v>
      </c>
      <c r="Z6" s="381">
        <v>769.19</v>
      </c>
      <c r="AA6" s="381">
        <v>767.46</v>
      </c>
      <c r="AB6" s="381">
        <v>765.83</v>
      </c>
      <c r="AC6" s="381">
        <v>764.3</v>
      </c>
      <c r="AD6" s="381">
        <v>762.87</v>
      </c>
      <c r="AE6" s="381">
        <v>761.57</v>
      </c>
      <c r="AF6" s="381">
        <v>760.39</v>
      </c>
      <c r="AG6" s="381">
        <v>759.35</v>
      </c>
      <c r="AH6" s="381">
        <v>758.44</v>
      </c>
      <c r="AI6" s="381">
        <v>757.7</v>
      </c>
      <c r="AJ6" s="381">
        <v>757.11</v>
      </c>
      <c r="AK6" s="381">
        <v>756.69</v>
      </c>
      <c r="AL6" s="381">
        <v>756.43</v>
      </c>
    </row>
    <row r="7" spans="1:38" x14ac:dyDescent="0.2">
      <c r="A7" s="928"/>
      <c r="B7" s="635">
        <v>4</v>
      </c>
      <c r="C7" s="381">
        <v>807</v>
      </c>
      <c r="D7" s="381">
        <v>806.89</v>
      </c>
      <c r="E7" s="381">
        <v>806.56</v>
      </c>
      <c r="F7" s="381">
        <v>806.03</v>
      </c>
      <c r="G7" s="381">
        <v>805.28</v>
      </c>
      <c r="H7" s="381">
        <v>804.33</v>
      </c>
      <c r="I7" s="381">
        <v>803.21</v>
      </c>
      <c r="J7" s="381">
        <v>801.87</v>
      </c>
      <c r="K7" s="381">
        <v>800.35</v>
      </c>
      <c r="L7" s="381">
        <v>798.65</v>
      </c>
      <c r="M7" s="381">
        <v>796.8</v>
      </c>
      <c r="N7" s="381">
        <v>794.82</v>
      </c>
      <c r="O7" s="381">
        <v>792.69</v>
      </c>
      <c r="P7" s="381">
        <v>790.45</v>
      </c>
      <c r="Q7" s="381">
        <v>788.13</v>
      </c>
      <c r="R7" s="381">
        <v>785.71</v>
      </c>
      <c r="S7" s="381">
        <v>783.26</v>
      </c>
      <c r="T7" s="381">
        <v>780.74</v>
      </c>
      <c r="U7" s="381">
        <v>778.2</v>
      </c>
      <c r="V7" s="381">
        <v>775.64</v>
      </c>
      <c r="W7" s="381">
        <v>773.09</v>
      </c>
      <c r="X7" s="381">
        <v>770.6</v>
      </c>
      <c r="Y7" s="381">
        <v>768.14</v>
      </c>
      <c r="Z7" s="381">
        <v>765.79</v>
      </c>
      <c r="AA7" s="381">
        <v>763.51</v>
      </c>
      <c r="AB7" s="381">
        <v>761.33</v>
      </c>
      <c r="AC7" s="381">
        <v>759.28</v>
      </c>
      <c r="AD7" s="381">
        <v>757.37</v>
      </c>
      <c r="AE7" s="381">
        <v>755.62</v>
      </c>
      <c r="AF7" s="381">
        <v>754.03</v>
      </c>
      <c r="AG7" s="381">
        <v>752.64</v>
      </c>
      <c r="AH7" s="381">
        <v>751.44</v>
      </c>
      <c r="AI7" s="381">
        <v>750.44</v>
      </c>
      <c r="AJ7" s="381">
        <v>749.65</v>
      </c>
      <c r="AK7" s="381">
        <v>749.09</v>
      </c>
      <c r="AL7" s="381">
        <v>748.75</v>
      </c>
    </row>
    <row r="8" spans="1:38" x14ac:dyDescent="0.2">
      <c r="A8" s="928"/>
      <c r="B8" s="635">
        <v>5</v>
      </c>
      <c r="C8" s="381">
        <v>813.65</v>
      </c>
      <c r="D8" s="381">
        <v>813.53</v>
      </c>
      <c r="E8" s="381">
        <v>813.12</v>
      </c>
      <c r="F8" s="381">
        <v>812.49</v>
      </c>
      <c r="G8" s="381">
        <v>811.56</v>
      </c>
      <c r="H8" s="381">
        <v>810.38</v>
      </c>
      <c r="I8" s="381">
        <v>808.94</v>
      </c>
      <c r="J8" s="381">
        <v>807.27</v>
      </c>
      <c r="K8" s="381">
        <v>805.37</v>
      </c>
      <c r="L8" s="381">
        <v>803.27</v>
      </c>
      <c r="M8" s="381">
        <v>801</v>
      </c>
      <c r="N8" s="381">
        <v>798.56</v>
      </c>
      <c r="O8" s="381">
        <v>795.91</v>
      </c>
      <c r="P8" s="381">
        <v>793.15</v>
      </c>
      <c r="Q8" s="381">
        <v>790.22</v>
      </c>
      <c r="R8" s="381">
        <v>787.24</v>
      </c>
      <c r="S8" s="381">
        <v>784.15</v>
      </c>
      <c r="T8" s="381">
        <v>781.01</v>
      </c>
      <c r="U8" s="381">
        <v>777.84</v>
      </c>
      <c r="V8" s="381">
        <v>774.66</v>
      </c>
      <c r="W8" s="381">
        <v>771.54</v>
      </c>
      <c r="X8" s="381">
        <v>768.44</v>
      </c>
      <c r="Y8" s="381">
        <v>765.32</v>
      </c>
      <c r="Z8" s="381">
        <v>762.34</v>
      </c>
      <c r="AA8" s="381">
        <v>759.49</v>
      </c>
      <c r="AB8" s="381">
        <v>756.77</v>
      </c>
      <c r="AC8" s="381">
        <v>754.2</v>
      </c>
      <c r="AD8" s="381">
        <v>751.8</v>
      </c>
      <c r="AE8" s="381">
        <v>749.59</v>
      </c>
      <c r="AF8" s="381">
        <v>747.62</v>
      </c>
      <c r="AG8" s="381">
        <v>745.87</v>
      </c>
      <c r="AH8" s="381">
        <v>744.36</v>
      </c>
      <c r="AI8" s="381">
        <v>743.12</v>
      </c>
      <c r="AJ8" s="381">
        <v>742.12</v>
      </c>
      <c r="AK8" s="381">
        <v>741.4</v>
      </c>
      <c r="AL8" s="381">
        <v>740.98</v>
      </c>
    </row>
    <row r="9" spans="1:38" x14ac:dyDescent="0.2">
      <c r="A9" s="928"/>
      <c r="B9" s="635">
        <v>6</v>
      </c>
      <c r="C9" s="381">
        <v>820.17</v>
      </c>
      <c r="D9" s="381">
        <v>820.01</v>
      </c>
      <c r="E9" s="381">
        <v>819.56</v>
      </c>
      <c r="F9" s="381">
        <v>818.77</v>
      </c>
      <c r="G9" s="381">
        <v>817.65</v>
      </c>
      <c r="H9" s="381">
        <v>816.27</v>
      </c>
      <c r="I9" s="381">
        <v>814.55</v>
      </c>
      <c r="J9" s="381">
        <v>812.6</v>
      </c>
      <c r="K9" s="381">
        <v>810.41</v>
      </c>
      <c r="L9" s="381">
        <v>807.89</v>
      </c>
      <c r="M9" s="381">
        <v>805.18</v>
      </c>
      <c r="N9" s="381">
        <v>802.24</v>
      </c>
      <c r="O9" s="381">
        <v>799.08</v>
      </c>
      <c r="P9" s="381">
        <v>795.78</v>
      </c>
      <c r="Q9" s="381">
        <v>792.34</v>
      </c>
      <c r="R9" s="381">
        <v>788.74</v>
      </c>
      <c r="S9" s="381">
        <v>785.08</v>
      </c>
      <c r="T9" s="381">
        <v>781.32</v>
      </c>
      <c r="U9" s="381">
        <v>777.54</v>
      </c>
      <c r="V9" s="381">
        <v>773.66</v>
      </c>
      <c r="W9" s="381">
        <v>769.9</v>
      </c>
      <c r="X9" s="381">
        <v>766.13</v>
      </c>
      <c r="Y9" s="381">
        <v>762.5</v>
      </c>
      <c r="Z9" s="381">
        <v>758.91</v>
      </c>
      <c r="AA9" s="381">
        <v>755.46</v>
      </c>
      <c r="AB9" s="381">
        <v>752.17</v>
      </c>
      <c r="AC9" s="381">
        <v>749.08</v>
      </c>
      <c r="AD9" s="381">
        <v>746.22</v>
      </c>
      <c r="AE9" s="381">
        <v>743.59</v>
      </c>
      <c r="AF9" s="381">
        <v>741.15</v>
      </c>
      <c r="AG9" s="381">
        <v>739.02</v>
      </c>
      <c r="AH9" s="381">
        <v>737.2</v>
      </c>
      <c r="AI9" s="381">
        <v>735.71</v>
      </c>
      <c r="AJ9" s="381">
        <v>734.55</v>
      </c>
      <c r="AK9" s="381">
        <v>733.67</v>
      </c>
      <c r="AL9" s="381">
        <v>733.15</v>
      </c>
    </row>
    <row r="10" spans="1:38" x14ac:dyDescent="0.2">
      <c r="A10" s="928"/>
      <c r="B10" s="635">
        <v>7</v>
      </c>
      <c r="C10" s="381">
        <v>826.53</v>
      </c>
      <c r="D10" s="381">
        <v>826.35</v>
      </c>
      <c r="E10" s="381">
        <v>825.8</v>
      </c>
      <c r="F10" s="381">
        <v>824.9</v>
      </c>
      <c r="G10" s="381">
        <v>823.61</v>
      </c>
      <c r="H10" s="381">
        <v>822</v>
      </c>
      <c r="I10" s="381">
        <v>820.1</v>
      </c>
      <c r="J10" s="381">
        <v>817.82</v>
      </c>
      <c r="K10" s="381">
        <v>815.19</v>
      </c>
      <c r="L10" s="381">
        <v>812.31</v>
      </c>
      <c r="M10" s="381">
        <v>809.14</v>
      </c>
      <c r="N10" s="381">
        <v>805.73</v>
      </c>
      <c r="O10" s="381">
        <v>802.08</v>
      </c>
      <c r="P10" s="381">
        <v>798.23</v>
      </c>
      <c r="Q10" s="381">
        <v>794.25</v>
      </c>
      <c r="R10" s="381">
        <v>790.04</v>
      </c>
      <c r="S10" s="381">
        <v>785.83</v>
      </c>
      <c r="T10" s="381">
        <v>781.49</v>
      </c>
      <c r="U10" s="381">
        <v>777.07</v>
      </c>
      <c r="V10" s="381">
        <v>772.63</v>
      </c>
      <c r="W10" s="381">
        <v>768.22</v>
      </c>
      <c r="X10" s="381">
        <v>763.83</v>
      </c>
      <c r="Y10" s="381">
        <v>759.51</v>
      </c>
      <c r="Z10" s="381">
        <v>755.33</v>
      </c>
      <c r="AA10" s="381">
        <v>751.31</v>
      </c>
      <c r="AB10" s="381">
        <v>747.51</v>
      </c>
      <c r="AC10" s="381">
        <v>743.89</v>
      </c>
      <c r="AD10" s="381">
        <v>740.48</v>
      </c>
      <c r="AE10" s="381">
        <v>737.41</v>
      </c>
      <c r="AF10" s="381">
        <v>734.64</v>
      </c>
      <c r="AG10" s="381">
        <v>732.18</v>
      </c>
      <c r="AH10" s="381">
        <v>730.05</v>
      </c>
      <c r="AI10" s="381">
        <v>728.23</v>
      </c>
      <c r="AJ10" s="381">
        <v>726.88</v>
      </c>
      <c r="AK10" s="381">
        <v>725.88</v>
      </c>
      <c r="AL10" s="381">
        <v>725.28</v>
      </c>
    </row>
    <row r="11" spans="1:38" x14ac:dyDescent="0.2">
      <c r="A11" s="928"/>
      <c r="B11" s="635">
        <v>8</v>
      </c>
      <c r="C11" s="381">
        <v>832.74</v>
      </c>
      <c r="D11" s="381">
        <v>832.52</v>
      </c>
      <c r="E11" s="381">
        <v>831.91</v>
      </c>
      <c r="F11" s="381">
        <v>830.88</v>
      </c>
      <c r="G11" s="381">
        <v>829.46</v>
      </c>
      <c r="H11" s="381">
        <v>827.64</v>
      </c>
      <c r="I11" s="381">
        <v>825.44</v>
      </c>
      <c r="J11" s="381">
        <v>822.81</v>
      </c>
      <c r="K11" s="381">
        <v>819.89</v>
      </c>
      <c r="L11" s="381">
        <v>816.58</v>
      </c>
      <c r="M11" s="381">
        <v>813.05</v>
      </c>
      <c r="N11" s="381">
        <v>809.15</v>
      </c>
      <c r="O11" s="381">
        <v>805.03</v>
      </c>
      <c r="P11" s="381">
        <v>800.69</v>
      </c>
      <c r="Q11" s="381">
        <v>796.09</v>
      </c>
      <c r="R11" s="381">
        <v>791.42</v>
      </c>
      <c r="S11" s="381">
        <v>786.53</v>
      </c>
      <c r="T11" s="381">
        <v>781.58</v>
      </c>
      <c r="U11" s="381">
        <v>776.5</v>
      </c>
      <c r="V11" s="381">
        <v>771.48</v>
      </c>
      <c r="W11" s="381">
        <v>766.42</v>
      </c>
      <c r="X11" s="381">
        <v>761.47</v>
      </c>
      <c r="Y11" s="381">
        <v>756.54</v>
      </c>
      <c r="Z11" s="381">
        <v>751.76</v>
      </c>
      <c r="AA11" s="381">
        <v>747.16</v>
      </c>
      <c r="AB11" s="381">
        <v>742.78</v>
      </c>
      <c r="AC11" s="381">
        <v>738.65</v>
      </c>
      <c r="AD11" s="381">
        <v>734.85</v>
      </c>
      <c r="AE11" s="381">
        <v>731.24</v>
      </c>
      <c r="AF11" s="381">
        <v>728.03</v>
      </c>
      <c r="AG11" s="381">
        <v>725.21</v>
      </c>
      <c r="AH11" s="381">
        <v>722.8</v>
      </c>
      <c r="AI11" s="381">
        <v>720.8</v>
      </c>
      <c r="AJ11" s="381">
        <v>719.19</v>
      </c>
      <c r="AK11" s="381">
        <v>718.06</v>
      </c>
      <c r="AL11" s="381">
        <v>717.38</v>
      </c>
    </row>
    <row r="12" spans="1:38" x14ac:dyDescent="0.2">
      <c r="A12" s="928"/>
      <c r="B12" s="635">
        <v>9</v>
      </c>
      <c r="C12" s="381">
        <v>838.74</v>
      </c>
      <c r="D12" s="381">
        <v>838.56</v>
      </c>
      <c r="E12" s="381">
        <v>837.85</v>
      </c>
      <c r="F12" s="381">
        <v>836.72</v>
      </c>
      <c r="G12" s="381">
        <v>835.13</v>
      </c>
      <c r="H12" s="381">
        <v>833.09</v>
      </c>
      <c r="I12" s="381">
        <v>830.6</v>
      </c>
      <c r="J12" s="381">
        <v>827.7</v>
      </c>
      <c r="K12" s="381">
        <v>824.4</v>
      </c>
      <c r="L12" s="381">
        <v>820.79</v>
      </c>
      <c r="M12" s="381">
        <v>816.73</v>
      </c>
      <c r="N12" s="381">
        <v>812.42</v>
      </c>
      <c r="O12" s="381">
        <v>807.83</v>
      </c>
      <c r="P12" s="381">
        <v>802.91</v>
      </c>
      <c r="Q12" s="381">
        <v>797.84</v>
      </c>
      <c r="R12" s="381">
        <v>792.51</v>
      </c>
      <c r="S12" s="381">
        <v>787.1</v>
      </c>
      <c r="T12" s="381">
        <v>781.52</v>
      </c>
      <c r="U12" s="381">
        <v>775.99</v>
      </c>
      <c r="V12" s="381">
        <v>770.27</v>
      </c>
      <c r="W12" s="381">
        <v>764.62</v>
      </c>
      <c r="X12" s="381">
        <v>758.99</v>
      </c>
      <c r="Y12" s="381">
        <v>753.53</v>
      </c>
      <c r="Z12" s="381">
        <v>748.14</v>
      </c>
      <c r="AA12" s="381">
        <v>742.95</v>
      </c>
      <c r="AB12" s="381">
        <v>737.97</v>
      </c>
      <c r="AC12" s="381">
        <v>733.32</v>
      </c>
      <c r="AD12" s="381">
        <v>729</v>
      </c>
      <c r="AE12" s="381">
        <v>725.05</v>
      </c>
      <c r="AF12" s="381">
        <v>721.47</v>
      </c>
      <c r="AG12" s="381">
        <v>718.28</v>
      </c>
      <c r="AH12" s="381">
        <v>715.54</v>
      </c>
      <c r="AI12" s="381">
        <v>713.23</v>
      </c>
      <c r="AJ12" s="381">
        <v>711.5</v>
      </c>
      <c r="AK12" s="381">
        <v>710.19</v>
      </c>
      <c r="AL12" s="381">
        <v>709.44</v>
      </c>
    </row>
    <row r="13" spans="1:38" x14ac:dyDescent="0.2">
      <c r="A13" s="928"/>
      <c r="B13" s="635">
        <v>10</v>
      </c>
      <c r="C13" s="381">
        <v>844.66</v>
      </c>
      <c r="D13" s="381">
        <v>844.4</v>
      </c>
      <c r="E13" s="381">
        <v>843.65</v>
      </c>
      <c r="F13" s="381">
        <v>842.37</v>
      </c>
      <c r="G13" s="381">
        <v>840.63</v>
      </c>
      <c r="H13" s="381">
        <v>838.36</v>
      </c>
      <c r="I13" s="381">
        <v>835.61</v>
      </c>
      <c r="J13" s="381">
        <v>832.47</v>
      </c>
      <c r="K13" s="381">
        <v>828.86</v>
      </c>
      <c r="L13" s="381">
        <v>824.78</v>
      </c>
      <c r="M13" s="381">
        <v>820.36</v>
      </c>
      <c r="N13" s="381">
        <v>815.64</v>
      </c>
      <c r="O13" s="381">
        <v>810.58</v>
      </c>
      <c r="P13" s="381">
        <v>805.17</v>
      </c>
      <c r="Q13" s="381">
        <v>799.61</v>
      </c>
      <c r="R13" s="381">
        <v>793.76</v>
      </c>
      <c r="S13" s="381">
        <v>787.7</v>
      </c>
      <c r="T13" s="381">
        <v>781.6</v>
      </c>
      <c r="U13" s="381">
        <v>775.26</v>
      </c>
      <c r="V13" s="381">
        <v>768.95</v>
      </c>
      <c r="W13" s="381">
        <v>762.77</v>
      </c>
      <c r="X13" s="381">
        <v>756.53</v>
      </c>
      <c r="Y13" s="381">
        <v>750.45</v>
      </c>
      <c r="Z13" s="381">
        <v>744.48</v>
      </c>
      <c r="AA13" s="381">
        <v>738.72</v>
      </c>
      <c r="AB13" s="381">
        <v>733.27</v>
      </c>
      <c r="AC13" s="381">
        <v>728.11</v>
      </c>
      <c r="AD13" s="381">
        <v>723.25</v>
      </c>
      <c r="AE13" s="381">
        <v>718.83</v>
      </c>
      <c r="AF13" s="381">
        <v>714.8</v>
      </c>
      <c r="AG13" s="381">
        <v>711.26</v>
      </c>
      <c r="AH13" s="381">
        <v>708.25</v>
      </c>
      <c r="AI13" s="381">
        <v>705.73</v>
      </c>
      <c r="AJ13" s="381">
        <v>703.73</v>
      </c>
      <c r="AK13" s="381">
        <v>702.38</v>
      </c>
      <c r="AL13" s="381">
        <v>701.49</v>
      </c>
    </row>
    <row r="14" spans="1:38" x14ac:dyDescent="0.2">
      <c r="A14" s="928"/>
      <c r="B14" s="635">
        <v>11</v>
      </c>
      <c r="C14" s="381">
        <v>850.41</v>
      </c>
      <c r="D14" s="381">
        <v>850.12</v>
      </c>
      <c r="E14" s="381">
        <v>849.24</v>
      </c>
      <c r="F14" s="381">
        <v>847.88</v>
      </c>
      <c r="G14" s="381">
        <v>845.94</v>
      </c>
      <c r="H14" s="381">
        <v>843.47</v>
      </c>
      <c r="I14" s="381">
        <v>840.51</v>
      </c>
      <c r="J14" s="381">
        <v>837.1</v>
      </c>
      <c r="K14" s="381">
        <v>833.1</v>
      </c>
      <c r="L14" s="381">
        <v>828.68</v>
      </c>
      <c r="M14" s="381">
        <v>823.9</v>
      </c>
      <c r="N14" s="381">
        <v>818.71</v>
      </c>
      <c r="O14" s="381">
        <v>813.15</v>
      </c>
      <c r="P14" s="381">
        <v>807.27</v>
      </c>
      <c r="Q14" s="381">
        <v>801.14</v>
      </c>
      <c r="R14" s="381">
        <v>794.68</v>
      </c>
      <c r="S14" s="381">
        <v>788.13</v>
      </c>
      <c r="T14" s="381">
        <v>781.4</v>
      </c>
      <c r="U14" s="381">
        <v>774.55</v>
      </c>
      <c r="V14" s="381">
        <v>767.8</v>
      </c>
      <c r="W14" s="381">
        <v>760.85</v>
      </c>
      <c r="X14" s="381">
        <v>754.05</v>
      </c>
      <c r="Y14" s="381">
        <v>747.36</v>
      </c>
      <c r="Z14" s="381">
        <v>740.83</v>
      </c>
      <c r="AA14" s="381">
        <v>734.53</v>
      </c>
      <c r="AB14" s="381">
        <v>728.36</v>
      </c>
      <c r="AC14" s="381">
        <v>722.7</v>
      </c>
      <c r="AD14" s="381">
        <v>717.45</v>
      </c>
      <c r="AE14" s="381">
        <v>712.57</v>
      </c>
      <c r="AF14" s="381">
        <v>708.15</v>
      </c>
      <c r="AG14" s="381">
        <v>704.29</v>
      </c>
      <c r="AH14" s="381">
        <v>700.95</v>
      </c>
      <c r="AI14" s="381">
        <v>698.23</v>
      </c>
      <c r="AJ14" s="381">
        <v>696.1</v>
      </c>
      <c r="AK14" s="381">
        <v>694.54</v>
      </c>
      <c r="AL14" s="381">
        <v>693.62</v>
      </c>
    </row>
    <row r="15" spans="1:38" x14ac:dyDescent="0.2">
      <c r="A15" s="928"/>
      <c r="B15" s="635">
        <v>12</v>
      </c>
      <c r="C15" s="381">
        <v>855.9</v>
      </c>
      <c r="D15" s="381">
        <v>855.61</v>
      </c>
      <c r="E15" s="381">
        <v>854.66</v>
      </c>
      <c r="F15" s="381">
        <v>853.2</v>
      </c>
      <c r="G15" s="381">
        <v>851.11</v>
      </c>
      <c r="H15" s="381">
        <v>848.43</v>
      </c>
      <c r="I15" s="381">
        <v>845.29</v>
      </c>
      <c r="J15" s="381">
        <v>841.53</v>
      </c>
      <c r="K15" s="381">
        <v>837.19</v>
      </c>
      <c r="L15" s="381">
        <v>832.53</v>
      </c>
      <c r="M15" s="381">
        <v>827.3</v>
      </c>
      <c r="N15" s="381">
        <v>821.65</v>
      </c>
      <c r="O15" s="381">
        <v>815.62</v>
      </c>
      <c r="P15" s="381">
        <v>809.35</v>
      </c>
      <c r="Q15" s="381">
        <v>802.69</v>
      </c>
      <c r="R15" s="381">
        <v>795.76</v>
      </c>
      <c r="S15" s="381">
        <v>788.63</v>
      </c>
      <c r="T15" s="381">
        <v>781.33</v>
      </c>
      <c r="U15" s="381">
        <v>773.87</v>
      </c>
      <c r="V15" s="381">
        <v>766.33</v>
      </c>
      <c r="W15" s="381">
        <v>758.97</v>
      </c>
      <c r="X15" s="381">
        <v>751.57</v>
      </c>
      <c r="Y15" s="381">
        <v>744.23</v>
      </c>
      <c r="Z15" s="381">
        <v>737.12</v>
      </c>
      <c r="AA15" s="381">
        <v>730.27</v>
      </c>
      <c r="AB15" s="381">
        <v>723.68</v>
      </c>
      <c r="AC15" s="381">
        <v>717.42</v>
      </c>
      <c r="AD15" s="381">
        <v>711.68</v>
      </c>
      <c r="AE15" s="381">
        <v>706.3</v>
      </c>
      <c r="AF15" s="381">
        <v>701.52</v>
      </c>
      <c r="AG15" s="381">
        <v>697.31</v>
      </c>
      <c r="AH15" s="381">
        <v>693.73</v>
      </c>
      <c r="AI15" s="381">
        <v>690.75</v>
      </c>
      <c r="AJ15" s="381">
        <v>688.46</v>
      </c>
      <c r="AK15" s="381">
        <v>686.76</v>
      </c>
      <c r="AL15" s="381">
        <v>685.76</v>
      </c>
    </row>
    <row r="16" spans="1:38" x14ac:dyDescent="0.2">
      <c r="A16" s="928"/>
      <c r="B16" s="635">
        <v>13</v>
      </c>
      <c r="C16" s="381">
        <v>861.3</v>
      </c>
      <c r="D16" s="381">
        <v>860.93</v>
      </c>
      <c r="E16" s="381">
        <v>860</v>
      </c>
      <c r="F16" s="381">
        <v>858.36</v>
      </c>
      <c r="G16" s="381">
        <v>856.11</v>
      </c>
      <c r="H16" s="381">
        <v>853.27</v>
      </c>
      <c r="I16" s="381">
        <v>849.85</v>
      </c>
      <c r="J16" s="381">
        <v>845.81</v>
      </c>
      <c r="K16" s="381">
        <v>841.22</v>
      </c>
      <c r="L16" s="381">
        <v>836.16</v>
      </c>
      <c r="M16" s="381">
        <v>830.55</v>
      </c>
      <c r="N16" s="381">
        <v>824.43</v>
      </c>
      <c r="O16" s="381">
        <v>818.07</v>
      </c>
      <c r="P16" s="381">
        <v>811.3</v>
      </c>
      <c r="Q16" s="381">
        <v>804.08</v>
      </c>
      <c r="R16" s="381">
        <v>796.63</v>
      </c>
      <c r="S16" s="381">
        <v>788.89</v>
      </c>
      <c r="T16" s="381">
        <v>781.11</v>
      </c>
      <c r="U16" s="381">
        <v>773.12</v>
      </c>
      <c r="V16" s="381">
        <v>765.12</v>
      </c>
      <c r="W16" s="381">
        <v>756.99</v>
      </c>
      <c r="X16" s="381">
        <v>749.01</v>
      </c>
      <c r="Y16" s="381">
        <v>741.17</v>
      </c>
      <c r="Z16" s="381">
        <v>733.41</v>
      </c>
      <c r="AA16" s="381">
        <v>726.02</v>
      </c>
      <c r="AB16" s="381">
        <v>718.87</v>
      </c>
      <c r="AC16" s="381">
        <v>712.16</v>
      </c>
      <c r="AD16" s="381">
        <v>705.86</v>
      </c>
      <c r="AE16" s="381">
        <v>700.13</v>
      </c>
      <c r="AF16" s="381">
        <v>694.87</v>
      </c>
      <c r="AG16" s="381">
        <v>690.36</v>
      </c>
      <c r="AH16" s="381">
        <v>686.49</v>
      </c>
      <c r="AI16" s="381">
        <v>683.34</v>
      </c>
      <c r="AJ16" s="381">
        <v>680.87</v>
      </c>
      <c r="AK16" s="381">
        <v>679.17</v>
      </c>
      <c r="AL16" s="381">
        <v>678.07</v>
      </c>
    </row>
    <row r="17" spans="1:38" x14ac:dyDescent="0.2">
      <c r="A17" s="928"/>
      <c r="B17" s="635">
        <v>14</v>
      </c>
      <c r="C17" s="381">
        <v>866.49</v>
      </c>
      <c r="D17" s="381">
        <v>866.08</v>
      </c>
      <c r="E17" s="381">
        <v>865.05</v>
      </c>
      <c r="F17" s="381">
        <v>863.34</v>
      </c>
      <c r="G17" s="381">
        <v>860.95</v>
      </c>
      <c r="H17" s="381">
        <v>857.91</v>
      </c>
      <c r="I17" s="381">
        <v>854.25</v>
      </c>
      <c r="J17" s="381">
        <v>850</v>
      </c>
      <c r="K17" s="381">
        <v>845.07</v>
      </c>
      <c r="L17" s="381">
        <v>839.63</v>
      </c>
      <c r="M17" s="381">
        <v>833.62</v>
      </c>
      <c r="N17" s="381">
        <v>827.3</v>
      </c>
      <c r="O17" s="381">
        <v>820.38</v>
      </c>
      <c r="P17" s="381">
        <v>813.02</v>
      </c>
      <c r="Q17" s="381">
        <v>805.46</v>
      </c>
      <c r="R17" s="381">
        <v>797.58</v>
      </c>
      <c r="S17" s="381">
        <v>789.34</v>
      </c>
      <c r="T17" s="381">
        <v>780.86</v>
      </c>
      <c r="U17" s="381">
        <v>772.27</v>
      </c>
      <c r="V17" s="381">
        <v>763.66</v>
      </c>
      <c r="W17" s="381">
        <v>755.03</v>
      </c>
      <c r="X17" s="381">
        <v>746.54</v>
      </c>
      <c r="Y17" s="381">
        <v>737.94</v>
      </c>
      <c r="Z17" s="381">
        <v>729.69</v>
      </c>
      <c r="AA17" s="381">
        <v>721.69</v>
      </c>
      <c r="AB17" s="381">
        <v>714.09</v>
      </c>
      <c r="AC17" s="381">
        <v>706.79</v>
      </c>
      <c r="AD17" s="381">
        <v>700.05</v>
      </c>
      <c r="AE17" s="381">
        <v>693.89</v>
      </c>
      <c r="AF17" s="381">
        <v>688.32</v>
      </c>
      <c r="AG17" s="381">
        <v>683.46</v>
      </c>
      <c r="AH17" s="381">
        <v>679.4</v>
      </c>
      <c r="AI17" s="381">
        <v>676.01</v>
      </c>
      <c r="AJ17" s="381">
        <v>673.46</v>
      </c>
      <c r="AK17" s="381">
        <v>671.66</v>
      </c>
      <c r="AL17" s="381">
        <v>670.73</v>
      </c>
    </row>
    <row r="18" spans="1:38" x14ac:dyDescent="0.2">
      <c r="A18" s="928"/>
      <c r="B18" s="635">
        <v>15</v>
      </c>
      <c r="C18" s="381">
        <v>871.45</v>
      </c>
      <c r="D18" s="381">
        <v>871.02</v>
      </c>
      <c r="E18" s="381">
        <v>869.99</v>
      </c>
      <c r="F18" s="381">
        <v>868.14</v>
      </c>
      <c r="G18" s="381">
        <v>865.59</v>
      </c>
      <c r="H18" s="381">
        <v>862.43</v>
      </c>
      <c r="I18" s="381">
        <v>858.5</v>
      </c>
      <c r="J18" s="381">
        <v>853.98</v>
      </c>
      <c r="K18" s="381">
        <v>848.8</v>
      </c>
      <c r="L18" s="381">
        <v>842.95</v>
      </c>
      <c r="M18" s="381">
        <v>836.71</v>
      </c>
      <c r="N18" s="381">
        <v>829.9</v>
      </c>
      <c r="O18" s="381">
        <v>822.5</v>
      </c>
      <c r="P18" s="381">
        <v>814.81</v>
      </c>
      <c r="Q18" s="381">
        <v>806.71</v>
      </c>
      <c r="R18" s="381">
        <v>798.2</v>
      </c>
      <c r="S18" s="381">
        <v>789.53</v>
      </c>
      <c r="T18" s="381">
        <v>780.52</v>
      </c>
      <c r="U18" s="381">
        <v>771.52</v>
      </c>
      <c r="V18" s="381">
        <v>762.33</v>
      </c>
      <c r="W18" s="381">
        <v>752.98</v>
      </c>
      <c r="X18" s="381">
        <v>743.83</v>
      </c>
      <c r="Y18" s="381">
        <v>734.94</v>
      </c>
      <c r="Z18" s="381">
        <v>726.02</v>
      </c>
      <c r="AA18" s="381">
        <v>717.51</v>
      </c>
      <c r="AB18" s="381">
        <v>709.22</v>
      </c>
      <c r="AC18" s="381">
        <v>701.56</v>
      </c>
      <c r="AD18" s="381">
        <v>694.26</v>
      </c>
      <c r="AE18" s="381">
        <v>687.68</v>
      </c>
      <c r="AF18" s="381">
        <v>681.79</v>
      </c>
      <c r="AG18" s="381">
        <v>676.68</v>
      </c>
      <c r="AH18" s="381">
        <v>672.33</v>
      </c>
      <c r="AI18" s="381">
        <v>668.84</v>
      </c>
      <c r="AJ18" s="381">
        <v>666.23</v>
      </c>
      <c r="AK18" s="381">
        <v>664.2</v>
      </c>
      <c r="AL18" s="381">
        <v>663.06</v>
      </c>
    </row>
    <row r="19" spans="1:38" x14ac:dyDescent="0.2">
      <c r="A19" s="928"/>
      <c r="B19" s="635">
        <v>16</v>
      </c>
      <c r="C19" s="381">
        <v>876.23</v>
      </c>
      <c r="D19" s="381">
        <v>875.88</v>
      </c>
      <c r="E19" s="381">
        <v>874.69</v>
      </c>
      <c r="F19" s="381">
        <v>872.79</v>
      </c>
      <c r="G19" s="381">
        <v>870.13</v>
      </c>
      <c r="H19" s="381">
        <v>866.73</v>
      </c>
      <c r="I19" s="381">
        <v>862.6</v>
      </c>
      <c r="J19" s="381">
        <v>857.84</v>
      </c>
      <c r="K19" s="381">
        <v>852.34</v>
      </c>
      <c r="L19" s="381">
        <v>846.22</v>
      </c>
      <c r="M19" s="381">
        <v>839.56</v>
      </c>
      <c r="N19" s="381">
        <v>832.31</v>
      </c>
      <c r="O19" s="381">
        <v>824.64</v>
      </c>
      <c r="P19" s="381">
        <v>816.51</v>
      </c>
      <c r="Q19" s="381">
        <v>807.83</v>
      </c>
      <c r="R19" s="381">
        <v>798.91</v>
      </c>
      <c r="S19" s="381">
        <v>789.66</v>
      </c>
      <c r="T19" s="381">
        <v>780.24</v>
      </c>
      <c r="U19" s="381">
        <v>770.55</v>
      </c>
      <c r="V19" s="381">
        <v>760.84</v>
      </c>
      <c r="W19" s="381">
        <v>751.08</v>
      </c>
      <c r="X19" s="381">
        <v>741.48</v>
      </c>
      <c r="Y19" s="381">
        <v>731.64</v>
      </c>
      <c r="Z19" s="381">
        <v>722.29</v>
      </c>
      <c r="AA19" s="381">
        <v>713.17</v>
      </c>
      <c r="AB19" s="381">
        <v>704.53</v>
      </c>
      <c r="AC19" s="381">
        <v>696.18</v>
      </c>
      <c r="AD19" s="381">
        <v>688.58</v>
      </c>
      <c r="AE19" s="381">
        <v>681.58</v>
      </c>
      <c r="AF19" s="381">
        <v>675.31</v>
      </c>
      <c r="AG19" s="381">
        <v>669.85</v>
      </c>
      <c r="AH19" s="381">
        <v>665.36</v>
      </c>
      <c r="AI19" s="381">
        <v>661.77</v>
      </c>
      <c r="AJ19" s="381">
        <v>658.75</v>
      </c>
      <c r="AK19" s="381">
        <v>656.84</v>
      </c>
      <c r="AL19" s="381">
        <v>655.59</v>
      </c>
    </row>
    <row r="20" spans="1:38" x14ac:dyDescent="0.2">
      <c r="A20" s="928"/>
      <c r="B20" s="635">
        <v>17</v>
      </c>
      <c r="C20" s="381">
        <v>880.87</v>
      </c>
      <c r="D20" s="381">
        <v>880.54</v>
      </c>
      <c r="E20" s="381">
        <v>879.26</v>
      </c>
      <c r="F20" s="381">
        <v>877.29</v>
      </c>
      <c r="G20" s="381">
        <v>874.41</v>
      </c>
      <c r="H20" s="381">
        <v>870.85</v>
      </c>
      <c r="I20" s="381">
        <v>866.58</v>
      </c>
      <c r="J20" s="381">
        <v>861.5</v>
      </c>
      <c r="K20" s="381">
        <v>855.74</v>
      </c>
      <c r="L20" s="381">
        <v>849.4</v>
      </c>
      <c r="M20" s="381">
        <v>842.27</v>
      </c>
      <c r="N20" s="381">
        <v>834.73</v>
      </c>
      <c r="O20" s="381">
        <v>826.6</v>
      </c>
      <c r="P20" s="381">
        <v>817.93</v>
      </c>
      <c r="Q20" s="381">
        <v>808.86</v>
      </c>
      <c r="R20" s="381">
        <v>799.59</v>
      </c>
      <c r="S20" s="381">
        <v>789.79</v>
      </c>
      <c r="T20" s="381">
        <v>779.88</v>
      </c>
      <c r="U20" s="381">
        <v>769.63</v>
      </c>
      <c r="V20" s="381">
        <v>759.47</v>
      </c>
      <c r="W20" s="381">
        <v>748.98</v>
      </c>
      <c r="X20" s="381">
        <v>738.68</v>
      </c>
      <c r="Y20" s="381">
        <v>728.57</v>
      </c>
      <c r="Z20" s="381">
        <v>718.63</v>
      </c>
      <c r="AA20" s="381">
        <v>709.05</v>
      </c>
      <c r="AB20" s="381">
        <v>699.63</v>
      </c>
      <c r="AC20" s="381">
        <v>690.89</v>
      </c>
      <c r="AD20" s="381">
        <v>682.82</v>
      </c>
      <c r="AE20" s="381">
        <v>675.33</v>
      </c>
      <c r="AF20" s="381">
        <v>668.77</v>
      </c>
      <c r="AG20" s="381">
        <v>663.15</v>
      </c>
      <c r="AH20" s="381">
        <v>658.44</v>
      </c>
      <c r="AI20" s="381">
        <v>654.52</v>
      </c>
      <c r="AJ20" s="381">
        <v>651.64</v>
      </c>
      <c r="AK20" s="381">
        <v>649.47</v>
      </c>
      <c r="AL20" s="381">
        <v>648.20000000000005</v>
      </c>
    </row>
    <row r="21" spans="1:38" x14ac:dyDescent="0.2">
      <c r="A21" s="928"/>
      <c r="B21" s="635">
        <v>18</v>
      </c>
      <c r="C21" s="381">
        <v>885.28</v>
      </c>
      <c r="D21" s="381">
        <v>884.94</v>
      </c>
      <c r="E21" s="381">
        <v>883.59</v>
      </c>
      <c r="F21" s="381">
        <v>881.54</v>
      </c>
      <c r="G21" s="381">
        <v>878.54</v>
      </c>
      <c r="H21" s="381">
        <v>874.91</v>
      </c>
      <c r="I21" s="381">
        <v>870.27</v>
      </c>
      <c r="J21" s="381">
        <v>864.97</v>
      </c>
      <c r="K21" s="381">
        <v>859.03</v>
      </c>
      <c r="L21" s="381">
        <v>852.22</v>
      </c>
      <c r="M21" s="381">
        <v>844.92</v>
      </c>
      <c r="N21" s="381">
        <v>836.97</v>
      </c>
      <c r="O21" s="381">
        <v>828.43</v>
      </c>
      <c r="P21" s="381">
        <v>819.39</v>
      </c>
      <c r="Q21" s="381">
        <v>809.94</v>
      </c>
      <c r="R21" s="381">
        <v>800.04</v>
      </c>
      <c r="S21" s="381">
        <v>789.85</v>
      </c>
      <c r="T21" s="381">
        <v>779.27</v>
      </c>
      <c r="U21" s="381">
        <v>768.6</v>
      </c>
      <c r="V21" s="381">
        <v>757.78</v>
      </c>
      <c r="W21" s="381">
        <v>747.08</v>
      </c>
      <c r="X21" s="381">
        <v>736.18</v>
      </c>
      <c r="Y21" s="381">
        <v>725.34</v>
      </c>
      <c r="Z21" s="381">
        <v>714.85</v>
      </c>
      <c r="AA21" s="381">
        <v>704.64</v>
      </c>
      <c r="AB21" s="381">
        <v>694.8</v>
      </c>
      <c r="AC21" s="381">
        <v>685.74</v>
      </c>
      <c r="AD21" s="381">
        <v>677.06</v>
      </c>
      <c r="AE21" s="381">
        <v>669.2</v>
      </c>
      <c r="AF21" s="381">
        <v>662.34</v>
      </c>
      <c r="AG21" s="381">
        <v>656.55</v>
      </c>
      <c r="AH21" s="381">
        <v>651.6</v>
      </c>
      <c r="AI21" s="381">
        <v>647.62</v>
      </c>
      <c r="AJ21" s="381">
        <v>644.26</v>
      </c>
      <c r="AK21" s="381">
        <v>641.98</v>
      </c>
      <c r="AL21" s="381">
        <v>640.59</v>
      </c>
    </row>
    <row r="22" spans="1:38" x14ac:dyDescent="0.2">
      <c r="A22" s="928"/>
      <c r="B22" s="635">
        <v>19</v>
      </c>
      <c r="C22" s="381">
        <v>889.56</v>
      </c>
      <c r="D22" s="381">
        <v>889.14</v>
      </c>
      <c r="E22" s="381">
        <v>887.79</v>
      </c>
      <c r="F22" s="381">
        <v>885.59</v>
      </c>
      <c r="G22" s="381">
        <v>882.47</v>
      </c>
      <c r="H22" s="381">
        <v>878.65</v>
      </c>
      <c r="I22" s="381">
        <v>873.86</v>
      </c>
      <c r="J22" s="381">
        <v>868.44</v>
      </c>
      <c r="K22" s="381">
        <v>862.05</v>
      </c>
      <c r="L22" s="381">
        <v>855.01</v>
      </c>
      <c r="M22" s="381">
        <v>847.41</v>
      </c>
      <c r="N22" s="381">
        <v>839</v>
      </c>
      <c r="O22" s="381">
        <v>830.19</v>
      </c>
      <c r="P22" s="381">
        <v>820.69</v>
      </c>
      <c r="Q22" s="381">
        <v>810.79</v>
      </c>
      <c r="R22" s="381">
        <v>800.41</v>
      </c>
      <c r="S22" s="381">
        <v>789.82</v>
      </c>
      <c r="T22" s="381">
        <v>778.85</v>
      </c>
      <c r="U22" s="381">
        <v>767.75</v>
      </c>
      <c r="V22" s="381">
        <v>756.46</v>
      </c>
      <c r="W22" s="381">
        <v>744.82</v>
      </c>
      <c r="X22" s="381">
        <v>733.49</v>
      </c>
      <c r="Y22" s="381">
        <v>722.34</v>
      </c>
      <c r="Z22" s="381">
        <v>711.27</v>
      </c>
      <c r="AA22" s="381">
        <v>700.57</v>
      </c>
      <c r="AB22" s="381">
        <v>690.22</v>
      </c>
      <c r="AC22" s="381">
        <v>680.44</v>
      </c>
      <c r="AD22" s="381">
        <v>671.43</v>
      </c>
      <c r="AE22" s="381">
        <v>663.15</v>
      </c>
      <c r="AF22" s="381">
        <v>656.08</v>
      </c>
      <c r="AG22" s="381">
        <v>649.83000000000004</v>
      </c>
      <c r="AH22" s="381">
        <v>644.6</v>
      </c>
      <c r="AI22" s="381">
        <v>640.32000000000005</v>
      </c>
      <c r="AJ22" s="381">
        <v>636.94000000000005</v>
      </c>
      <c r="AK22" s="381">
        <v>634.80999999999995</v>
      </c>
      <c r="AL22" s="381">
        <v>633.28</v>
      </c>
    </row>
    <row r="23" spans="1:38" x14ac:dyDescent="0.2">
      <c r="A23" s="928"/>
      <c r="B23" s="635">
        <v>20</v>
      </c>
      <c r="C23" s="381">
        <v>893.7</v>
      </c>
      <c r="D23" s="381">
        <v>893.2</v>
      </c>
      <c r="E23" s="381">
        <v>891.82</v>
      </c>
      <c r="F23" s="381">
        <v>889.5</v>
      </c>
      <c r="G23" s="381">
        <v>886.34</v>
      </c>
      <c r="H23" s="381">
        <v>882.26</v>
      </c>
      <c r="I23" s="381">
        <v>877.4</v>
      </c>
      <c r="J23" s="381">
        <v>871.55</v>
      </c>
      <c r="K23" s="381">
        <v>864.97</v>
      </c>
      <c r="L23" s="381">
        <v>857.77</v>
      </c>
      <c r="M23" s="381">
        <v>849.67</v>
      </c>
      <c r="N23" s="381">
        <v>841.06</v>
      </c>
      <c r="O23" s="381">
        <v>831.81</v>
      </c>
      <c r="P23" s="381">
        <v>821.92</v>
      </c>
      <c r="Q23" s="381">
        <v>811.42</v>
      </c>
      <c r="R23" s="381">
        <v>800.87</v>
      </c>
      <c r="S23" s="381">
        <v>789.61</v>
      </c>
      <c r="T23" s="381">
        <v>778.19</v>
      </c>
      <c r="U23" s="381">
        <v>766.5</v>
      </c>
      <c r="V23" s="381">
        <v>754.6</v>
      </c>
      <c r="W23" s="381">
        <v>742.76</v>
      </c>
      <c r="X23" s="381">
        <v>730.96</v>
      </c>
      <c r="Y23" s="381">
        <v>719.08</v>
      </c>
      <c r="Z23" s="381">
        <v>707.44</v>
      </c>
      <c r="AA23" s="381">
        <v>696.23</v>
      </c>
      <c r="AB23" s="381">
        <v>685.43</v>
      </c>
      <c r="AC23" s="381">
        <v>675.25</v>
      </c>
      <c r="AD23" s="381">
        <v>665.71</v>
      </c>
      <c r="AE23" s="381">
        <v>657.23</v>
      </c>
      <c r="AF23" s="381">
        <v>649.75</v>
      </c>
      <c r="AG23" s="381">
        <v>643.23</v>
      </c>
      <c r="AH23" s="381">
        <v>637.82000000000005</v>
      </c>
      <c r="AI23" s="381">
        <v>633.22</v>
      </c>
      <c r="AJ23" s="381">
        <v>629.85</v>
      </c>
      <c r="AK23" s="381">
        <v>627.15</v>
      </c>
      <c r="AL23" s="381">
        <v>625.52</v>
      </c>
    </row>
    <row r="24" spans="1:38" x14ac:dyDescent="0.2">
      <c r="A24" s="928"/>
      <c r="B24" s="635">
        <v>21</v>
      </c>
      <c r="C24" s="381">
        <v>897.54</v>
      </c>
      <c r="D24" s="381">
        <v>897.03</v>
      </c>
      <c r="E24" s="381">
        <v>895.63</v>
      </c>
      <c r="F24" s="381">
        <v>893.17</v>
      </c>
      <c r="G24" s="381">
        <v>889.94</v>
      </c>
      <c r="H24" s="381">
        <v>885.64</v>
      </c>
      <c r="I24" s="381">
        <v>880.63</v>
      </c>
      <c r="J24" s="381">
        <v>874.56</v>
      </c>
      <c r="K24" s="381">
        <v>867.84</v>
      </c>
      <c r="L24" s="381">
        <v>860.13</v>
      </c>
      <c r="M24" s="381">
        <v>851.83</v>
      </c>
      <c r="N24" s="381">
        <v>842.93</v>
      </c>
      <c r="O24" s="381">
        <v>833.18</v>
      </c>
      <c r="P24" s="381">
        <v>823.06</v>
      </c>
      <c r="Q24" s="381">
        <v>812.26</v>
      </c>
      <c r="R24" s="381">
        <v>801.07</v>
      </c>
      <c r="S24" s="381">
        <v>789.43</v>
      </c>
      <c r="T24" s="381">
        <v>777.65</v>
      </c>
      <c r="U24" s="381">
        <v>765.42</v>
      </c>
      <c r="V24" s="381">
        <v>753.25</v>
      </c>
      <c r="W24" s="381">
        <v>740.6</v>
      </c>
      <c r="X24" s="381">
        <v>728.29</v>
      </c>
      <c r="Y24" s="381">
        <v>716.05</v>
      </c>
      <c r="Z24" s="381">
        <v>703.84</v>
      </c>
      <c r="AA24" s="381">
        <v>692.24</v>
      </c>
      <c r="AB24" s="381">
        <v>680.75</v>
      </c>
      <c r="AC24" s="381">
        <v>670.11</v>
      </c>
      <c r="AD24" s="381">
        <v>660.08</v>
      </c>
      <c r="AE24" s="381">
        <v>651.1</v>
      </c>
      <c r="AF24" s="381">
        <v>643.30999999999995</v>
      </c>
      <c r="AG24" s="381">
        <v>636.5</v>
      </c>
      <c r="AH24" s="381">
        <v>630.85</v>
      </c>
      <c r="AI24" s="381">
        <v>626.26</v>
      </c>
      <c r="AJ24" s="381">
        <v>622.34</v>
      </c>
      <c r="AK24" s="381">
        <v>619.54</v>
      </c>
      <c r="AL24" s="381">
        <v>617.79</v>
      </c>
    </row>
    <row r="25" spans="1:38" x14ac:dyDescent="0.2">
      <c r="A25" s="928"/>
      <c r="B25" s="635">
        <v>22</v>
      </c>
      <c r="C25" s="381">
        <v>901.2</v>
      </c>
      <c r="D25" s="381">
        <v>900.7</v>
      </c>
      <c r="E25" s="381">
        <v>899.27</v>
      </c>
      <c r="F25" s="381">
        <v>896.78</v>
      </c>
      <c r="G25" s="381">
        <v>893.37</v>
      </c>
      <c r="H25" s="381">
        <v>889</v>
      </c>
      <c r="I25" s="381">
        <v>883.69</v>
      </c>
      <c r="J25" s="381">
        <v>877.43</v>
      </c>
      <c r="K25" s="381">
        <v>870.41</v>
      </c>
      <c r="L25" s="381">
        <v>862.47</v>
      </c>
      <c r="M25" s="381">
        <v>853.98</v>
      </c>
      <c r="N25" s="381">
        <v>844.5</v>
      </c>
      <c r="O25" s="381">
        <v>834.48</v>
      </c>
      <c r="P25" s="381">
        <v>823.92</v>
      </c>
      <c r="Q25" s="381">
        <v>812.87</v>
      </c>
      <c r="R25" s="381">
        <v>801.05</v>
      </c>
      <c r="S25" s="381">
        <v>789.27</v>
      </c>
      <c r="T25" s="381">
        <v>776.79</v>
      </c>
      <c r="U25" s="381">
        <v>764.26</v>
      </c>
      <c r="V25" s="381">
        <v>751.37</v>
      </c>
      <c r="W25" s="381">
        <v>738.49</v>
      </c>
      <c r="X25" s="381">
        <v>725.76</v>
      </c>
      <c r="Y25" s="381">
        <v>712.74</v>
      </c>
      <c r="Z25" s="381">
        <v>700.18</v>
      </c>
      <c r="AA25" s="381">
        <v>687.85</v>
      </c>
      <c r="AB25" s="381">
        <v>676.19</v>
      </c>
      <c r="AC25" s="381">
        <v>664.93</v>
      </c>
      <c r="AD25" s="381">
        <v>654.59</v>
      </c>
      <c r="AE25" s="381">
        <v>645.19000000000005</v>
      </c>
      <c r="AF25" s="381">
        <v>636.87</v>
      </c>
      <c r="AG25" s="381">
        <v>629.99</v>
      </c>
      <c r="AH25" s="381">
        <v>623.89</v>
      </c>
      <c r="AI25" s="381">
        <v>618.89</v>
      </c>
      <c r="AJ25" s="381">
        <v>614.9</v>
      </c>
      <c r="AK25" s="381">
        <v>611.88</v>
      </c>
      <c r="AL25" s="381">
        <v>610.11</v>
      </c>
    </row>
    <row r="26" spans="1:38" x14ac:dyDescent="0.2">
      <c r="A26" s="928"/>
      <c r="B26" s="635">
        <v>23</v>
      </c>
      <c r="C26" s="381">
        <v>904.7</v>
      </c>
      <c r="D26" s="381">
        <v>904.21</v>
      </c>
      <c r="E26" s="381">
        <v>902.66</v>
      </c>
      <c r="F26" s="381">
        <v>900.11</v>
      </c>
      <c r="G26" s="381">
        <v>896.54</v>
      </c>
      <c r="H26" s="381">
        <v>892.03</v>
      </c>
      <c r="I26" s="381">
        <v>886.51</v>
      </c>
      <c r="J26" s="381">
        <v>880.16</v>
      </c>
      <c r="K26" s="381">
        <v>872.82</v>
      </c>
      <c r="L26" s="381">
        <v>864.79</v>
      </c>
      <c r="M26" s="381">
        <v>855.71</v>
      </c>
      <c r="N26" s="381">
        <v>846.02</v>
      </c>
      <c r="O26" s="381">
        <v>835.85</v>
      </c>
      <c r="P26" s="381">
        <v>824.78</v>
      </c>
      <c r="Q26" s="381">
        <v>813.26</v>
      </c>
      <c r="R26" s="381">
        <v>801.28</v>
      </c>
      <c r="S26" s="381">
        <v>788.73</v>
      </c>
      <c r="T26" s="381">
        <v>776</v>
      </c>
      <c r="U26" s="381">
        <v>763.07</v>
      </c>
      <c r="V26" s="381">
        <v>749.78</v>
      </c>
      <c r="W26" s="381">
        <v>736.31</v>
      </c>
      <c r="X26" s="381">
        <v>722.79</v>
      </c>
      <c r="Y26" s="381">
        <v>709.76</v>
      </c>
      <c r="Z26" s="381">
        <v>696.49</v>
      </c>
      <c r="AA26" s="381">
        <v>683.89</v>
      </c>
      <c r="AB26" s="381">
        <v>671.47</v>
      </c>
      <c r="AC26" s="381">
        <v>659.74</v>
      </c>
      <c r="AD26" s="381">
        <v>648.94000000000005</v>
      </c>
      <c r="AE26" s="381">
        <v>639.21</v>
      </c>
      <c r="AF26" s="381">
        <v>630.62</v>
      </c>
      <c r="AG26" s="381">
        <v>623.36</v>
      </c>
      <c r="AH26" s="381">
        <v>617.1</v>
      </c>
      <c r="AI26" s="381">
        <v>611.63</v>
      </c>
      <c r="AJ26" s="381">
        <v>607.42999999999995</v>
      </c>
      <c r="AK26" s="381">
        <v>604.34</v>
      </c>
      <c r="AL26" s="381">
        <v>602.55999999999995</v>
      </c>
    </row>
    <row r="27" spans="1:38" x14ac:dyDescent="0.2">
      <c r="A27" s="928"/>
      <c r="B27" s="635">
        <v>24</v>
      </c>
      <c r="C27" s="381">
        <v>908.01</v>
      </c>
      <c r="D27" s="381">
        <v>907.47</v>
      </c>
      <c r="E27" s="381">
        <v>905.9</v>
      </c>
      <c r="F27" s="381">
        <v>903.22</v>
      </c>
      <c r="G27" s="381">
        <v>899.59</v>
      </c>
      <c r="H27" s="381">
        <v>894.96</v>
      </c>
      <c r="I27" s="381">
        <v>889.23</v>
      </c>
      <c r="J27" s="381">
        <v>882.73</v>
      </c>
      <c r="K27" s="381">
        <v>875.07</v>
      </c>
      <c r="L27" s="381">
        <v>866.76</v>
      </c>
      <c r="M27" s="381">
        <v>857.4</v>
      </c>
      <c r="N27" s="381">
        <v>847.62</v>
      </c>
      <c r="O27" s="381">
        <v>836.74</v>
      </c>
      <c r="P27" s="381">
        <v>825.45</v>
      </c>
      <c r="Q27" s="381">
        <v>813.59</v>
      </c>
      <c r="R27" s="381">
        <v>801.27</v>
      </c>
      <c r="S27" s="381">
        <v>788.23</v>
      </c>
      <c r="T27" s="381">
        <v>775.27</v>
      </c>
      <c r="U27" s="381">
        <v>761.65</v>
      </c>
      <c r="V27" s="381">
        <v>747.88</v>
      </c>
      <c r="W27" s="381">
        <v>734.13</v>
      </c>
      <c r="X27" s="381">
        <v>720.33</v>
      </c>
      <c r="Y27" s="381">
        <v>706.41</v>
      </c>
      <c r="Z27" s="381">
        <v>692.87</v>
      </c>
      <c r="AA27" s="381">
        <v>679.59</v>
      </c>
      <c r="AB27" s="381">
        <v>666.86</v>
      </c>
      <c r="AC27" s="381">
        <v>654.6</v>
      </c>
      <c r="AD27" s="381">
        <v>643.42999999999995</v>
      </c>
      <c r="AE27" s="381">
        <v>633.23</v>
      </c>
      <c r="AF27" s="381">
        <v>624.42999999999995</v>
      </c>
      <c r="AG27" s="381">
        <v>616.65</v>
      </c>
      <c r="AH27" s="381">
        <v>610.12</v>
      </c>
      <c r="AI27" s="381">
        <v>604.54</v>
      </c>
      <c r="AJ27" s="381">
        <v>599.98</v>
      </c>
      <c r="AK27" s="381">
        <v>596.99</v>
      </c>
      <c r="AL27" s="381">
        <v>595.29999999999995</v>
      </c>
    </row>
    <row r="28" spans="1:38" x14ac:dyDescent="0.2">
      <c r="A28" s="928"/>
      <c r="B28" s="635">
        <v>25</v>
      </c>
      <c r="C28" s="381">
        <v>911.08</v>
      </c>
      <c r="D28" s="381">
        <v>910.54</v>
      </c>
      <c r="E28" s="381">
        <v>908.9</v>
      </c>
      <c r="F28" s="381">
        <v>906.19</v>
      </c>
      <c r="G28" s="381">
        <v>902.46</v>
      </c>
      <c r="H28" s="381">
        <v>897.62</v>
      </c>
      <c r="I28" s="381">
        <v>891.81</v>
      </c>
      <c r="J28" s="381">
        <v>884.98</v>
      </c>
      <c r="K28" s="381">
        <v>877.25</v>
      </c>
      <c r="L28" s="381">
        <v>868.56</v>
      </c>
      <c r="M28" s="381">
        <v>859.14</v>
      </c>
      <c r="N28" s="381">
        <v>848.72</v>
      </c>
      <c r="O28" s="381">
        <v>837.69</v>
      </c>
      <c r="P28" s="381">
        <v>826.21</v>
      </c>
      <c r="Q28" s="381">
        <v>813.83</v>
      </c>
      <c r="R28" s="381">
        <v>800.86</v>
      </c>
      <c r="S28" s="381">
        <v>787.87</v>
      </c>
      <c r="T28" s="381">
        <v>774.11</v>
      </c>
      <c r="U28" s="381">
        <v>760.19</v>
      </c>
      <c r="V28" s="381">
        <v>746.1</v>
      </c>
      <c r="W28" s="381">
        <v>731.76</v>
      </c>
      <c r="X28" s="381">
        <v>717.46</v>
      </c>
      <c r="Y28" s="381">
        <v>703.32</v>
      </c>
      <c r="Z28" s="381">
        <v>689.2</v>
      </c>
      <c r="AA28" s="381">
        <v>675.6</v>
      </c>
      <c r="AB28" s="381">
        <v>662.23</v>
      </c>
      <c r="AC28" s="381">
        <v>649.76</v>
      </c>
      <c r="AD28" s="381">
        <v>637.98</v>
      </c>
      <c r="AE28" s="381">
        <v>627.29999999999995</v>
      </c>
      <c r="AF28" s="381">
        <v>618.11</v>
      </c>
      <c r="AG28" s="381">
        <v>610.08000000000004</v>
      </c>
      <c r="AH28" s="381">
        <v>603.09</v>
      </c>
      <c r="AI28" s="381">
        <v>597.19000000000005</v>
      </c>
      <c r="AJ28" s="381">
        <v>592.69000000000005</v>
      </c>
      <c r="AK28" s="381">
        <v>589.83000000000004</v>
      </c>
      <c r="AL28" s="381">
        <v>587.99</v>
      </c>
    </row>
    <row r="29" spans="1:38" x14ac:dyDescent="0.2">
      <c r="A29" s="928"/>
      <c r="B29" s="635">
        <v>26</v>
      </c>
      <c r="C29" s="381">
        <v>914.01</v>
      </c>
      <c r="D29" s="381">
        <v>913.42</v>
      </c>
      <c r="E29" s="381">
        <v>911.76</v>
      </c>
      <c r="F29" s="381">
        <v>909.01</v>
      </c>
      <c r="G29" s="381">
        <v>905.1</v>
      </c>
      <c r="H29" s="381">
        <v>900.16</v>
      </c>
      <c r="I29" s="381">
        <v>894.15</v>
      </c>
      <c r="J29" s="381">
        <v>887.14</v>
      </c>
      <c r="K29" s="381">
        <v>879.23</v>
      </c>
      <c r="L29" s="381">
        <v>870.22</v>
      </c>
      <c r="M29" s="381">
        <v>860.53</v>
      </c>
      <c r="N29" s="381">
        <v>849.78</v>
      </c>
      <c r="O29" s="381">
        <v>838.69</v>
      </c>
      <c r="P29" s="381">
        <v>826.47</v>
      </c>
      <c r="Q29" s="381">
        <v>813.88</v>
      </c>
      <c r="R29" s="381">
        <v>800.76</v>
      </c>
      <c r="S29" s="381">
        <v>787.13</v>
      </c>
      <c r="T29" s="381">
        <v>772.88</v>
      </c>
      <c r="U29" s="381">
        <v>758.84</v>
      </c>
      <c r="V29" s="381">
        <v>744.15</v>
      </c>
      <c r="W29" s="381">
        <v>729.47</v>
      </c>
      <c r="X29" s="381">
        <v>714.87</v>
      </c>
      <c r="Y29" s="381">
        <v>700.02</v>
      </c>
      <c r="Z29" s="381">
        <v>685.58</v>
      </c>
      <c r="AA29" s="381">
        <v>671.29</v>
      </c>
      <c r="AB29" s="381">
        <v>657.71</v>
      </c>
      <c r="AC29" s="381">
        <v>644.57000000000005</v>
      </c>
      <c r="AD29" s="381">
        <v>632.58000000000004</v>
      </c>
      <c r="AE29" s="381">
        <v>621.5</v>
      </c>
      <c r="AF29" s="381">
        <v>611.75</v>
      </c>
      <c r="AG29" s="381">
        <v>603.41</v>
      </c>
      <c r="AH29" s="381">
        <v>596.14</v>
      </c>
      <c r="AI29" s="381">
        <v>590.08000000000004</v>
      </c>
      <c r="AJ29" s="381">
        <v>585.55999999999995</v>
      </c>
      <c r="AK29" s="381">
        <v>582.42999999999995</v>
      </c>
      <c r="AL29" s="381">
        <v>580.39</v>
      </c>
    </row>
    <row r="30" spans="1:38" x14ac:dyDescent="0.2">
      <c r="A30" s="928"/>
      <c r="B30" s="635">
        <v>27</v>
      </c>
      <c r="C30" s="381">
        <v>916.68</v>
      </c>
      <c r="D30" s="381">
        <v>916.07</v>
      </c>
      <c r="E30" s="381">
        <v>914.37</v>
      </c>
      <c r="F30" s="381">
        <v>911.54</v>
      </c>
      <c r="G30" s="381">
        <v>907.56</v>
      </c>
      <c r="H30" s="381">
        <v>902.5</v>
      </c>
      <c r="I30" s="381">
        <v>896.32</v>
      </c>
      <c r="J30" s="381">
        <v>889.16</v>
      </c>
      <c r="K30" s="381">
        <v>880.93</v>
      </c>
      <c r="L30" s="381">
        <v>871.77</v>
      </c>
      <c r="M30" s="381">
        <v>861.73</v>
      </c>
      <c r="N30" s="381">
        <v>850.93</v>
      </c>
      <c r="O30" s="381">
        <v>839.16</v>
      </c>
      <c r="P30" s="381">
        <v>826.81</v>
      </c>
      <c r="Q30" s="381">
        <v>814.04</v>
      </c>
      <c r="R30" s="381">
        <v>800.4</v>
      </c>
      <c r="S30" s="381">
        <v>786.21</v>
      </c>
      <c r="T30" s="381">
        <v>772.13</v>
      </c>
      <c r="U30" s="381">
        <v>757.21</v>
      </c>
      <c r="V30" s="381">
        <v>742.26</v>
      </c>
      <c r="W30" s="381">
        <v>727.18</v>
      </c>
      <c r="X30" s="381">
        <v>711.99</v>
      </c>
      <c r="Y30" s="381">
        <v>696.93</v>
      </c>
      <c r="Z30" s="381">
        <v>681.98</v>
      </c>
      <c r="AA30" s="381">
        <v>667.49</v>
      </c>
      <c r="AB30" s="381">
        <v>653.1</v>
      </c>
      <c r="AC30" s="381">
        <v>639.67999999999995</v>
      </c>
      <c r="AD30" s="381">
        <v>627.02</v>
      </c>
      <c r="AE30" s="381">
        <v>615.72</v>
      </c>
      <c r="AF30" s="381">
        <v>605.55999999999995</v>
      </c>
      <c r="AG30" s="381">
        <v>596.95000000000005</v>
      </c>
      <c r="AH30" s="381">
        <v>589.25</v>
      </c>
      <c r="AI30" s="381">
        <v>582.98</v>
      </c>
      <c r="AJ30" s="381">
        <v>578.49</v>
      </c>
      <c r="AK30" s="381">
        <v>574.92999999999995</v>
      </c>
      <c r="AL30" s="381">
        <v>572.78</v>
      </c>
    </row>
    <row r="31" spans="1:38" x14ac:dyDescent="0.2">
      <c r="A31" s="928"/>
      <c r="B31" s="635">
        <v>28</v>
      </c>
      <c r="C31" s="381">
        <v>919.2</v>
      </c>
      <c r="D31" s="381">
        <v>918.6</v>
      </c>
      <c r="E31" s="381">
        <v>916.82</v>
      </c>
      <c r="F31" s="381">
        <v>913.92</v>
      </c>
      <c r="G31" s="381">
        <v>909.84</v>
      </c>
      <c r="H31" s="381">
        <v>904.62</v>
      </c>
      <c r="I31" s="381">
        <v>898.31</v>
      </c>
      <c r="J31" s="381">
        <v>890.95</v>
      </c>
      <c r="K31" s="381">
        <v>882.5</v>
      </c>
      <c r="L31" s="381">
        <v>873.12</v>
      </c>
      <c r="M31" s="381">
        <v>862.78</v>
      </c>
      <c r="N31" s="381">
        <v>851.74</v>
      </c>
      <c r="O31" s="381">
        <v>839.58</v>
      </c>
      <c r="P31" s="381">
        <v>827.21</v>
      </c>
      <c r="Q31" s="381">
        <v>813.69</v>
      </c>
      <c r="R31" s="381">
        <v>799.89</v>
      </c>
      <c r="S31" s="381">
        <v>785.49</v>
      </c>
      <c r="T31" s="381">
        <v>770.73</v>
      </c>
      <c r="U31" s="381">
        <v>755.52</v>
      </c>
      <c r="V31" s="381">
        <v>740.34</v>
      </c>
      <c r="W31" s="381">
        <v>724.87</v>
      </c>
      <c r="X31" s="381">
        <v>709.23</v>
      </c>
      <c r="Y31" s="381">
        <v>693.53</v>
      </c>
      <c r="Z31" s="381">
        <v>678.36</v>
      </c>
      <c r="AA31" s="381">
        <v>663.19</v>
      </c>
      <c r="AB31" s="381">
        <v>648.63</v>
      </c>
      <c r="AC31" s="381">
        <v>634.72</v>
      </c>
      <c r="AD31" s="381">
        <v>621.6</v>
      </c>
      <c r="AE31" s="381">
        <v>609.73</v>
      </c>
      <c r="AF31" s="381">
        <v>599.47</v>
      </c>
      <c r="AG31" s="381">
        <v>590.41</v>
      </c>
      <c r="AH31" s="381">
        <v>582.4</v>
      </c>
      <c r="AI31" s="381">
        <v>575.91999999999996</v>
      </c>
      <c r="AJ31" s="381">
        <v>571.17999999999995</v>
      </c>
      <c r="AK31" s="381">
        <v>567.54</v>
      </c>
      <c r="AL31" s="381">
        <v>565.52</v>
      </c>
    </row>
    <row r="32" spans="1:38" x14ac:dyDescent="0.2">
      <c r="A32" s="928"/>
      <c r="B32" s="635">
        <v>29</v>
      </c>
      <c r="C32" s="381">
        <v>921.47</v>
      </c>
      <c r="D32" s="381">
        <v>920.86</v>
      </c>
      <c r="E32" s="381">
        <v>919.05</v>
      </c>
      <c r="F32" s="381">
        <v>916.05</v>
      </c>
      <c r="G32" s="381">
        <v>911.91</v>
      </c>
      <c r="H32" s="381">
        <v>906.57</v>
      </c>
      <c r="I32" s="381">
        <v>900.12</v>
      </c>
      <c r="J32" s="381">
        <v>892.54</v>
      </c>
      <c r="K32" s="381">
        <v>883.96</v>
      </c>
      <c r="L32" s="381">
        <v>874.28</v>
      </c>
      <c r="M32" s="381">
        <v>863.75</v>
      </c>
      <c r="N32" s="381">
        <v>852.33</v>
      </c>
      <c r="O32" s="381">
        <v>840.15</v>
      </c>
      <c r="P32" s="381">
        <v>827.07</v>
      </c>
      <c r="Q32" s="381">
        <v>813.43</v>
      </c>
      <c r="R32" s="381">
        <v>799.43</v>
      </c>
      <c r="S32" s="381">
        <v>784.58</v>
      </c>
      <c r="T32" s="381">
        <v>769.26</v>
      </c>
      <c r="U32" s="381">
        <v>753.98</v>
      </c>
      <c r="V32" s="381">
        <v>738.07</v>
      </c>
      <c r="W32" s="381">
        <v>722.23</v>
      </c>
      <c r="X32" s="381">
        <v>706.25</v>
      </c>
      <c r="Y32" s="381">
        <v>690.39</v>
      </c>
      <c r="Z32" s="381">
        <v>674.55</v>
      </c>
      <c r="AA32" s="381">
        <v>659.32</v>
      </c>
      <c r="AB32" s="381">
        <v>643.94000000000005</v>
      </c>
      <c r="AC32" s="381">
        <v>629.70000000000005</v>
      </c>
      <c r="AD32" s="381">
        <v>616.23</v>
      </c>
      <c r="AE32" s="381">
        <v>604.07000000000005</v>
      </c>
      <c r="AF32" s="381">
        <v>593.17999999999995</v>
      </c>
      <c r="AG32" s="381">
        <v>583.72</v>
      </c>
      <c r="AH32" s="381">
        <v>575.55999999999995</v>
      </c>
      <c r="AI32" s="381">
        <v>568.91999999999996</v>
      </c>
      <c r="AJ32" s="381">
        <v>563.89</v>
      </c>
      <c r="AK32" s="381">
        <v>560.22</v>
      </c>
      <c r="AL32" s="381">
        <v>558.55999999999995</v>
      </c>
    </row>
    <row r="33" spans="1:38" x14ac:dyDescent="0.2">
      <c r="A33" s="928"/>
      <c r="B33" s="635">
        <v>30</v>
      </c>
      <c r="C33" s="381">
        <v>923.53</v>
      </c>
      <c r="D33" s="381">
        <v>922.91</v>
      </c>
      <c r="E33" s="381">
        <v>921.1</v>
      </c>
      <c r="F33" s="381">
        <v>918.07</v>
      </c>
      <c r="G33" s="381">
        <v>913.8</v>
      </c>
      <c r="H33" s="381">
        <v>908.33</v>
      </c>
      <c r="I33" s="381">
        <v>901.72</v>
      </c>
      <c r="J33" s="381">
        <v>894</v>
      </c>
      <c r="K33" s="381">
        <v>885.17</v>
      </c>
      <c r="L33" s="381">
        <v>875.31</v>
      </c>
      <c r="M33" s="381">
        <v>864.51</v>
      </c>
      <c r="N33" s="381">
        <v>852.78</v>
      </c>
      <c r="O33" s="381">
        <v>840.39</v>
      </c>
      <c r="P33" s="381">
        <v>826.92</v>
      </c>
      <c r="Q33" s="381">
        <v>813.24</v>
      </c>
      <c r="R33" s="381">
        <v>798.54</v>
      </c>
      <c r="S33" s="381">
        <v>783.53</v>
      </c>
      <c r="T33" s="381">
        <v>768.03</v>
      </c>
      <c r="U33" s="381">
        <v>752.15</v>
      </c>
      <c r="V33" s="381">
        <v>735.99</v>
      </c>
      <c r="W33" s="381">
        <v>719.77</v>
      </c>
      <c r="X33" s="381">
        <v>703.48</v>
      </c>
      <c r="Y33" s="381">
        <v>686.98</v>
      </c>
      <c r="Z33" s="381">
        <v>670.97</v>
      </c>
      <c r="AA33" s="381">
        <v>654.97</v>
      </c>
      <c r="AB33" s="381">
        <v>639.52</v>
      </c>
      <c r="AC33" s="381">
        <v>624.74</v>
      </c>
      <c r="AD33" s="381">
        <v>610.89</v>
      </c>
      <c r="AE33" s="381">
        <v>598.22</v>
      </c>
      <c r="AF33" s="381">
        <v>587.01</v>
      </c>
      <c r="AG33" s="381">
        <v>577.17999999999995</v>
      </c>
      <c r="AH33" s="381">
        <v>568.76</v>
      </c>
      <c r="AI33" s="381">
        <v>562</v>
      </c>
      <c r="AJ33" s="381">
        <v>556.64</v>
      </c>
      <c r="AK33" s="381">
        <v>553.28</v>
      </c>
      <c r="AL33" s="381">
        <v>550.84</v>
      </c>
    </row>
    <row r="34" spans="1:38" x14ac:dyDescent="0.2">
      <c r="A34" s="928"/>
      <c r="B34" s="635">
        <v>31</v>
      </c>
      <c r="C34" s="381">
        <v>925.43</v>
      </c>
      <c r="D34" s="381">
        <v>924.81</v>
      </c>
      <c r="E34" s="381">
        <v>922.9</v>
      </c>
      <c r="F34" s="381">
        <v>919.8</v>
      </c>
      <c r="G34" s="381">
        <v>915.44</v>
      </c>
      <c r="H34" s="381">
        <v>909.88</v>
      </c>
      <c r="I34" s="381">
        <v>903.13</v>
      </c>
      <c r="J34" s="381">
        <v>895.25</v>
      </c>
      <c r="K34" s="381">
        <v>886.15</v>
      </c>
      <c r="L34" s="381">
        <v>876.2</v>
      </c>
      <c r="M34" s="381">
        <v>865.07</v>
      </c>
      <c r="N34" s="381">
        <v>853.16</v>
      </c>
      <c r="O34" s="381">
        <v>840.38</v>
      </c>
      <c r="P34" s="381">
        <v>826.89</v>
      </c>
      <c r="Q34" s="381">
        <v>812.51</v>
      </c>
      <c r="R34" s="381">
        <v>797.64</v>
      </c>
      <c r="S34" s="381">
        <v>782.35</v>
      </c>
      <c r="T34" s="381">
        <v>766.58</v>
      </c>
      <c r="U34" s="381">
        <v>750.24</v>
      </c>
      <c r="V34" s="381">
        <v>733.88</v>
      </c>
      <c r="W34" s="381">
        <v>717.21</v>
      </c>
      <c r="X34" s="381">
        <v>700.36</v>
      </c>
      <c r="Y34" s="381">
        <v>683.88</v>
      </c>
      <c r="Z34" s="381">
        <v>667.34</v>
      </c>
      <c r="AA34" s="381">
        <v>651.04</v>
      </c>
      <c r="AB34" s="381">
        <v>635.30999999999995</v>
      </c>
      <c r="AC34" s="381">
        <v>619.94000000000005</v>
      </c>
      <c r="AD34" s="381">
        <v>605.63</v>
      </c>
      <c r="AE34" s="381">
        <v>592.49</v>
      </c>
      <c r="AF34" s="381">
        <v>580.79999999999995</v>
      </c>
      <c r="AG34" s="381">
        <v>570.63</v>
      </c>
      <c r="AH34" s="381">
        <v>562.12</v>
      </c>
      <c r="AI34" s="381">
        <v>555.05999999999995</v>
      </c>
      <c r="AJ34" s="381">
        <v>549.57000000000005</v>
      </c>
      <c r="AK34" s="381">
        <v>545.85</v>
      </c>
      <c r="AL34" s="381">
        <v>543.19000000000005</v>
      </c>
    </row>
    <row r="35" spans="1:38" x14ac:dyDescent="0.2">
      <c r="A35" s="928"/>
      <c r="B35" s="635">
        <v>32</v>
      </c>
      <c r="C35" s="381">
        <v>927.09</v>
      </c>
      <c r="D35" s="381">
        <v>926.45</v>
      </c>
      <c r="E35" s="381">
        <v>924.5</v>
      </c>
      <c r="F35" s="381">
        <v>921.38</v>
      </c>
      <c r="G35" s="381">
        <v>916.93</v>
      </c>
      <c r="H35" s="381">
        <v>911.26</v>
      </c>
      <c r="I35" s="381">
        <v>904.38</v>
      </c>
      <c r="J35" s="381">
        <v>896.25</v>
      </c>
      <c r="K35" s="381">
        <v>887.12</v>
      </c>
      <c r="L35" s="381">
        <v>876.83</v>
      </c>
      <c r="M35" s="381">
        <v>865.53</v>
      </c>
      <c r="N35" s="381">
        <v>853.33</v>
      </c>
      <c r="O35" s="381">
        <v>840.24</v>
      </c>
      <c r="P35" s="381">
        <v>826.53</v>
      </c>
      <c r="Q35" s="381">
        <v>811.8</v>
      </c>
      <c r="R35" s="381">
        <v>796.87</v>
      </c>
      <c r="S35" s="381">
        <v>781.08</v>
      </c>
      <c r="T35" s="381">
        <v>764.88</v>
      </c>
      <c r="U35" s="381">
        <v>748.38</v>
      </c>
      <c r="V35" s="381">
        <v>731.52</v>
      </c>
      <c r="W35" s="381">
        <v>714.68</v>
      </c>
      <c r="X35" s="381">
        <v>697.51</v>
      </c>
      <c r="Y35" s="381">
        <v>680.32</v>
      </c>
      <c r="Z35" s="381">
        <v>663.53</v>
      </c>
      <c r="AA35" s="381">
        <v>646.84</v>
      </c>
      <c r="AB35" s="381">
        <v>630.59</v>
      </c>
      <c r="AC35" s="381">
        <v>615.20000000000005</v>
      </c>
      <c r="AD35" s="381">
        <v>600.41</v>
      </c>
      <c r="AE35" s="381">
        <v>586.82000000000005</v>
      </c>
      <c r="AF35" s="381">
        <v>574.75</v>
      </c>
      <c r="AG35" s="381">
        <v>564.24</v>
      </c>
      <c r="AH35" s="381">
        <v>555.30999999999995</v>
      </c>
      <c r="AI35" s="381">
        <v>548.07000000000005</v>
      </c>
      <c r="AJ35" s="381">
        <v>542.35</v>
      </c>
      <c r="AK35" s="381">
        <v>538.46</v>
      </c>
      <c r="AL35" s="381">
        <v>535.59</v>
      </c>
    </row>
    <row r="36" spans="1:38" x14ac:dyDescent="0.2">
      <c r="A36" s="928"/>
      <c r="B36" s="635">
        <v>33</v>
      </c>
      <c r="C36" s="381">
        <v>928.59</v>
      </c>
      <c r="D36" s="381">
        <v>927.91</v>
      </c>
      <c r="E36" s="381">
        <v>925.96</v>
      </c>
      <c r="F36" s="381">
        <v>922.71</v>
      </c>
      <c r="G36" s="381">
        <v>918.25</v>
      </c>
      <c r="H36" s="381">
        <v>912.4</v>
      </c>
      <c r="I36" s="381">
        <v>905.35</v>
      </c>
      <c r="J36" s="381">
        <v>897.17</v>
      </c>
      <c r="K36" s="381">
        <v>887.81</v>
      </c>
      <c r="L36" s="381">
        <v>877.31</v>
      </c>
      <c r="M36" s="381">
        <v>865.85</v>
      </c>
      <c r="N36" s="381">
        <v>853.4</v>
      </c>
      <c r="O36" s="381">
        <v>840.04</v>
      </c>
      <c r="P36" s="381">
        <v>825.94</v>
      </c>
      <c r="Q36" s="381">
        <v>811.19</v>
      </c>
      <c r="R36" s="381">
        <v>795.63</v>
      </c>
      <c r="S36" s="381">
        <v>779.63</v>
      </c>
      <c r="T36" s="381">
        <v>763.16</v>
      </c>
      <c r="U36" s="381">
        <v>746.37</v>
      </c>
      <c r="V36" s="381">
        <v>729.28</v>
      </c>
      <c r="W36" s="381">
        <v>711.84</v>
      </c>
      <c r="X36" s="381">
        <v>694.28</v>
      </c>
      <c r="Y36" s="381">
        <v>676.9</v>
      </c>
      <c r="Z36" s="381">
        <v>659.93</v>
      </c>
      <c r="AA36" s="381">
        <v>642.73</v>
      </c>
      <c r="AB36" s="381">
        <v>626.29999999999995</v>
      </c>
      <c r="AC36" s="381">
        <v>610.29</v>
      </c>
      <c r="AD36" s="381">
        <v>595.16</v>
      </c>
      <c r="AE36" s="381">
        <v>581.15</v>
      </c>
      <c r="AF36" s="381">
        <v>568.70000000000005</v>
      </c>
      <c r="AG36" s="381">
        <v>557.88</v>
      </c>
      <c r="AH36" s="381">
        <v>548.6</v>
      </c>
      <c r="AI36" s="381">
        <v>541.13</v>
      </c>
      <c r="AJ36" s="381">
        <v>535.38</v>
      </c>
      <c r="AK36" s="381">
        <v>531.09</v>
      </c>
      <c r="AL36" s="381">
        <v>528.04999999999995</v>
      </c>
    </row>
    <row r="37" spans="1:38" x14ac:dyDescent="0.2">
      <c r="A37" s="928"/>
      <c r="B37" s="635">
        <v>34</v>
      </c>
      <c r="C37" s="381">
        <v>929.83</v>
      </c>
      <c r="D37" s="381">
        <v>929.17</v>
      </c>
      <c r="E37" s="381">
        <v>927.15</v>
      </c>
      <c r="F37" s="381">
        <v>923.85</v>
      </c>
      <c r="G37" s="381">
        <v>919.29</v>
      </c>
      <c r="H37" s="381">
        <v>913.38</v>
      </c>
      <c r="I37" s="381">
        <v>906.25</v>
      </c>
      <c r="J37" s="381">
        <v>897.87</v>
      </c>
      <c r="K37" s="381">
        <v>888.35</v>
      </c>
      <c r="L37" s="381">
        <v>877.63</v>
      </c>
      <c r="M37" s="381">
        <v>865.91</v>
      </c>
      <c r="N37" s="381">
        <v>853.3</v>
      </c>
      <c r="O37" s="381">
        <v>839.72</v>
      </c>
      <c r="P37" s="381">
        <v>825.33</v>
      </c>
      <c r="Q37" s="381">
        <v>810.25</v>
      </c>
      <c r="R37" s="381">
        <v>794.39</v>
      </c>
      <c r="S37" s="381">
        <v>778.25</v>
      </c>
      <c r="T37" s="381">
        <v>761.37</v>
      </c>
      <c r="U37" s="381">
        <v>744.26</v>
      </c>
      <c r="V37" s="381">
        <v>726.76</v>
      </c>
      <c r="W37" s="381">
        <v>709.14</v>
      </c>
      <c r="X37" s="381">
        <v>691.43</v>
      </c>
      <c r="Y37" s="381">
        <v>673.61</v>
      </c>
      <c r="Z37" s="381">
        <v>655.93</v>
      </c>
      <c r="AA37" s="381">
        <v>638.66999999999996</v>
      </c>
      <c r="AB37" s="381">
        <v>621.70000000000005</v>
      </c>
      <c r="AC37" s="381">
        <v>605.54</v>
      </c>
      <c r="AD37" s="381">
        <v>589.86</v>
      </c>
      <c r="AE37" s="381">
        <v>575.5</v>
      </c>
      <c r="AF37" s="381">
        <v>562.64</v>
      </c>
      <c r="AG37" s="381">
        <v>551.46</v>
      </c>
      <c r="AH37" s="381">
        <v>541.92999999999995</v>
      </c>
      <c r="AI37" s="381">
        <v>534.30999999999995</v>
      </c>
      <c r="AJ37" s="381">
        <v>528.32000000000005</v>
      </c>
      <c r="AK37" s="381">
        <v>523.76</v>
      </c>
      <c r="AL37" s="381">
        <v>520.78</v>
      </c>
    </row>
    <row r="38" spans="1:38" x14ac:dyDescent="0.2">
      <c r="A38" s="928"/>
      <c r="B38" s="635">
        <v>35</v>
      </c>
      <c r="C38" s="381">
        <v>930.86</v>
      </c>
      <c r="D38" s="381">
        <v>930.19</v>
      </c>
      <c r="E38" s="381">
        <v>928.16</v>
      </c>
      <c r="F38" s="381">
        <v>924.83</v>
      </c>
      <c r="G38" s="381">
        <v>920.12</v>
      </c>
      <c r="H38" s="381">
        <v>914.19</v>
      </c>
      <c r="I38" s="381">
        <v>906.85</v>
      </c>
      <c r="J38" s="381">
        <v>898.3</v>
      </c>
      <c r="K38" s="381">
        <v>888.7</v>
      </c>
      <c r="L38" s="381">
        <v>877.76</v>
      </c>
      <c r="M38" s="381">
        <v>865.88</v>
      </c>
      <c r="N38" s="381">
        <v>852.94</v>
      </c>
      <c r="O38" s="381">
        <v>839.16</v>
      </c>
      <c r="P38" s="381">
        <v>824.45</v>
      </c>
      <c r="Q38" s="381">
        <v>809.1</v>
      </c>
      <c r="R38" s="381">
        <v>793.21</v>
      </c>
      <c r="S38" s="381">
        <v>776.47</v>
      </c>
      <c r="T38" s="381">
        <v>759.39</v>
      </c>
      <c r="U38" s="381">
        <v>742.06</v>
      </c>
      <c r="V38" s="381">
        <v>724.09</v>
      </c>
      <c r="W38" s="381">
        <v>706.29</v>
      </c>
      <c r="X38" s="381">
        <v>688.19</v>
      </c>
      <c r="Y38" s="381">
        <v>670.07</v>
      </c>
      <c r="Z38" s="381">
        <v>652.30999999999995</v>
      </c>
      <c r="AA38" s="381">
        <v>634.61</v>
      </c>
      <c r="AB38" s="381">
        <v>617.4</v>
      </c>
      <c r="AC38" s="381">
        <v>600.73</v>
      </c>
      <c r="AD38" s="381">
        <v>584.94000000000005</v>
      </c>
      <c r="AE38" s="381">
        <v>569.96</v>
      </c>
      <c r="AF38" s="381">
        <v>556.72</v>
      </c>
      <c r="AG38" s="381">
        <v>545.15</v>
      </c>
      <c r="AH38" s="381">
        <v>535.29</v>
      </c>
      <c r="AI38" s="381">
        <v>527.37</v>
      </c>
      <c r="AJ38" s="381">
        <v>521.21</v>
      </c>
      <c r="AK38" s="381">
        <v>516.65</v>
      </c>
      <c r="AL38" s="381">
        <v>513.61</v>
      </c>
    </row>
    <row r="39" spans="1:38" x14ac:dyDescent="0.2">
      <c r="A39" s="928"/>
      <c r="B39" s="635">
        <v>36</v>
      </c>
      <c r="C39" s="381">
        <v>931.69</v>
      </c>
      <c r="D39" s="381">
        <v>931.01</v>
      </c>
      <c r="E39" s="381">
        <v>928.97</v>
      </c>
      <c r="F39" s="381">
        <v>925.58</v>
      </c>
      <c r="G39" s="381">
        <v>920.81</v>
      </c>
      <c r="H39" s="381">
        <v>914.72</v>
      </c>
      <c r="I39" s="381">
        <v>907.34</v>
      </c>
      <c r="J39" s="381">
        <v>898.67</v>
      </c>
      <c r="K39" s="381">
        <v>888.77</v>
      </c>
      <c r="L39" s="381">
        <v>877.75</v>
      </c>
      <c r="M39" s="381">
        <v>865.67</v>
      </c>
      <c r="N39" s="381">
        <v>852.43</v>
      </c>
      <c r="O39" s="381">
        <v>838.48</v>
      </c>
      <c r="P39" s="381">
        <v>823.58</v>
      </c>
      <c r="Q39" s="381">
        <v>808</v>
      </c>
      <c r="R39" s="381">
        <v>791.66</v>
      </c>
      <c r="S39" s="381">
        <v>774.73</v>
      </c>
      <c r="T39" s="381">
        <v>757.52</v>
      </c>
      <c r="U39" s="381">
        <v>739.6</v>
      </c>
      <c r="V39" s="381">
        <v>721.68</v>
      </c>
      <c r="W39" s="381">
        <v>703.29</v>
      </c>
      <c r="X39" s="381">
        <v>684.93</v>
      </c>
      <c r="Y39" s="381">
        <v>666.56</v>
      </c>
      <c r="Z39" s="381">
        <v>648.33000000000004</v>
      </c>
      <c r="AA39" s="381">
        <v>630.45000000000005</v>
      </c>
      <c r="AB39" s="381">
        <v>612.75</v>
      </c>
      <c r="AC39" s="381">
        <v>595.91999999999996</v>
      </c>
      <c r="AD39" s="381">
        <v>579.79999999999995</v>
      </c>
      <c r="AE39" s="381">
        <v>564.44000000000005</v>
      </c>
      <c r="AF39" s="381">
        <v>550.79</v>
      </c>
      <c r="AG39" s="381">
        <v>538.9</v>
      </c>
      <c r="AH39" s="381">
        <v>528.82000000000005</v>
      </c>
      <c r="AI39" s="381">
        <v>520.47</v>
      </c>
      <c r="AJ39" s="381">
        <v>514.13</v>
      </c>
      <c r="AK39" s="381">
        <v>509.66</v>
      </c>
      <c r="AL39" s="381">
        <v>506.69</v>
      </c>
    </row>
    <row r="40" spans="1:38" x14ac:dyDescent="0.2">
      <c r="A40" s="928"/>
      <c r="B40" s="635">
        <v>37</v>
      </c>
      <c r="C40" s="381">
        <v>932.3</v>
      </c>
      <c r="D40" s="381">
        <v>931.62</v>
      </c>
      <c r="E40" s="381">
        <v>929.55</v>
      </c>
      <c r="F40" s="381">
        <v>926.14</v>
      </c>
      <c r="G40" s="381">
        <v>921.24</v>
      </c>
      <c r="H40" s="381">
        <v>915.05</v>
      </c>
      <c r="I40" s="381">
        <v>907.61</v>
      </c>
      <c r="J40" s="381">
        <v>898.78</v>
      </c>
      <c r="K40" s="381">
        <v>888.78</v>
      </c>
      <c r="L40" s="381">
        <v>877.54</v>
      </c>
      <c r="M40" s="381">
        <v>865.16</v>
      </c>
      <c r="N40" s="381">
        <v>851.86</v>
      </c>
      <c r="O40" s="381">
        <v>837.63</v>
      </c>
      <c r="P40" s="381">
        <v>822.51</v>
      </c>
      <c r="Q40" s="381">
        <v>806.56</v>
      </c>
      <c r="R40" s="381">
        <v>789.98</v>
      </c>
      <c r="S40" s="381">
        <v>773.06</v>
      </c>
      <c r="T40" s="381">
        <v>755.25</v>
      </c>
      <c r="U40" s="381">
        <v>737.29</v>
      </c>
      <c r="V40" s="381">
        <v>718.98</v>
      </c>
      <c r="W40" s="381">
        <v>700.16</v>
      </c>
      <c r="X40" s="381">
        <v>681.66</v>
      </c>
      <c r="Y40" s="381">
        <v>662.95</v>
      </c>
      <c r="Z40" s="381">
        <v>644.46</v>
      </c>
      <c r="AA40" s="381">
        <v>626.23</v>
      </c>
      <c r="AB40" s="381">
        <v>608.53</v>
      </c>
      <c r="AC40" s="381">
        <v>591.25</v>
      </c>
      <c r="AD40" s="381">
        <v>574.74</v>
      </c>
      <c r="AE40" s="381">
        <v>559.12</v>
      </c>
      <c r="AF40" s="381">
        <v>544.91</v>
      </c>
      <c r="AG40" s="381">
        <v>532.61</v>
      </c>
      <c r="AH40" s="381">
        <v>522.28</v>
      </c>
      <c r="AI40" s="381">
        <v>513.76</v>
      </c>
      <c r="AJ40" s="381">
        <v>507.16</v>
      </c>
      <c r="AK40" s="381">
        <v>502.56</v>
      </c>
      <c r="AL40" s="381">
        <v>499.7</v>
      </c>
    </row>
    <row r="41" spans="1:38" x14ac:dyDescent="0.2">
      <c r="A41" s="928"/>
      <c r="B41" s="635">
        <v>38</v>
      </c>
      <c r="C41" s="381">
        <v>932.73</v>
      </c>
      <c r="D41" s="381">
        <v>932.01</v>
      </c>
      <c r="E41" s="381">
        <v>929.91</v>
      </c>
      <c r="F41" s="381">
        <v>926.44</v>
      </c>
      <c r="G41" s="381">
        <v>921.52</v>
      </c>
      <c r="H41" s="381">
        <v>915.23</v>
      </c>
      <c r="I41" s="381">
        <v>907.62</v>
      </c>
      <c r="J41" s="381">
        <v>898.76</v>
      </c>
      <c r="K41" s="381">
        <v>888.49</v>
      </c>
      <c r="L41" s="381">
        <v>877.07</v>
      </c>
      <c r="M41" s="381">
        <v>864.59</v>
      </c>
      <c r="N41" s="381">
        <v>851.09</v>
      </c>
      <c r="O41" s="381">
        <v>836.5</v>
      </c>
      <c r="P41" s="381">
        <v>821.24</v>
      </c>
      <c r="Q41" s="381">
        <v>805.17</v>
      </c>
      <c r="R41" s="381">
        <v>788.34</v>
      </c>
      <c r="S41" s="381">
        <v>770.97</v>
      </c>
      <c r="T41" s="381">
        <v>753.01</v>
      </c>
      <c r="U41" s="381">
        <v>734.77</v>
      </c>
      <c r="V41" s="381">
        <v>716.06</v>
      </c>
      <c r="W41" s="381">
        <v>697.32</v>
      </c>
      <c r="X41" s="381">
        <v>678.24</v>
      </c>
      <c r="Y41" s="381">
        <v>659.44</v>
      </c>
      <c r="Z41" s="381">
        <v>640.45000000000005</v>
      </c>
      <c r="AA41" s="381">
        <v>622.1</v>
      </c>
      <c r="AB41" s="381">
        <v>603.95000000000005</v>
      </c>
      <c r="AC41" s="381">
        <v>586.34</v>
      </c>
      <c r="AD41" s="381">
        <v>569.70000000000005</v>
      </c>
      <c r="AE41" s="381">
        <v>553.76</v>
      </c>
      <c r="AF41" s="381">
        <v>539.05999999999995</v>
      </c>
      <c r="AG41" s="381">
        <v>526.41999999999996</v>
      </c>
      <c r="AH41" s="381">
        <v>515.82000000000005</v>
      </c>
      <c r="AI41" s="381">
        <v>507.05</v>
      </c>
      <c r="AJ41" s="381">
        <v>500.13</v>
      </c>
      <c r="AK41" s="381">
        <v>495.57</v>
      </c>
      <c r="AL41" s="381">
        <v>492.79</v>
      </c>
    </row>
    <row r="42" spans="1:38" x14ac:dyDescent="0.2">
      <c r="A42" s="928"/>
      <c r="B42" s="635">
        <v>39</v>
      </c>
      <c r="C42" s="381">
        <v>932.94</v>
      </c>
      <c r="D42" s="381">
        <v>932.21</v>
      </c>
      <c r="E42" s="381">
        <v>930.07</v>
      </c>
      <c r="F42" s="381">
        <v>926.55</v>
      </c>
      <c r="G42" s="381">
        <v>921.59</v>
      </c>
      <c r="H42" s="381">
        <v>915.23</v>
      </c>
      <c r="I42" s="381">
        <v>907.49</v>
      </c>
      <c r="J42" s="381">
        <v>898.44</v>
      </c>
      <c r="K42" s="381">
        <v>888.08</v>
      </c>
      <c r="L42" s="381">
        <v>876.55</v>
      </c>
      <c r="M42" s="381">
        <v>863.84</v>
      </c>
      <c r="N42" s="381">
        <v>850.14</v>
      </c>
      <c r="O42" s="381">
        <v>835.42</v>
      </c>
      <c r="P42" s="381">
        <v>819.85</v>
      </c>
      <c r="Q42" s="381">
        <v>803.5</v>
      </c>
      <c r="R42" s="381">
        <v>786.49</v>
      </c>
      <c r="S42" s="381">
        <v>768.7</v>
      </c>
      <c r="T42" s="381">
        <v>750.76</v>
      </c>
      <c r="U42" s="381">
        <v>732.08</v>
      </c>
      <c r="V42" s="381">
        <v>713.2</v>
      </c>
      <c r="W42" s="381">
        <v>694.14</v>
      </c>
      <c r="X42" s="381">
        <v>674.97</v>
      </c>
      <c r="Y42" s="381">
        <v>655.78</v>
      </c>
      <c r="Z42" s="381">
        <v>636.66</v>
      </c>
      <c r="AA42" s="381">
        <v>618</v>
      </c>
      <c r="AB42" s="381">
        <v>599.6</v>
      </c>
      <c r="AC42" s="381">
        <v>581.64</v>
      </c>
      <c r="AD42" s="381">
        <v>564.55999999999995</v>
      </c>
      <c r="AE42" s="381">
        <v>548.28</v>
      </c>
      <c r="AF42" s="381">
        <v>533.45000000000005</v>
      </c>
      <c r="AG42" s="381">
        <v>520.23</v>
      </c>
      <c r="AH42" s="381">
        <v>509.35</v>
      </c>
      <c r="AI42" s="381">
        <v>500.37</v>
      </c>
      <c r="AJ42" s="381">
        <v>493.23</v>
      </c>
      <c r="AK42" s="381">
        <v>488.62</v>
      </c>
      <c r="AL42" s="381">
        <v>486</v>
      </c>
    </row>
    <row r="43" spans="1:38" x14ac:dyDescent="0.2">
      <c r="A43" s="928"/>
      <c r="B43" s="635">
        <v>40</v>
      </c>
      <c r="C43" s="381">
        <v>932.92</v>
      </c>
      <c r="D43" s="381">
        <v>932.19</v>
      </c>
      <c r="E43" s="381">
        <v>930.03</v>
      </c>
      <c r="F43" s="381">
        <v>926.44</v>
      </c>
      <c r="G43" s="381">
        <v>921.43</v>
      </c>
      <c r="H43" s="381">
        <v>915.01</v>
      </c>
      <c r="I43" s="381">
        <v>907.12</v>
      </c>
      <c r="J43" s="381">
        <v>897.93</v>
      </c>
      <c r="K43" s="381">
        <v>887.52</v>
      </c>
      <c r="L43" s="381">
        <v>875.77</v>
      </c>
      <c r="M43" s="381">
        <v>862.82</v>
      </c>
      <c r="N43" s="381">
        <v>849.02</v>
      </c>
      <c r="O43" s="381">
        <v>834.08</v>
      </c>
      <c r="P43" s="381">
        <v>818.38</v>
      </c>
      <c r="Q43" s="381">
        <v>801.76</v>
      </c>
      <c r="R43" s="381">
        <v>784.48</v>
      </c>
      <c r="S43" s="381">
        <v>766.63</v>
      </c>
      <c r="T43" s="381">
        <v>748.19</v>
      </c>
      <c r="U43" s="381">
        <v>729.32</v>
      </c>
      <c r="V43" s="381">
        <v>710.34</v>
      </c>
      <c r="W43" s="381">
        <v>690.78</v>
      </c>
      <c r="X43" s="381">
        <v>671.42</v>
      </c>
      <c r="Y43" s="381">
        <v>651.92999999999995</v>
      </c>
      <c r="Z43" s="381">
        <v>632.65</v>
      </c>
      <c r="AA43" s="381">
        <v>613.62</v>
      </c>
      <c r="AB43" s="381">
        <v>595.03</v>
      </c>
      <c r="AC43" s="381">
        <v>577.1</v>
      </c>
      <c r="AD43" s="381">
        <v>559.58000000000004</v>
      </c>
      <c r="AE43" s="381">
        <v>543.17999999999995</v>
      </c>
      <c r="AF43" s="381">
        <v>527.77</v>
      </c>
      <c r="AG43" s="381">
        <v>514.17999999999995</v>
      </c>
      <c r="AH43" s="381">
        <v>503.01</v>
      </c>
      <c r="AI43" s="381">
        <v>493.83</v>
      </c>
      <c r="AJ43" s="381">
        <v>486.3</v>
      </c>
      <c r="AK43" s="381">
        <v>481.6</v>
      </c>
      <c r="AL43" s="381">
        <v>479.06</v>
      </c>
    </row>
    <row r="44" spans="1:38" x14ac:dyDescent="0.2">
      <c r="A44" s="928"/>
      <c r="B44" s="635">
        <v>41</v>
      </c>
      <c r="C44" s="381">
        <v>932.71</v>
      </c>
      <c r="D44" s="381">
        <v>931.96</v>
      </c>
      <c r="E44" s="381">
        <v>929.76</v>
      </c>
      <c r="F44" s="381">
        <v>926.12</v>
      </c>
      <c r="G44" s="381">
        <v>921.04</v>
      </c>
      <c r="H44" s="381">
        <v>914.54</v>
      </c>
      <c r="I44" s="381">
        <v>906.65</v>
      </c>
      <c r="J44" s="381">
        <v>897.29</v>
      </c>
      <c r="K44" s="381">
        <v>886.67</v>
      </c>
      <c r="L44" s="381">
        <v>874.87</v>
      </c>
      <c r="M44" s="381">
        <v>861.77</v>
      </c>
      <c r="N44" s="381">
        <v>847.64</v>
      </c>
      <c r="O44" s="381">
        <v>832.59</v>
      </c>
      <c r="P44" s="381">
        <v>816.59</v>
      </c>
      <c r="Q44" s="381">
        <v>799.8</v>
      </c>
      <c r="R44" s="381">
        <v>782.4</v>
      </c>
      <c r="S44" s="381">
        <v>764.34</v>
      </c>
      <c r="T44" s="381">
        <v>745.53</v>
      </c>
      <c r="U44" s="381">
        <v>726.61</v>
      </c>
      <c r="V44" s="381">
        <v>707.16</v>
      </c>
      <c r="W44" s="381">
        <v>687.61</v>
      </c>
      <c r="X44" s="381">
        <v>667.82</v>
      </c>
      <c r="Y44" s="381">
        <v>648.23</v>
      </c>
      <c r="Z44" s="381">
        <v>628.64</v>
      </c>
      <c r="AA44" s="381">
        <v>609.47</v>
      </c>
      <c r="AB44" s="381">
        <v>590.54999999999995</v>
      </c>
      <c r="AC44" s="381">
        <v>572.21</v>
      </c>
      <c r="AD44" s="381">
        <v>554.62</v>
      </c>
      <c r="AE44" s="381">
        <v>537.84</v>
      </c>
      <c r="AF44" s="381">
        <v>522.01</v>
      </c>
      <c r="AG44" s="381">
        <v>508.26</v>
      </c>
      <c r="AH44" s="381">
        <v>496.77</v>
      </c>
      <c r="AI44" s="381">
        <v>487.18</v>
      </c>
      <c r="AJ44" s="381">
        <v>479.7</v>
      </c>
      <c r="AK44" s="381">
        <v>474.6</v>
      </c>
      <c r="AL44" s="381">
        <v>471.98</v>
      </c>
    </row>
    <row r="45" spans="1:38" x14ac:dyDescent="0.2">
      <c r="A45" s="928"/>
      <c r="B45" s="635">
        <v>42</v>
      </c>
      <c r="C45" s="381">
        <v>932.27</v>
      </c>
      <c r="D45" s="381">
        <v>931.53</v>
      </c>
      <c r="E45" s="381">
        <v>929.29</v>
      </c>
      <c r="F45" s="381">
        <v>925.62</v>
      </c>
      <c r="G45" s="381">
        <v>920.46</v>
      </c>
      <c r="H45" s="381">
        <v>913.89</v>
      </c>
      <c r="I45" s="381">
        <v>905.89</v>
      </c>
      <c r="J45" s="381">
        <v>896.47</v>
      </c>
      <c r="K45" s="381">
        <v>885.7</v>
      </c>
      <c r="L45" s="381">
        <v>873.69</v>
      </c>
      <c r="M45" s="381">
        <v>860.48</v>
      </c>
      <c r="N45" s="381">
        <v>846.23</v>
      </c>
      <c r="O45" s="381">
        <v>830.95</v>
      </c>
      <c r="P45" s="381">
        <v>814.73</v>
      </c>
      <c r="Q45" s="381">
        <v>797.82</v>
      </c>
      <c r="R45" s="381">
        <v>780.07</v>
      </c>
      <c r="S45" s="381">
        <v>761.74</v>
      </c>
      <c r="T45" s="381">
        <v>743.04</v>
      </c>
      <c r="U45" s="381">
        <v>723.6</v>
      </c>
      <c r="V45" s="381">
        <v>704.01</v>
      </c>
      <c r="W45" s="381">
        <v>684.25</v>
      </c>
      <c r="X45" s="381">
        <v>664.37</v>
      </c>
      <c r="Y45" s="381">
        <v>644.29</v>
      </c>
      <c r="Z45" s="381">
        <v>624.57000000000005</v>
      </c>
      <c r="AA45" s="381">
        <v>605.04999999999995</v>
      </c>
      <c r="AB45" s="381">
        <v>585.97</v>
      </c>
      <c r="AC45" s="381">
        <v>567.58000000000004</v>
      </c>
      <c r="AD45" s="381">
        <v>549.79</v>
      </c>
      <c r="AE45" s="381">
        <v>532.67999999999995</v>
      </c>
      <c r="AF45" s="381">
        <v>516.54</v>
      </c>
      <c r="AG45" s="381">
        <v>502.34</v>
      </c>
      <c r="AH45" s="381">
        <v>490.53</v>
      </c>
      <c r="AI45" s="381">
        <v>480.69</v>
      </c>
      <c r="AJ45" s="381">
        <v>473.08</v>
      </c>
      <c r="AK45" s="381">
        <v>467.59</v>
      </c>
      <c r="AL45" s="381">
        <v>464.89</v>
      </c>
    </row>
    <row r="46" spans="1:38" x14ac:dyDescent="0.2">
      <c r="A46" s="928"/>
      <c r="B46" s="635">
        <v>43</v>
      </c>
      <c r="C46" s="381">
        <v>931.6</v>
      </c>
      <c r="D46" s="381">
        <v>930.86</v>
      </c>
      <c r="E46" s="381">
        <v>928.62</v>
      </c>
      <c r="F46" s="381">
        <v>924.89</v>
      </c>
      <c r="G46" s="381">
        <v>919.69</v>
      </c>
      <c r="H46" s="381">
        <v>913.02</v>
      </c>
      <c r="I46" s="381">
        <v>904.94</v>
      </c>
      <c r="J46" s="381">
        <v>895.44</v>
      </c>
      <c r="K46" s="381">
        <v>884.53</v>
      </c>
      <c r="L46" s="381">
        <v>872.33</v>
      </c>
      <c r="M46" s="381">
        <v>859.04</v>
      </c>
      <c r="N46" s="381">
        <v>844.58</v>
      </c>
      <c r="O46" s="381">
        <v>829.13</v>
      </c>
      <c r="P46" s="381">
        <v>812.77</v>
      </c>
      <c r="Q46" s="381">
        <v>795.61</v>
      </c>
      <c r="R46" s="381">
        <v>777.72</v>
      </c>
      <c r="S46" s="381">
        <v>759.21</v>
      </c>
      <c r="T46" s="381">
        <v>740.14</v>
      </c>
      <c r="U46" s="381">
        <v>720.57</v>
      </c>
      <c r="V46" s="381">
        <v>700.77</v>
      </c>
      <c r="W46" s="381">
        <v>680.72</v>
      </c>
      <c r="X46" s="381">
        <v>660.55</v>
      </c>
      <c r="Y46" s="381">
        <v>640.51</v>
      </c>
      <c r="Z46" s="381">
        <v>620.48</v>
      </c>
      <c r="AA46" s="381">
        <v>600.70000000000005</v>
      </c>
      <c r="AB46" s="381">
        <v>581.53</v>
      </c>
      <c r="AC46" s="381">
        <v>562.70000000000005</v>
      </c>
      <c r="AD46" s="381">
        <v>544.75</v>
      </c>
      <c r="AE46" s="381">
        <v>527.48</v>
      </c>
      <c r="AF46" s="381">
        <v>511.06</v>
      </c>
      <c r="AG46" s="381">
        <v>496.56</v>
      </c>
      <c r="AH46" s="381">
        <v>484.32</v>
      </c>
      <c r="AI46" s="381">
        <v>474.29</v>
      </c>
      <c r="AJ46" s="381">
        <v>466.55</v>
      </c>
      <c r="AK46" s="381">
        <v>460.63</v>
      </c>
      <c r="AL46" s="381">
        <v>457.78</v>
      </c>
    </row>
    <row r="47" spans="1:38" x14ac:dyDescent="0.2">
      <c r="A47" s="928"/>
      <c r="B47" s="635">
        <v>44</v>
      </c>
      <c r="C47" s="381">
        <v>930.73</v>
      </c>
      <c r="D47" s="381">
        <v>929.98</v>
      </c>
      <c r="E47" s="381">
        <v>927.72</v>
      </c>
      <c r="F47" s="381">
        <v>923.98</v>
      </c>
      <c r="G47" s="381">
        <v>918.73</v>
      </c>
      <c r="H47" s="381">
        <v>911.98</v>
      </c>
      <c r="I47" s="381">
        <v>903.78</v>
      </c>
      <c r="J47" s="381">
        <v>894.18</v>
      </c>
      <c r="K47" s="381">
        <v>883.21</v>
      </c>
      <c r="L47" s="381">
        <v>870.85</v>
      </c>
      <c r="M47" s="381">
        <v>857.35</v>
      </c>
      <c r="N47" s="381">
        <v>842.81</v>
      </c>
      <c r="O47" s="381">
        <v>827.16</v>
      </c>
      <c r="P47" s="381">
        <v>810.6</v>
      </c>
      <c r="Q47" s="381">
        <v>793.29</v>
      </c>
      <c r="R47" s="381">
        <v>775.16</v>
      </c>
      <c r="S47" s="381">
        <v>756.41</v>
      </c>
      <c r="T47" s="381">
        <v>737.16</v>
      </c>
      <c r="U47" s="381">
        <v>717.52</v>
      </c>
      <c r="V47" s="381">
        <v>697.42</v>
      </c>
      <c r="W47" s="381">
        <v>677.16</v>
      </c>
      <c r="X47" s="381">
        <v>656.78</v>
      </c>
      <c r="Y47" s="381">
        <v>636.47</v>
      </c>
      <c r="Z47" s="381">
        <v>616.22</v>
      </c>
      <c r="AA47" s="381">
        <v>596.32000000000005</v>
      </c>
      <c r="AB47" s="381">
        <v>576.83000000000004</v>
      </c>
      <c r="AC47" s="381">
        <v>558.04</v>
      </c>
      <c r="AD47" s="381">
        <v>539.79</v>
      </c>
      <c r="AE47" s="381">
        <v>522.22</v>
      </c>
      <c r="AF47" s="381">
        <v>505.73</v>
      </c>
      <c r="AG47" s="381">
        <v>490.82</v>
      </c>
      <c r="AH47" s="381">
        <v>478.08</v>
      </c>
      <c r="AI47" s="381">
        <v>467.98</v>
      </c>
      <c r="AJ47" s="381">
        <v>459.92</v>
      </c>
      <c r="AK47" s="381">
        <v>453.71</v>
      </c>
      <c r="AL47" s="381">
        <v>450.71</v>
      </c>
    </row>
    <row r="48" spans="1:38" x14ac:dyDescent="0.2">
      <c r="A48" s="928"/>
      <c r="B48" s="635">
        <v>45</v>
      </c>
      <c r="C48" s="381">
        <v>929.65</v>
      </c>
      <c r="D48" s="381">
        <v>928.88</v>
      </c>
      <c r="E48" s="381">
        <v>926.61</v>
      </c>
      <c r="F48" s="381">
        <v>922.83</v>
      </c>
      <c r="G48" s="381">
        <v>917.53</v>
      </c>
      <c r="H48" s="381">
        <v>910.74</v>
      </c>
      <c r="I48" s="381">
        <v>902.46</v>
      </c>
      <c r="J48" s="381">
        <v>892.72</v>
      </c>
      <c r="K48" s="381">
        <v>881.65</v>
      </c>
      <c r="L48" s="381">
        <v>869.24</v>
      </c>
      <c r="M48" s="381">
        <v>855.54</v>
      </c>
      <c r="N48" s="381">
        <v>840.79</v>
      </c>
      <c r="O48" s="381">
        <v>825.04</v>
      </c>
      <c r="P48" s="381">
        <v>808.34</v>
      </c>
      <c r="Q48" s="381">
        <v>790.79</v>
      </c>
      <c r="R48" s="381">
        <v>772.51</v>
      </c>
      <c r="S48" s="381">
        <v>753.58</v>
      </c>
      <c r="T48" s="381">
        <v>734.14</v>
      </c>
      <c r="U48" s="381">
        <v>714.21</v>
      </c>
      <c r="V48" s="381">
        <v>694.08</v>
      </c>
      <c r="W48" s="381">
        <v>673.53</v>
      </c>
      <c r="X48" s="381">
        <v>652.99</v>
      </c>
      <c r="Y48" s="381">
        <v>632.4</v>
      </c>
      <c r="Z48" s="381">
        <v>612.07000000000005</v>
      </c>
      <c r="AA48" s="381">
        <v>591.92999999999995</v>
      </c>
      <c r="AB48" s="381">
        <v>572.29999999999995</v>
      </c>
      <c r="AC48" s="381">
        <v>553.16</v>
      </c>
      <c r="AD48" s="381">
        <v>534.87</v>
      </c>
      <c r="AE48" s="381">
        <v>517.13</v>
      </c>
      <c r="AF48" s="381">
        <v>500.39</v>
      </c>
      <c r="AG48" s="381">
        <v>485.11</v>
      </c>
      <c r="AH48" s="381">
        <v>472.06</v>
      </c>
      <c r="AI48" s="381">
        <v>461.68</v>
      </c>
      <c r="AJ48" s="381">
        <v>453.42</v>
      </c>
      <c r="AK48" s="381">
        <v>447.52</v>
      </c>
      <c r="AL48" s="381">
        <v>443.7</v>
      </c>
    </row>
    <row r="49" spans="1:38" x14ac:dyDescent="0.2">
      <c r="A49" s="928"/>
      <c r="B49" s="635">
        <v>46</v>
      </c>
      <c r="C49" s="381">
        <v>928.32</v>
      </c>
      <c r="D49" s="381">
        <v>927.58</v>
      </c>
      <c r="E49" s="381">
        <v>925.28</v>
      </c>
      <c r="F49" s="381">
        <v>921.47</v>
      </c>
      <c r="G49" s="381">
        <v>916.12</v>
      </c>
      <c r="H49" s="381">
        <v>909.27</v>
      </c>
      <c r="I49" s="381">
        <v>900.93</v>
      </c>
      <c r="J49" s="381">
        <v>891.11</v>
      </c>
      <c r="K49" s="381">
        <v>879.88</v>
      </c>
      <c r="L49" s="381">
        <v>867.35</v>
      </c>
      <c r="M49" s="381">
        <v>853.57</v>
      </c>
      <c r="N49" s="381">
        <v>838.65</v>
      </c>
      <c r="O49" s="381">
        <v>822.74</v>
      </c>
      <c r="P49" s="381">
        <v>805.87</v>
      </c>
      <c r="Q49" s="381">
        <v>788.15</v>
      </c>
      <c r="R49" s="381">
        <v>769.7</v>
      </c>
      <c r="S49" s="381">
        <v>750.65</v>
      </c>
      <c r="T49" s="381">
        <v>730.99</v>
      </c>
      <c r="U49" s="381">
        <v>710.85</v>
      </c>
      <c r="V49" s="381">
        <v>690.45</v>
      </c>
      <c r="W49" s="381">
        <v>669.77</v>
      </c>
      <c r="X49" s="381">
        <v>649.05999999999995</v>
      </c>
      <c r="Y49" s="381">
        <v>628.37</v>
      </c>
      <c r="Z49" s="381">
        <v>607.74</v>
      </c>
      <c r="AA49" s="381">
        <v>587.45000000000005</v>
      </c>
      <c r="AB49" s="381">
        <v>567.57000000000005</v>
      </c>
      <c r="AC49" s="381">
        <v>548.37</v>
      </c>
      <c r="AD49" s="381">
        <v>529.82000000000005</v>
      </c>
      <c r="AE49" s="381">
        <v>512.02</v>
      </c>
      <c r="AF49" s="381">
        <v>495.09</v>
      </c>
      <c r="AG49" s="381">
        <v>479.6</v>
      </c>
      <c r="AH49" s="381">
        <v>466.09</v>
      </c>
      <c r="AI49" s="381">
        <v>455.45</v>
      </c>
      <c r="AJ49" s="381">
        <v>446.99</v>
      </c>
      <c r="AK49" s="381">
        <v>441.1</v>
      </c>
      <c r="AL49" s="381">
        <v>436.83</v>
      </c>
    </row>
    <row r="50" spans="1:38" x14ac:dyDescent="0.2">
      <c r="A50" s="928"/>
      <c r="B50" s="635">
        <v>47</v>
      </c>
      <c r="C50" s="381">
        <v>926.82</v>
      </c>
      <c r="D50" s="381">
        <v>926.05</v>
      </c>
      <c r="E50" s="381">
        <v>923.74</v>
      </c>
      <c r="F50" s="381">
        <v>919.9</v>
      </c>
      <c r="G50" s="381">
        <v>914.51</v>
      </c>
      <c r="H50" s="381">
        <v>907.6</v>
      </c>
      <c r="I50" s="381">
        <v>899.19</v>
      </c>
      <c r="J50" s="381">
        <v>889.28</v>
      </c>
      <c r="K50" s="381">
        <v>877.97</v>
      </c>
      <c r="L50" s="381">
        <v>865.3</v>
      </c>
      <c r="M50" s="381">
        <v>851.41</v>
      </c>
      <c r="N50" s="381">
        <v>836.37</v>
      </c>
      <c r="O50" s="381">
        <v>820.25</v>
      </c>
      <c r="P50" s="381">
        <v>803.27</v>
      </c>
      <c r="Q50" s="381">
        <v>785.39</v>
      </c>
      <c r="R50" s="381">
        <v>766.74</v>
      </c>
      <c r="S50" s="381">
        <v>747.5</v>
      </c>
      <c r="T50" s="381">
        <v>727.7</v>
      </c>
      <c r="U50" s="381">
        <v>707.42</v>
      </c>
      <c r="V50" s="381">
        <v>686.78</v>
      </c>
      <c r="W50" s="381">
        <v>666.02</v>
      </c>
      <c r="X50" s="381">
        <v>645.02</v>
      </c>
      <c r="Y50" s="381">
        <v>624.15</v>
      </c>
      <c r="Z50" s="381">
        <v>603.45000000000005</v>
      </c>
      <c r="AA50" s="381">
        <v>582.98</v>
      </c>
      <c r="AB50" s="381">
        <v>563.01</v>
      </c>
      <c r="AC50" s="381">
        <v>543.61</v>
      </c>
      <c r="AD50" s="381">
        <v>524.9</v>
      </c>
      <c r="AE50" s="381">
        <v>506.89</v>
      </c>
      <c r="AF50" s="381">
        <v>489.83</v>
      </c>
      <c r="AG50" s="381">
        <v>473.98</v>
      </c>
      <c r="AH50" s="381">
        <v>460.41</v>
      </c>
      <c r="AI50" s="381">
        <v>449.27</v>
      </c>
      <c r="AJ50" s="381">
        <v>440.73</v>
      </c>
      <c r="AK50" s="381">
        <v>434.59</v>
      </c>
      <c r="AL50" s="381">
        <v>430.81</v>
      </c>
    </row>
    <row r="51" spans="1:38" x14ac:dyDescent="0.2">
      <c r="A51" s="928"/>
      <c r="B51" s="635">
        <v>48</v>
      </c>
      <c r="C51" s="381">
        <v>925.08</v>
      </c>
      <c r="D51" s="381">
        <v>924.31</v>
      </c>
      <c r="E51" s="381">
        <v>921.98</v>
      </c>
      <c r="F51" s="381">
        <v>918.12</v>
      </c>
      <c r="G51" s="381">
        <v>912.69</v>
      </c>
      <c r="H51" s="381">
        <v>905.73</v>
      </c>
      <c r="I51" s="381">
        <v>897.24</v>
      </c>
      <c r="J51" s="381">
        <v>887.27</v>
      </c>
      <c r="K51" s="381">
        <v>875.84</v>
      </c>
      <c r="L51" s="381">
        <v>863.08</v>
      </c>
      <c r="M51" s="381">
        <v>849.05</v>
      </c>
      <c r="N51" s="381">
        <v>833.88</v>
      </c>
      <c r="O51" s="381">
        <v>817.65</v>
      </c>
      <c r="P51" s="381">
        <v>800.46</v>
      </c>
      <c r="Q51" s="381">
        <v>782.45</v>
      </c>
      <c r="R51" s="381">
        <v>763.71</v>
      </c>
      <c r="S51" s="381">
        <v>744.23</v>
      </c>
      <c r="T51" s="381">
        <v>724.28</v>
      </c>
      <c r="U51" s="381">
        <v>703.85</v>
      </c>
      <c r="V51" s="381">
        <v>683.1</v>
      </c>
      <c r="W51" s="381">
        <v>662.06</v>
      </c>
      <c r="X51" s="381">
        <v>640.96</v>
      </c>
      <c r="Y51" s="381">
        <v>619.89</v>
      </c>
      <c r="Z51" s="381">
        <v>599.03</v>
      </c>
      <c r="AA51" s="381">
        <v>578.38</v>
      </c>
      <c r="AB51" s="381">
        <v>558.34</v>
      </c>
      <c r="AC51" s="381">
        <v>538.74</v>
      </c>
      <c r="AD51" s="381">
        <v>519.87</v>
      </c>
      <c r="AE51" s="381">
        <v>501.78</v>
      </c>
      <c r="AF51" s="381">
        <v>484.58</v>
      </c>
      <c r="AG51" s="381">
        <v>468.54</v>
      </c>
      <c r="AH51" s="381">
        <v>454.69</v>
      </c>
      <c r="AI51" s="381">
        <v>443.22</v>
      </c>
      <c r="AJ51" s="381">
        <v>434.53</v>
      </c>
      <c r="AK51" s="381">
        <v>428.16</v>
      </c>
      <c r="AL51" s="381">
        <v>424.4</v>
      </c>
    </row>
    <row r="52" spans="1:38" x14ac:dyDescent="0.2">
      <c r="A52" s="928"/>
      <c r="B52" s="635">
        <v>49</v>
      </c>
      <c r="C52" s="381">
        <v>923.09</v>
      </c>
      <c r="D52" s="381">
        <v>922.31</v>
      </c>
      <c r="E52" s="381">
        <v>919.99</v>
      </c>
      <c r="F52" s="381">
        <v>916.12</v>
      </c>
      <c r="G52" s="381">
        <v>910.67</v>
      </c>
      <c r="H52" s="381">
        <v>903.65</v>
      </c>
      <c r="I52" s="381">
        <v>895.11</v>
      </c>
      <c r="J52" s="381">
        <v>885.05</v>
      </c>
      <c r="K52" s="381">
        <v>873.53</v>
      </c>
      <c r="L52" s="381">
        <v>860.65</v>
      </c>
      <c r="M52" s="381">
        <v>846.49</v>
      </c>
      <c r="N52" s="381">
        <v>831.22</v>
      </c>
      <c r="O52" s="381">
        <v>814.86</v>
      </c>
      <c r="P52" s="381">
        <v>797.56</v>
      </c>
      <c r="Q52" s="381">
        <v>779.39</v>
      </c>
      <c r="R52" s="381">
        <v>760.47</v>
      </c>
      <c r="S52" s="381">
        <v>740.9</v>
      </c>
      <c r="T52" s="381">
        <v>720.75</v>
      </c>
      <c r="U52" s="381">
        <v>700.16</v>
      </c>
      <c r="V52" s="381">
        <v>679.25</v>
      </c>
      <c r="W52" s="381">
        <v>658.07</v>
      </c>
      <c r="X52" s="381">
        <v>636.86</v>
      </c>
      <c r="Y52" s="381">
        <v>615.62</v>
      </c>
      <c r="Z52" s="381">
        <v>594.55999999999995</v>
      </c>
      <c r="AA52" s="381">
        <v>573.83000000000004</v>
      </c>
      <c r="AB52" s="381">
        <v>553.54</v>
      </c>
      <c r="AC52" s="381">
        <v>533.89</v>
      </c>
      <c r="AD52" s="381">
        <v>514.91999999999996</v>
      </c>
      <c r="AE52" s="381">
        <v>496.66</v>
      </c>
      <c r="AF52" s="381">
        <v>479.36</v>
      </c>
      <c r="AG52" s="381">
        <v>463.19</v>
      </c>
      <c r="AH52" s="381">
        <v>449.06</v>
      </c>
      <c r="AI52" s="381">
        <v>437.23</v>
      </c>
      <c r="AJ52" s="381">
        <v>428.34</v>
      </c>
      <c r="AK52" s="381">
        <v>421.88</v>
      </c>
      <c r="AL52" s="381">
        <v>418</v>
      </c>
    </row>
    <row r="53" spans="1:38" x14ac:dyDescent="0.2">
      <c r="A53" s="928"/>
      <c r="B53" s="635">
        <v>50</v>
      </c>
      <c r="C53" s="381">
        <v>920.95</v>
      </c>
      <c r="D53" s="381">
        <v>920.16</v>
      </c>
      <c r="E53" s="381">
        <v>917.8</v>
      </c>
      <c r="F53" s="381">
        <v>913.89</v>
      </c>
      <c r="G53" s="381">
        <v>908.43</v>
      </c>
      <c r="H53" s="381">
        <v>901.38</v>
      </c>
      <c r="I53" s="381">
        <v>892.76</v>
      </c>
      <c r="J53" s="381">
        <v>882.63</v>
      </c>
      <c r="K53" s="381">
        <v>871.04</v>
      </c>
      <c r="L53" s="381">
        <v>858.06</v>
      </c>
      <c r="M53" s="381">
        <v>843.81</v>
      </c>
      <c r="N53" s="381">
        <v>828.39</v>
      </c>
      <c r="O53" s="381">
        <v>811.93</v>
      </c>
      <c r="P53" s="381">
        <v>794.49</v>
      </c>
      <c r="Q53" s="381">
        <v>776.17</v>
      </c>
      <c r="R53" s="381">
        <v>757.11</v>
      </c>
      <c r="S53" s="381">
        <v>737.42</v>
      </c>
      <c r="T53" s="381">
        <v>717.11</v>
      </c>
      <c r="U53" s="381">
        <v>696.39</v>
      </c>
      <c r="V53" s="381">
        <v>675.3</v>
      </c>
      <c r="W53" s="381">
        <v>654.04999999999995</v>
      </c>
      <c r="X53" s="381">
        <v>632.6</v>
      </c>
      <c r="Y53" s="381">
        <v>611.26</v>
      </c>
      <c r="Z53" s="381">
        <v>590.09</v>
      </c>
      <c r="AA53" s="381">
        <v>569.17999999999995</v>
      </c>
      <c r="AB53" s="381">
        <v>548.80999999999995</v>
      </c>
      <c r="AC53" s="381">
        <v>529.02</v>
      </c>
      <c r="AD53" s="381">
        <v>509.89</v>
      </c>
      <c r="AE53" s="381">
        <v>491.57</v>
      </c>
      <c r="AF53" s="381">
        <v>474.15</v>
      </c>
      <c r="AG53" s="381">
        <v>457.88</v>
      </c>
      <c r="AH53" s="381">
        <v>443.43</v>
      </c>
      <c r="AI53" s="381">
        <v>431.44</v>
      </c>
      <c r="AJ53" s="381">
        <v>422.24</v>
      </c>
      <c r="AK53" s="381">
        <v>415.72</v>
      </c>
      <c r="AL53" s="381">
        <v>411.7</v>
      </c>
    </row>
    <row r="54" spans="1:38" x14ac:dyDescent="0.2">
      <c r="A54" s="928"/>
      <c r="B54" s="635">
        <v>51</v>
      </c>
      <c r="C54" s="381">
        <v>918.59</v>
      </c>
      <c r="D54" s="381">
        <v>917.79</v>
      </c>
      <c r="E54" s="381">
        <v>915.42</v>
      </c>
      <c r="F54" s="381">
        <v>911.47</v>
      </c>
      <c r="G54" s="381">
        <v>905.99</v>
      </c>
      <c r="H54" s="381">
        <v>898.89</v>
      </c>
      <c r="I54" s="381">
        <v>890.22</v>
      </c>
      <c r="J54" s="381">
        <v>880.03</v>
      </c>
      <c r="K54" s="381">
        <v>868.35</v>
      </c>
      <c r="L54" s="381">
        <v>855.3</v>
      </c>
      <c r="M54" s="381">
        <v>840.94</v>
      </c>
      <c r="N54" s="381">
        <v>825.42</v>
      </c>
      <c r="O54" s="381">
        <v>808.82</v>
      </c>
      <c r="P54" s="381">
        <v>791.27</v>
      </c>
      <c r="Q54" s="381">
        <v>772.86</v>
      </c>
      <c r="R54" s="381">
        <v>753.64</v>
      </c>
      <c r="S54" s="381">
        <v>733.79</v>
      </c>
      <c r="T54" s="381">
        <v>713.37</v>
      </c>
      <c r="U54" s="381">
        <v>692.51</v>
      </c>
      <c r="V54" s="381">
        <v>671.29</v>
      </c>
      <c r="W54" s="381">
        <v>649.82000000000005</v>
      </c>
      <c r="X54" s="381">
        <v>628.30999999999995</v>
      </c>
      <c r="Y54" s="381">
        <v>606.79999999999995</v>
      </c>
      <c r="Z54" s="381">
        <v>585.5</v>
      </c>
      <c r="AA54" s="381">
        <v>564.54</v>
      </c>
      <c r="AB54" s="381">
        <v>543.99</v>
      </c>
      <c r="AC54" s="381">
        <v>524.08000000000004</v>
      </c>
      <c r="AD54" s="381">
        <v>504.92</v>
      </c>
      <c r="AE54" s="381">
        <v>486.51</v>
      </c>
      <c r="AF54" s="381">
        <v>468.95</v>
      </c>
      <c r="AG54" s="381">
        <v>452.56</v>
      </c>
      <c r="AH54" s="381">
        <v>437.96</v>
      </c>
      <c r="AI54" s="381">
        <v>425.79</v>
      </c>
      <c r="AJ54" s="381">
        <v>416.25</v>
      </c>
      <c r="AK54" s="381">
        <v>409.57</v>
      </c>
      <c r="AL54" s="381">
        <v>405.55</v>
      </c>
    </row>
    <row r="55" spans="1:38" x14ac:dyDescent="0.2">
      <c r="A55" s="928"/>
      <c r="B55" s="635">
        <v>52</v>
      </c>
      <c r="C55" s="381">
        <v>916.01</v>
      </c>
      <c r="D55" s="381">
        <v>915.22</v>
      </c>
      <c r="E55" s="381">
        <v>912.83</v>
      </c>
      <c r="F55" s="381">
        <v>908.86</v>
      </c>
      <c r="G55" s="381">
        <v>903.3</v>
      </c>
      <c r="H55" s="381">
        <v>896.21</v>
      </c>
      <c r="I55" s="381">
        <v>887.49</v>
      </c>
      <c r="J55" s="381">
        <v>877.23</v>
      </c>
      <c r="K55" s="381">
        <v>865.47</v>
      </c>
      <c r="L55" s="381">
        <v>852.32</v>
      </c>
      <c r="M55" s="381">
        <v>837.89</v>
      </c>
      <c r="N55" s="381">
        <v>822.25</v>
      </c>
      <c r="O55" s="381">
        <v>805.55</v>
      </c>
      <c r="P55" s="381">
        <v>787.88</v>
      </c>
      <c r="Q55" s="381">
        <v>769.33</v>
      </c>
      <c r="R55" s="381">
        <v>750.04</v>
      </c>
      <c r="S55" s="381">
        <v>730.03</v>
      </c>
      <c r="T55" s="381">
        <v>709.5</v>
      </c>
      <c r="U55" s="381">
        <v>688.49</v>
      </c>
      <c r="V55" s="381">
        <v>667.17</v>
      </c>
      <c r="W55" s="381">
        <v>645.54999999999995</v>
      </c>
      <c r="X55" s="381">
        <v>623.91999999999996</v>
      </c>
      <c r="Y55" s="381">
        <v>602.29999999999995</v>
      </c>
      <c r="Z55" s="381">
        <v>580.88</v>
      </c>
      <c r="AA55" s="381">
        <v>559.79999999999995</v>
      </c>
      <c r="AB55" s="381">
        <v>539.16</v>
      </c>
      <c r="AC55" s="381">
        <v>519.15</v>
      </c>
      <c r="AD55" s="381">
        <v>499.88</v>
      </c>
      <c r="AE55" s="381">
        <v>481.39</v>
      </c>
      <c r="AF55" s="381">
        <v>463.76</v>
      </c>
      <c r="AG55" s="381">
        <v>447.32</v>
      </c>
      <c r="AH55" s="381">
        <v>432.55</v>
      </c>
      <c r="AI55" s="381">
        <v>420.21</v>
      </c>
      <c r="AJ55" s="381">
        <v>410.4</v>
      </c>
      <c r="AK55" s="381">
        <v>403.57</v>
      </c>
      <c r="AL55" s="381">
        <v>399.44</v>
      </c>
    </row>
    <row r="56" spans="1:38" x14ac:dyDescent="0.2">
      <c r="A56" s="928"/>
      <c r="B56" s="635">
        <v>53</v>
      </c>
      <c r="C56" s="381">
        <v>913.23</v>
      </c>
      <c r="D56" s="381">
        <v>912.43</v>
      </c>
      <c r="E56" s="381">
        <v>910.04</v>
      </c>
      <c r="F56" s="381">
        <v>906.05</v>
      </c>
      <c r="G56" s="381">
        <v>900.46</v>
      </c>
      <c r="H56" s="381">
        <v>893.34</v>
      </c>
      <c r="I56" s="381">
        <v>884.57</v>
      </c>
      <c r="J56" s="381">
        <v>874.23</v>
      </c>
      <c r="K56" s="381">
        <v>862.4</v>
      </c>
      <c r="L56" s="381">
        <v>849.19</v>
      </c>
      <c r="M56" s="381">
        <v>834.66</v>
      </c>
      <c r="N56" s="381">
        <v>818.95</v>
      </c>
      <c r="O56" s="381">
        <v>802.13</v>
      </c>
      <c r="P56" s="381">
        <v>784.35</v>
      </c>
      <c r="Q56" s="381">
        <v>765.69</v>
      </c>
      <c r="R56" s="381">
        <v>746.28</v>
      </c>
      <c r="S56" s="381">
        <v>726.19</v>
      </c>
      <c r="T56" s="381">
        <v>705.53</v>
      </c>
      <c r="U56" s="381">
        <v>684.42</v>
      </c>
      <c r="V56" s="381">
        <v>662.91</v>
      </c>
      <c r="W56" s="381">
        <v>641.24</v>
      </c>
      <c r="X56" s="381">
        <v>619.46</v>
      </c>
      <c r="Y56" s="381">
        <v>597.75</v>
      </c>
      <c r="Z56" s="381">
        <v>576.22</v>
      </c>
      <c r="AA56" s="381">
        <v>555.01</v>
      </c>
      <c r="AB56" s="381">
        <v>534.30999999999995</v>
      </c>
      <c r="AC56" s="381">
        <v>514.23</v>
      </c>
      <c r="AD56" s="381">
        <v>494.87</v>
      </c>
      <c r="AE56" s="381">
        <v>476.26</v>
      </c>
      <c r="AF56" s="381">
        <v>458.61</v>
      </c>
      <c r="AG56" s="381">
        <v>442.07</v>
      </c>
      <c r="AH56" s="381">
        <v>427.17</v>
      </c>
      <c r="AI56" s="381">
        <v>414.68</v>
      </c>
      <c r="AJ56" s="381">
        <v>404.73</v>
      </c>
      <c r="AK56" s="381">
        <v>397.67</v>
      </c>
      <c r="AL56" s="381">
        <v>393.44</v>
      </c>
    </row>
    <row r="57" spans="1:38" x14ac:dyDescent="0.2">
      <c r="A57" s="928"/>
      <c r="B57" s="635">
        <v>54</v>
      </c>
      <c r="C57" s="381">
        <v>910.24</v>
      </c>
      <c r="D57" s="381">
        <v>909.44</v>
      </c>
      <c r="E57" s="381">
        <v>907.03</v>
      </c>
      <c r="F57" s="381">
        <v>903.03</v>
      </c>
      <c r="G57" s="381">
        <v>897.42</v>
      </c>
      <c r="H57" s="381">
        <v>890.25</v>
      </c>
      <c r="I57" s="381">
        <v>881.45</v>
      </c>
      <c r="J57" s="381">
        <v>871.06</v>
      </c>
      <c r="K57" s="381">
        <v>859.17</v>
      </c>
      <c r="L57" s="381">
        <v>845.86</v>
      </c>
      <c r="M57" s="381">
        <v>831.27</v>
      </c>
      <c r="N57" s="381">
        <v>815.46</v>
      </c>
      <c r="O57" s="381">
        <v>798.57</v>
      </c>
      <c r="P57" s="381">
        <v>780.67</v>
      </c>
      <c r="Q57" s="381">
        <v>761.94</v>
      </c>
      <c r="R57" s="381">
        <v>742.4</v>
      </c>
      <c r="S57" s="381">
        <v>722.22</v>
      </c>
      <c r="T57" s="381">
        <v>701.43</v>
      </c>
      <c r="U57" s="381">
        <v>680.18</v>
      </c>
      <c r="V57" s="381">
        <v>658.61</v>
      </c>
      <c r="W57" s="381">
        <v>636.82000000000005</v>
      </c>
      <c r="X57" s="381">
        <v>614.92999999999995</v>
      </c>
      <c r="Y57" s="381">
        <v>593.13</v>
      </c>
      <c r="Z57" s="381">
        <v>571.45000000000005</v>
      </c>
      <c r="AA57" s="381">
        <v>550.16999999999996</v>
      </c>
      <c r="AB57" s="381">
        <v>529.41</v>
      </c>
      <c r="AC57" s="381">
        <v>509.22</v>
      </c>
      <c r="AD57" s="381">
        <v>489.81</v>
      </c>
      <c r="AE57" s="381">
        <v>471.17</v>
      </c>
      <c r="AF57" s="381">
        <v>453.42</v>
      </c>
      <c r="AG57" s="381">
        <v>436.82</v>
      </c>
      <c r="AH57" s="381">
        <v>421.87</v>
      </c>
      <c r="AI57" s="381">
        <v>409.19</v>
      </c>
      <c r="AJ57" s="381">
        <v>399.19</v>
      </c>
      <c r="AK57" s="381">
        <v>391.91</v>
      </c>
      <c r="AL57" s="381">
        <v>387.59</v>
      </c>
    </row>
    <row r="58" spans="1:38" x14ac:dyDescent="0.2">
      <c r="A58" s="928"/>
      <c r="B58" s="635">
        <v>55</v>
      </c>
      <c r="C58" s="381">
        <v>907.04</v>
      </c>
      <c r="D58" s="381">
        <v>906.23</v>
      </c>
      <c r="E58" s="381">
        <v>903.82</v>
      </c>
      <c r="F58" s="381">
        <v>899.8</v>
      </c>
      <c r="G58" s="381">
        <v>894.18</v>
      </c>
      <c r="H58" s="381">
        <v>886.94</v>
      </c>
      <c r="I58" s="381">
        <v>878.13</v>
      </c>
      <c r="J58" s="381">
        <v>867.69</v>
      </c>
      <c r="K58" s="381">
        <v>855.74</v>
      </c>
      <c r="L58" s="381">
        <v>842.36</v>
      </c>
      <c r="M58" s="381">
        <v>827.66</v>
      </c>
      <c r="N58" s="381">
        <v>811.79</v>
      </c>
      <c r="O58" s="381">
        <v>794.79</v>
      </c>
      <c r="P58" s="381">
        <v>776.86</v>
      </c>
      <c r="Q58" s="381">
        <v>758.06</v>
      </c>
      <c r="R58" s="381">
        <v>738.43</v>
      </c>
      <c r="S58" s="381">
        <v>718.07</v>
      </c>
      <c r="T58" s="381">
        <v>697.21</v>
      </c>
      <c r="U58" s="381">
        <v>675.84</v>
      </c>
      <c r="V58" s="381">
        <v>654.21</v>
      </c>
      <c r="W58" s="381">
        <v>632.34</v>
      </c>
      <c r="X58" s="381">
        <v>610.38</v>
      </c>
      <c r="Y58" s="381">
        <v>588.4</v>
      </c>
      <c r="Z58" s="381">
        <v>566.69000000000005</v>
      </c>
      <c r="AA58" s="381">
        <v>545.32000000000005</v>
      </c>
      <c r="AB58" s="381">
        <v>524.48</v>
      </c>
      <c r="AC58" s="381">
        <v>504.26</v>
      </c>
      <c r="AD58" s="381">
        <v>484.73</v>
      </c>
      <c r="AE58" s="381">
        <v>466.04</v>
      </c>
      <c r="AF58" s="381">
        <v>448.26</v>
      </c>
      <c r="AG58" s="381">
        <v>431.65</v>
      </c>
      <c r="AH58" s="381">
        <v>416.6</v>
      </c>
      <c r="AI58" s="381">
        <v>403.85</v>
      </c>
      <c r="AJ58" s="381">
        <v>393.78</v>
      </c>
      <c r="AK58" s="381">
        <v>386.3</v>
      </c>
      <c r="AL58" s="381">
        <v>381.94</v>
      </c>
    </row>
    <row r="59" spans="1:38" x14ac:dyDescent="0.2">
      <c r="A59" s="928"/>
      <c r="B59" s="635">
        <v>56</v>
      </c>
      <c r="C59" s="381">
        <v>903.63</v>
      </c>
      <c r="D59" s="381">
        <v>902.82</v>
      </c>
      <c r="E59" s="381">
        <v>900.41</v>
      </c>
      <c r="F59" s="381">
        <v>896.35</v>
      </c>
      <c r="G59" s="381">
        <v>890.66</v>
      </c>
      <c r="H59" s="381">
        <v>883.48</v>
      </c>
      <c r="I59" s="381">
        <v>874.58</v>
      </c>
      <c r="J59" s="381">
        <v>864.12</v>
      </c>
      <c r="K59" s="381">
        <v>852.12</v>
      </c>
      <c r="L59" s="381">
        <v>838.69</v>
      </c>
      <c r="M59" s="381">
        <v>823.92</v>
      </c>
      <c r="N59" s="381">
        <v>807.95</v>
      </c>
      <c r="O59" s="381">
        <v>790.92</v>
      </c>
      <c r="P59" s="381">
        <v>772.87</v>
      </c>
      <c r="Q59" s="381">
        <v>753.95</v>
      </c>
      <c r="R59" s="381">
        <v>734.24</v>
      </c>
      <c r="S59" s="381">
        <v>713.84</v>
      </c>
      <c r="T59" s="381">
        <v>692.87</v>
      </c>
      <c r="U59" s="381">
        <v>671.47</v>
      </c>
      <c r="V59" s="381">
        <v>649.69000000000005</v>
      </c>
      <c r="W59" s="381">
        <v>627.71</v>
      </c>
      <c r="X59" s="381">
        <v>605.65</v>
      </c>
      <c r="Y59" s="381">
        <v>583.62</v>
      </c>
      <c r="Z59" s="381">
        <v>561.84</v>
      </c>
      <c r="AA59" s="381">
        <v>540.48</v>
      </c>
      <c r="AB59" s="381">
        <v>519.49</v>
      </c>
      <c r="AC59" s="381">
        <v>499.22</v>
      </c>
      <c r="AD59" s="381">
        <v>479.72</v>
      </c>
      <c r="AE59" s="381">
        <v>460.91</v>
      </c>
      <c r="AF59" s="381">
        <v>443.15</v>
      </c>
      <c r="AG59" s="381">
        <v>426.46</v>
      </c>
      <c r="AH59" s="381">
        <v>411.41</v>
      </c>
      <c r="AI59" s="381">
        <v>398.37</v>
      </c>
      <c r="AJ59" s="381">
        <v>388.15</v>
      </c>
      <c r="AK59" s="381">
        <v>380.83</v>
      </c>
      <c r="AL59" s="381">
        <v>376.26</v>
      </c>
    </row>
    <row r="60" spans="1:38" x14ac:dyDescent="0.2">
      <c r="A60" s="928"/>
      <c r="B60" s="635">
        <v>57</v>
      </c>
      <c r="C60" s="381">
        <v>900.01</v>
      </c>
      <c r="D60" s="381">
        <v>899.12</v>
      </c>
      <c r="E60" s="381">
        <v>896.67</v>
      </c>
      <c r="F60" s="381">
        <v>892.6</v>
      </c>
      <c r="G60" s="381">
        <v>886.92</v>
      </c>
      <c r="H60" s="381">
        <v>879.58</v>
      </c>
      <c r="I60" s="381">
        <v>870.71</v>
      </c>
      <c r="J60" s="381">
        <v>860.22</v>
      </c>
      <c r="K60" s="381">
        <v>848.3</v>
      </c>
      <c r="L60" s="381">
        <v>834.85</v>
      </c>
      <c r="M60" s="381">
        <v>820.05</v>
      </c>
      <c r="N60" s="381">
        <v>803.98</v>
      </c>
      <c r="O60" s="381">
        <v>786.84</v>
      </c>
      <c r="P60" s="381">
        <v>768.77</v>
      </c>
      <c r="Q60" s="381">
        <v>749.74</v>
      </c>
      <c r="R60" s="381">
        <v>729.97</v>
      </c>
      <c r="S60" s="381">
        <v>709.5</v>
      </c>
      <c r="T60" s="381">
        <v>688.41</v>
      </c>
      <c r="U60" s="381">
        <v>666.95</v>
      </c>
      <c r="V60" s="381">
        <v>645.07000000000005</v>
      </c>
      <c r="W60" s="381">
        <v>623.01</v>
      </c>
      <c r="X60" s="381">
        <v>600.82000000000005</v>
      </c>
      <c r="Y60" s="381">
        <v>578.77</v>
      </c>
      <c r="Z60" s="381">
        <v>556.91999999999996</v>
      </c>
      <c r="AA60" s="381">
        <v>535.41</v>
      </c>
      <c r="AB60" s="381">
        <v>514.42999999999995</v>
      </c>
      <c r="AC60" s="381">
        <v>494.15</v>
      </c>
      <c r="AD60" s="381">
        <v>474.53</v>
      </c>
      <c r="AE60" s="381">
        <v>455.81</v>
      </c>
      <c r="AF60" s="381">
        <v>438.02</v>
      </c>
      <c r="AG60" s="381">
        <v>421.26</v>
      </c>
      <c r="AH60" s="381">
        <v>406.2</v>
      </c>
      <c r="AI60" s="381">
        <v>393.08</v>
      </c>
      <c r="AJ60" s="381">
        <v>382.81</v>
      </c>
      <c r="AK60" s="381">
        <v>375.32</v>
      </c>
      <c r="AL60" s="381">
        <v>370.92</v>
      </c>
    </row>
    <row r="61" spans="1:38" x14ac:dyDescent="0.2">
      <c r="A61" s="928"/>
      <c r="B61" s="635">
        <v>58</v>
      </c>
      <c r="C61" s="381">
        <v>896.11</v>
      </c>
      <c r="D61" s="381">
        <v>895.26</v>
      </c>
      <c r="E61" s="381">
        <v>892.79</v>
      </c>
      <c r="F61" s="381">
        <v>888.73</v>
      </c>
      <c r="G61" s="381">
        <v>883.04</v>
      </c>
      <c r="H61" s="381">
        <v>875.7</v>
      </c>
      <c r="I61" s="381">
        <v>866.83</v>
      </c>
      <c r="J61" s="381">
        <v>856.31</v>
      </c>
      <c r="K61" s="381">
        <v>844.23</v>
      </c>
      <c r="L61" s="381">
        <v>830.78</v>
      </c>
      <c r="M61" s="381">
        <v>815.93</v>
      </c>
      <c r="N61" s="381">
        <v>799.84</v>
      </c>
      <c r="O61" s="381">
        <v>782.66</v>
      </c>
      <c r="P61" s="381">
        <v>764.45</v>
      </c>
      <c r="Q61" s="381">
        <v>745.44</v>
      </c>
      <c r="R61" s="381">
        <v>725.55</v>
      </c>
      <c r="S61" s="381">
        <v>705.02</v>
      </c>
      <c r="T61" s="381">
        <v>683.88</v>
      </c>
      <c r="U61" s="381">
        <v>662.3</v>
      </c>
      <c r="V61" s="381">
        <v>640.41</v>
      </c>
      <c r="W61" s="381">
        <v>618.30999999999995</v>
      </c>
      <c r="X61" s="381">
        <v>596.03</v>
      </c>
      <c r="Y61" s="381">
        <v>573.94000000000005</v>
      </c>
      <c r="Z61" s="381">
        <v>552.04999999999995</v>
      </c>
      <c r="AA61" s="381">
        <v>530.41</v>
      </c>
      <c r="AB61" s="381">
        <v>509.43</v>
      </c>
      <c r="AC61" s="381">
        <v>489.07</v>
      </c>
      <c r="AD61" s="381">
        <v>469.5</v>
      </c>
      <c r="AE61" s="381">
        <v>450.68</v>
      </c>
      <c r="AF61" s="381">
        <v>432.86</v>
      </c>
      <c r="AG61" s="381">
        <v>416.14</v>
      </c>
      <c r="AH61" s="381">
        <v>401.01</v>
      </c>
      <c r="AI61" s="381">
        <v>387.88</v>
      </c>
      <c r="AJ61" s="381">
        <v>377.37</v>
      </c>
      <c r="AK61" s="381">
        <v>370.04</v>
      </c>
      <c r="AL61" s="381">
        <v>365.34</v>
      </c>
    </row>
    <row r="62" spans="1:38" x14ac:dyDescent="0.2">
      <c r="A62" s="928"/>
      <c r="B62" s="635">
        <v>59</v>
      </c>
      <c r="C62" s="381">
        <v>891.89</v>
      </c>
      <c r="D62" s="381">
        <v>891.13</v>
      </c>
      <c r="E62" s="381">
        <v>888.72</v>
      </c>
      <c r="F62" s="381">
        <v>884.69</v>
      </c>
      <c r="G62" s="381">
        <v>878.96</v>
      </c>
      <c r="H62" s="381">
        <v>871.64</v>
      </c>
      <c r="I62" s="381">
        <v>862.76</v>
      </c>
      <c r="J62" s="381">
        <v>852.22</v>
      </c>
      <c r="K62" s="381">
        <v>840.11</v>
      </c>
      <c r="L62" s="381">
        <v>826.53</v>
      </c>
      <c r="M62" s="381">
        <v>811.63</v>
      </c>
      <c r="N62" s="381">
        <v>795.55</v>
      </c>
      <c r="O62" s="381">
        <v>778.31</v>
      </c>
      <c r="P62" s="381">
        <v>760.07</v>
      </c>
      <c r="Q62" s="381">
        <v>740.94</v>
      </c>
      <c r="R62" s="381">
        <v>720.99</v>
      </c>
      <c r="S62" s="381">
        <v>700.29</v>
      </c>
      <c r="T62" s="381">
        <v>679.28</v>
      </c>
      <c r="U62" s="381">
        <v>657.59</v>
      </c>
      <c r="V62" s="381">
        <v>635.62</v>
      </c>
      <c r="W62" s="381">
        <v>613.41999999999996</v>
      </c>
      <c r="X62" s="381">
        <v>591.17999999999995</v>
      </c>
      <c r="Y62" s="381">
        <v>568.99</v>
      </c>
      <c r="Z62" s="381">
        <v>547.02</v>
      </c>
      <c r="AA62" s="381">
        <v>525.45000000000005</v>
      </c>
      <c r="AB62" s="381">
        <v>504.36</v>
      </c>
      <c r="AC62" s="381">
        <v>483.91</v>
      </c>
      <c r="AD62" s="381">
        <v>464.3</v>
      </c>
      <c r="AE62" s="381">
        <v>445.58</v>
      </c>
      <c r="AF62" s="381">
        <v>427.68</v>
      </c>
      <c r="AG62" s="381">
        <v>411</v>
      </c>
      <c r="AH62" s="381">
        <v>395.89</v>
      </c>
      <c r="AI62" s="381">
        <v>382.83</v>
      </c>
      <c r="AJ62" s="381">
        <v>372.14</v>
      </c>
      <c r="AK62" s="381">
        <v>364.49</v>
      </c>
      <c r="AL62" s="381">
        <v>360.04</v>
      </c>
    </row>
    <row r="63" spans="1:38" x14ac:dyDescent="0.2">
      <c r="A63" s="928"/>
      <c r="B63" s="635">
        <v>60</v>
      </c>
      <c r="C63" s="381">
        <v>887.65</v>
      </c>
      <c r="D63" s="381">
        <v>886.84</v>
      </c>
      <c r="E63" s="381">
        <v>884.48</v>
      </c>
      <c r="F63" s="381">
        <v>880.41</v>
      </c>
      <c r="G63" s="381">
        <v>874.72</v>
      </c>
      <c r="H63" s="381">
        <v>867.4</v>
      </c>
      <c r="I63" s="381">
        <v>858.51</v>
      </c>
      <c r="J63" s="381">
        <v>847.95</v>
      </c>
      <c r="K63" s="381">
        <v>835.81</v>
      </c>
      <c r="L63" s="381">
        <v>822.2</v>
      </c>
      <c r="M63" s="381">
        <v>807.2</v>
      </c>
      <c r="N63" s="381">
        <v>791.04</v>
      </c>
      <c r="O63" s="381">
        <v>773.82</v>
      </c>
      <c r="P63" s="381">
        <v>755.51</v>
      </c>
      <c r="Q63" s="381">
        <v>736.3</v>
      </c>
      <c r="R63" s="381">
        <v>716.37</v>
      </c>
      <c r="S63" s="381">
        <v>695.68</v>
      </c>
      <c r="T63" s="381">
        <v>674.44</v>
      </c>
      <c r="U63" s="381">
        <v>652.79</v>
      </c>
      <c r="V63" s="381">
        <v>630.66999999999996</v>
      </c>
      <c r="W63" s="381">
        <v>608.53</v>
      </c>
      <c r="X63" s="381">
        <v>586.20000000000005</v>
      </c>
      <c r="Y63" s="381">
        <v>564.04</v>
      </c>
      <c r="Z63" s="381">
        <v>541.89</v>
      </c>
      <c r="AA63" s="381">
        <v>520.34</v>
      </c>
      <c r="AB63" s="381">
        <v>499.22</v>
      </c>
      <c r="AC63" s="381">
        <v>478.77</v>
      </c>
      <c r="AD63" s="381">
        <v>459.29</v>
      </c>
      <c r="AE63" s="381">
        <v>440.37</v>
      </c>
      <c r="AF63" s="381">
        <v>422.61</v>
      </c>
      <c r="AG63" s="381">
        <v>405.99</v>
      </c>
      <c r="AH63" s="381">
        <v>390.87</v>
      </c>
      <c r="AI63" s="381">
        <v>377.67</v>
      </c>
      <c r="AJ63" s="381">
        <v>366.92</v>
      </c>
      <c r="AK63" s="381">
        <v>359.05</v>
      </c>
      <c r="AL63" s="381">
        <v>354.57</v>
      </c>
    </row>
    <row r="64" spans="1:38" x14ac:dyDescent="0.2">
      <c r="A64" s="928"/>
      <c r="B64" s="635">
        <v>61</v>
      </c>
      <c r="C64" s="381">
        <v>883.11</v>
      </c>
      <c r="D64" s="381">
        <v>882.31</v>
      </c>
      <c r="E64" s="381">
        <v>880.04</v>
      </c>
      <c r="F64" s="381">
        <v>875.97</v>
      </c>
      <c r="G64" s="381">
        <v>870.28</v>
      </c>
      <c r="H64" s="381">
        <v>862.95</v>
      </c>
      <c r="I64" s="381">
        <v>854.07</v>
      </c>
      <c r="J64" s="381">
        <v>843.5</v>
      </c>
      <c r="K64" s="381">
        <v>831.35</v>
      </c>
      <c r="L64" s="381">
        <v>817.72</v>
      </c>
      <c r="M64" s="381">
        <v>802.69</v>
      </c>
      <c r="N64" s="381">
        <v>786.4</v>
      </c>
      <c r="O64" s="381">
        <v>769.06</v>
      </c>
      <c r="P64" s="381">
        <v>750.84</v>
      </c>
      <c r="Q64" s="381">
        <v>731.61</v>
      </c>
      <c r="R64" s="381">
        <v>711.47</v>
      </c>
      <c r="S64" s="381">
        <v>690.9</v>
      </c>
      <c r="T64" s="381">
        <v>669.59</v>
      </c>
      <c r="U64" s="381">
        <v>647.76</v>
      </c>
      <c r="V64" s="381">
        <v>625.74</v>
      </c>
      <c r="W64" s="381">
        <v>603.49</v>
      </c>
      <c r="X64" s="381">
        <v>581.17999999999995</v>
      </c>
      <c r="Y64" s="381">
        <v>558.88</v>
      </c>
      <c r="Z64" s="381">
        <v>536.89</v>
      </c>
      <c r="AA64" s="381">
        <v>515.11</v>
      </c>
      <c r="AB64" s="381">
        <v>494</v>
      </c>
      <c r="AC64" s="381">
        <v>473.69</v>
      </c>
      <c r="AD64" s="381">
        <v>453.96</v>
      </c>
      <c r="AE64" s="381">
        <v>435.43</v>
      </c>
      <c r="AF64" s="381">
        <v>417.51</v>
      </c>
      <c r="AG64" s="381">
        <v>400.9</v>
      </c>
      <c r="AH64" s="381">
        <v>385.76</v>
      </c>
      <c r="AI64" s="381">
        <v>372.7</v>
      </c>
      <c r="AJ64" s="381">
        <v>361.9</v>
      </c>
      <c r="AK64" s="381">
        <v>354.06</v>
      </c>
      <c r="AL64" s="381">
        <v>349.21</v>
      </c>
    </row>
    <row r="65" spans="1:38" x14ac:dyDescent="0.2">
      <c r="A65" s="928"/>
      <c r="B65" s="635">
        <v>62</v>
      </c>
      <c r="C65" s="381">
        <v>878.46</v>
      </c>
      <c r="D65" s="381">
        <v>877.66</v>
      </c>
      <c r="E65" s="381">
        <v>875.35</v>
      </c>
      <c r="F65" s="381">
        <v>871.33</v>
      </c>
      <c r="G65" s="381">
        <v>865.58</v>
      </c>
      <c r="H65" s="381">
        <v>858.26</v>
      </c>
      <c r="I65" s="381">
        <v>849.35</v>
      </c>
      <c r="J65" s="381">
        <v>838.8</v>
      </c>
      <c r="K65" s="381">
        <v>826.71</v>
      </c>
      <c r="L65" s="381">
        <v>813.07</v>
      </c>
      <c r="M65" s="381">
        <v>798</v>
      </c>
      <c r="N65" s="381">
        <v>781.67</v>
      </c>
      <c r="O65" s="381">
        <v>764.28</v>
      </c>
      <c r="P65" s="381">
        <v>745.95</v>
      </c>
      <c r="Q65" s="381">
        <v>726.68</v>
      </c>
      <c r="R65" s="381">
        <v>706.61</v>
      </c>
      <c r="S65" s="381">
        <v>685.94</v>
      </c>
      <c r="T65" s="381">
        <v>664.69</v>
      </c>
      <c r="U65" s="381">
        <v>642.80999999999995</v>
      </c>
      <c r="V65" s="381">
        <v>620.75</v>
      </c>
      <c r="W65" s="381">
        <v>598.42999999999995</v>
      </c>
      <c r="X65" s="381">
        <v>575.97</v>
      </c>
      <c r="Y65" s="381">
        <v>553.6</v>
      </c>
      <c r="Z65" s="381">
        <v>531.69000000000005</v>
      </c>
      <c r="AA65" s="381">
        <v>510.13</v>
      </c>
      <c r="AB65" s="381">
        <v>488.95</v>
      </c>
      <c r="AC65" s="381">
        <v>468.55</v>
      </c>
      <c r="AD65" s="381">
        <v>448.95</v>
      </c>
      <c r="AE65" s="381">
        <v>430.1</v>
      </c>
      <c r="AF65" s="381">
        <v>412.32</v>
      </c>
      <c r="AG65" s="381">
        <v>395.76</v>
      </c>
      <c r="AH65" s="381">
        <v>380.67</v>
      </c>
      <c r="AI65" s="381">
        <v>367.5</v>
      </c>
      <c r="AJ65" s="381">
        <v>356.96</v>
      </c>
      <c r="AK65" s="381">
        <v>348.85</v>
      </c>
      <c r="AL65" s="381">
        <v>344.07</v>
      </c>
    </row>
    <row r="66" spans="1:38" x14ac:dyDescent="0.2">
      <c r="A66" s="928"/>
      <c r="B66" s="635">
        <v>63</v>
      </c>
      <c r="C66" s="381">
        <v>873.61</v>
      </c>
      <c r="D66" s="381">
        <v>872.81</v>
      </c>
      <c r="E66" s="381">
        <v>870.41</v>
      </c>
      <c r="F66" s="381">
        <v>866.32</v>
      </c>
      <c r="G66" s="381">
        <v>860.61</v>
      </c>
      <c r="H66" s="381">
        <v>853.29</v>
      </c>
      <c r="I66" s="381">
        <v>844.39</v>
      </c>
      <c r="J66" s="381">
        <v>833.84</v>
      </c>
      <c r="K66" s="381">
        <v>821.67</v>
      </c>
      <c r="L66" s="381">
        <v>808.18</v>
      </c>
      <c r="M66" s="381">
        <v>793.09</v>
      </c>
      <c r="N66" s="381">
        <v>776.77</v>
      </c>
      <c r="O66" s="381">
        <v>759.37</v>
      </c>
      <c r="P66" s="381">
        <v>740.95</v>
      </c>
      <c r="Q66" s="381">
        <v>721.73</v>
      </c>
      <c r="R66" s="381">
        <v>701.63</v>
      </c>
      <c r="S66" s="381">
        <v>680.83</v>
      </c>
      <c r="T66" s="381">
        <v>659.46</v>
      </c>
      <c r="U66" s="381">
        <v>637.79</v>
      </c>
      <c r="V66" s="381">
        <v>615.47</v>
      </c>
      <c r="W66" s="381">
        <v>593.21</v>
      </c>
      <c r="X66" s="381">
        <v>570.89</v>
      </c>
      <c r="Y66" s="381">
        <v>548.49</v>
      </c>
      <c r="Z66" s="381">
        <v>526.45000000000005</v>
      </c>
      <c r="AA66" s="381">
        <v>504.76</v>
      </c>
      <c r="AB66" s="381">
        <v>483.87</v>
      </c>
      <c r="AC66" s="381">
        <v>463.39</v>
      </c>
      <c r="AD66" s="381">
        <v>443.68</v>
      </c>
      <c r="AE66" s="381">
        <v>425.03</v>
      </c>
      <c r="AF66" s="381">
        <v>407.35</v>
      </c>
      <c r="AG66" s="381">
        <v>390.62</v>
      </c>
      <c r="AH66" s="381">
        <v>375.57</v>
      </c>
      <c r="AI66" s="381">
        <v>362.77</v>
      </c>
      <c r="AJ66" s="381">
        <v>351.97</v>
      </c>
      <c r="AK66" s="381">
        <v>343.98</v>
      </c>
      <c r="AL66" s="381">
        <v>339.05</v>
      </c>
    </row>
    <row r="67" spans="1:38" x14ac:dyDescent="0.2">
      <c r="A67" s="928"/>
      <c r="B67" s="635">
        <v>64</v>
      </c>
      <c r="C67" s="381">
        <v>868.47</v>
      </c>
      <c r="D67" s="381">
        <v>867.76</v>
      </c>
      <c r="E67" s="381">
        <v>865.17</v>
      </c>
      <c r="F67" s="381">
        <v>861.22</v>
      </c>
      <c r="G67" s="381">
        <v>855.58</v>
      </c>
      <c r="H67" s="381">
        <v>848.21</v>
      </c>
      <c r="I67" s="381">
        <v>839.3</v>
      </c>
      <c r="J67" s="381">
        <v>828.72</v>
      </c>
      <c r="K67" s="381">
        <v>816.56</v>
      </c>
      <c r="L67" s="381">
        <v>802.77</v>
      </c>
      <c r="M67" s="381">
        <v>787.58</v>
      </c>
      <c r="N67" s="381">
        <v>771.57</v>
      </c>
      <c r="O67" s="381">
        <v>754.31</v>
      </c>
      <c r="P67" s="381">
        <v>735.85</v>
      </c>
      <c r="Q67" s="381">
        <v>716.43</v>
      </c>
      <c r="R67" s="381">
        <v>696.46</v>
      </c>
      <c r="S67" s="381">
        <v>675.64</v>
      </c>
      <c r="T67" s="381">
        <v>654.29</v>
      </c>
      <c r="U67" s="381">
        <v>632.48</v>
      </c>
      <c r="V67" s="381">
        <v>610.35</v>
      </c>
      <c r="W67" s="381">
        <v>588.01</v>
      </c>
      <c r="X67" s="381">
        <v>565.54999999999995</v>
      </c>
      <c r="Y67" s="381">
        <v>543.34</v>
      </c>
      <c r="Z67" s="381">
        <v>521.29999999999995</v>
      </c>
      <c r="AA67" s="381">
        <v>499.51</v>
      </c>
      <c r="AB67" s="381">
        <v>478.56</v>
      </c>
      <c r="AC67" s="381">
        <v>458.02</v>
      </c>
      <c r="AD67" s="381">
        <v>438.56</v>
      </c>
      <c r="AE67" s="381">
        <v>419.78</v>
      </c>
      <c r="AF67" s="381">
        <v>402.05</v>
      </c>
      <c r="AG67" s="381">
        <v>385.68</v>
      </c>
      <c r="AH67" s="381">
        <v>370.8</v>
      </c>
      <c r="AI67" s="381">
        <v>357.63</v>
      </c>
      <c r="AJ67" s="381">
        <v>346.97</v>
      </c>
      <c r="AK67" s="381">
        <v>338.97</v>
      </c>
      <c r="AL67" s="381">
        <v>334.21</v>
      </c>
    </row>
    <row r="68" spans="1:38" x14ac:dyDescent="0.2">
      <c r="A68" s="928"/>
      <c r="B68" s="635">
        <v>65</v>
      </c>
      <c r="C68" s="381">
        <v>863.22</v>
      </c>
      <c r="D68" s="381">
        <v>862.39</v>
      </c>
      <c r="E68" s="381">
        <v>859.85</v>
      </c>
      <c r="F68" s="381">
        <v>855.93</v>
      </c>
      <c r="G68" s="381">
        <v>850.3</v>
      </c>
      <c r="H68" s="381">
        <v>843.01</v>
      </c>
      <c r="I68" s="381">
        <v>834.06</v>
      </c>
      <c r="J68" s="381">
        <v>823.56</v>
      </c>
      <c r="K68" s="381">
        <v>811.34</v>
      </c>
      <c r="L68" s="381">
        <v>797.58</v>
      </c>
      <c r="M68" s="381">
        <v>782.44</v>
      </c>
      <c r="N68" s="381">
        <v>766.16</v>
      </c>
      <c r="O68" s="381">
        <v>749.02</v>
      </c>
      <c r="P68" s="381">
        <v>730.65</v>
      </c>
      <c r="Q68" s="381">
        <v>711.3</v>
      </c>
      <c r="R68" s="381">
        <v>691.08</v>
      </c>
      <c r="S68" s="381">
        <v>670.42</v>
      </c>
      <c r="T68" s="381">
        <v>648.92999999999995</v>
      </c>
      <c r="U68" s="381">
        <v>627.07000000000005</v>
      </c>
      <c r="V68" s="381">
        <v>605.01</v>
      </c>
      <c r="W68" s="381">
        <v>582.66</v>
      </c>
      <c r="X68" s="381">
        <v>560.33000000000004</v>
      </c>
      <c r="Y68" s="381">
        <v>538.04999999999995</v>
      </c>
      <c r="Z68" s="381">
        <v>516.07000000000005</v>
      </c>
      <c r="AA68" s="381">
        <v>494.25</v>
      </c>
      <c r="AB68" s="381">
        <v>473.18</v>
      </c>
      <c r="AC68" s="381">
        <v>452.81</v>
      </c>
      <c r="AD68" s="381">
        <v>433.36</v>
      </c>
      <c r="AE68" s="381">
        <v>414.78</v>
      </c>
      <c r="AF68" s="381">
        <v>397.14</v>
      </c>
      <c r="AG68" s="381">
        <v>380.65</v>
      </c>
      <c r="AH68" s="381">
        <v>365.84</v>
      </c>
      <c r="AI68" s="381">
        <v>352.87</v>
      </c>
      <c r="AJ68" s="381">
        <v>342.21</v>
      </c>
      <c r="AK68" s="381">
        <v>334.3</v>
      </c>
      <c r="AL68" s="381">
        <v>329.48</v>
      </c>
    </row>
    <row r="69" spans="1:38" x14ac:dyDescent="0.2">
      <c r="A69" s="928"/>
      <c r="B69" s="635">
        <v>66</v>
      </c>
      <c r="C69" s="381">
        <v>857.77</v>
      </c>
      <c r="D69" s="381">
        <v>856.86</v>
      </c>
      <c r="E69" s="381">
        <v>854.41</v>
      </c>
      <c r="F69" s="381">
        <v>850.45</v>
      </c>
      <c r="G69" s="381">
        <v>844.89</v>
      </c>
      <c r="H69" s="381">
        <v>837.57</v>
      </c>
      <c r="I69" s="381">
        <v>828.7</v>
      </c>
      <c r="J69" s="381">
        <v>818.16</v>
      </c>
      <c r="K69" s="381">
        <v>805.97</v>
      </c>
      <c r="L69" s="381">
        <v>792.24</v>
      </c>
      <c r="M69" s="381">
        <v>777.16</v>
      </c>
      <c r="N69" s="381">
        <v>760.88</v>
      </c>
      <c r="O69" s="381">
        <v>743.46</v>
      </c>
      <c r="P69" s="381">
        <v>725.16</v>
      </c>
      <c r="Q69" s="381">
        <v>705.82</v>
      </c>
      <c r="R69" s="381">
        <v>685.76</v>
      </c>
      <c r="S69" s="381">
        <v>664.98</v>
      </c>
      <c r="T69" s="381">
        <v>643.61</v>
      </c>
      <c r="U69" s="381">
        <v>621.76</v>
      </c>
      <c r="V69" s="381">
        <v>599.59</v>
      </c>
      <c r="W69" s="381">
        <v>577.29</v>
      </c>
      <c r="X69" s="381">
        <v>554.85</v>
      </c>
      <c r="Y69" s="381">
        <v>532.49</v>
      </c>
      <c r="Z69" s="381">
        <v>510.42</v>
      </c>
      <c r="AA69" s="381">
        <v>488.98</v>
      </c>
      <c r="AB69" s="381">
        <v>468.01</v>
      </c>
      <c r="AC69" s="381">
        <v>447.67</v>
      </c>
      <c r="AD69" s="381">
        <v>428.16</v>
      </c>
      <c r="AE69" s="381">
        <v>409.5</v>
      </c>
      <c r="AF69" s="381">
        <v>391.79</v>
      </c>
      <c r="AG69" s="381">
        <v>375.48</v>
      </c>
      <c r="AH69" s="381">
        <v>360.67</v>
      </c>
      <c r="AI69" s="381">
        <v>347.78</v>
      </c>
      <c r="AJ69" s="381">
        <v>337.26</v>
      </c>
      <c r="AK69" s="381">
        <v>329.42</v>
      </c>
      <c r="AL69" s="381">
        <v>324.60000000000002</v>
      </c>
    </row>
    <row r="70" spans="1:38" x14ac:dyDescent="0.2">
      <c r="A70" s="928"/>
      <c r="B70" s="635">
        <v>67</v>
      </c>
      <c r="C70" s="381">
        <v>851.97</v>
      </c>
      <c r="D70" s="381">
        <v>851.13</v>
      </c>
      <c r="E70" s="381">
        <v>848.78</v>
      </c>
      <c r="F70" s="381">
        <v>844.76</v>
      </c>
      <c r="G70" s="381">
        <v>839.22</v>
      </c>
      <c r="H70" s="381">
        <v>832.01</v>
      </c>
      <c r="I70" s="381">
        <v>823</v>
      </c>
      <c r="J70" s="381">
        <v>812.49</v>
      </c>
      <c r="K70" s="381">
        <v>800.49</v>
      </c>
      <c r="L70" s="381">
        <v>786.79</v>
      </c>
      <c r="M70" s="381">
        <v>771.72</v>
      </c>
      <c r="N70" s="381">
        <v>755.46</v>
      </c>
      <c r="O70" s="381">
        <v>738.06</v>
      </c>
      <c r="P70" s="381">
        <v>719.52</v>
      </c>
      <c r="Q70" s="381">
        <v>700.35</v>
      </c>
      <c r="R70" s="381">
        <v>680.24</v>
      </c>
      <c r="S70" s="381">
        <v>659.46</v>
      </c>
      <c r="T70" s="381">
        <v>638.13</v>
      </c>
      <c r="U70" s="381">
        <v>616.48</v>
      </c>
      <c r="V70" s="381">
        <v>594.15</v>
      </c>
      <c r="W70" s="381">
        <v>571.76</v>
      </c>
      <c r="X70" s="381">
        <v>549.42999999999995</v>
      </c>
      <c r="Y70" s="381">
        <v>527.1</v>
      </c>
      <c r="Z70" s="381">
        <v>505.04</v>
      </c>
      <c r="AA70" s="381">
        <v>483.56</v>
      </c>
      <c r="AB70" s="381">
        <v>462.62</v>
      </c>
      <c r="AC70" s="381">
        <v>442.32</v>
      </c>
      <c r="AD70" s="381">
        <v>422.8</v>
      </c>
      <c r="AE70" s="381">
        <v>404.46</v>
      </c>
      <c r="AF70" s="381">
        <v>386.93</v>
      </c>
      <c r="AG70" s="381">
        <v>370.57</v>
      </c>
      <c r="AH70" s="381">
        <v>355.88</v>
      </c>
      <c r="AI70" s="381">
        <v>343</v>
      </c>
      <c r="AJ70" s="381">
        <v>332.44</v>
      </c>
      <c r="AK70" s="381">
        <v>324.70999999999998</v>
      </c>
      <c r="AL70" s="381">
        <v>319.99</v>
      </c>
    </row>
    <row r="71" spans="1:38" x14ac:dyDescent="0.2">
      <c r="A71" s="928"/>
      <c r="B71" s="635">
        <v>68</v>
      </c>
      <c r="C71" s="381">
        <v>845.95</v>
      </c>
      <c r="D71" s="381">
        <v>845.29</v>
      </c>
      <c r="E71" s="381">
        <v>842.95</v>
      </c>
      <c r="F71" s="381">
        <v>838.96</v>
      </c>
      <c r="G71" s="381">
        <v>833.34</v>
      </c>
      <c r="H71" s="381">
        <v>826.05</v>
      </c>
      <c r="I71" s="381">
        <v>817.18</v>
      </c>
      <c r="J71" s="381">
        <v>806.6</v>
      </c>
      <c r="K71" s="381">
        <v>794.46</v>
      </c>
      <c r="L71" s="381">
        <v>780.91</v>
      </c>
      <c r="M71" s="381">
        <v>766.14</v>
      </c>
      <c r="N71" s="381">
        <v>749.91</v>
      </c>
      <c r="O71" s="381">
        <v>732.54</v>
      </c>
      <c r="P71" s="381">
        <v>713.97</v>
      </c>
      <c r="Q71" s="381">
        <v>694.57</v>
      </c>
      <c r="R71" s="381">
        <v>674.68</v>
      </c>
      <c r="S71" s="381">
        <v>653.88</v>
      </c>
      <c r="T71" s="381">
        <v>632.53</v>
      </c>
      <c r="U71" s="381">
        <v>610.66999999999996</v>
      </c>
      <c r="V71" s="381">
        <v>588.67999999999995</v>
      </c>
      <c r="W71" s="381">
        <v>566.24</v>
      </c>
      <c r="X71" s="381">
        <v>543.83000000000004</v>
      </c>
      <c r="Y71" s="381">
        <v>521.76</v>
      </c>
      <c r="Z71" s="381">
        <v>499.86</v>
      </c>
      <c r="AA71" s="381">
        <v>478.29</v>
      </c>
      <c r="AB71" s="381">
        <v>457.26</v>
      </c>
      <c r="AC71" s="381">
        <v>437</v>
      </c>
      <c r="AD71" s="381">
        <v>417.68</v>
      </c>
      <c r="AE71" s="381">
        <v>399.25</v>
      </c>
      <c r="AF71" s="381">
        <v>381.83</v>
      </c>
      <c r="AG71" s="381">
        <v>365.5</v>
      </c>
      <c r="AH71" s="381">
        <v>350.79</v>
      </c>
      <c r="AI71" s="381">
        <v>338.15</v>
      </c>
      <c r="AJ71" s="381">
        <v>327.87</v>
      </c>
      <c r="AK71" s="381">
        <v>320.01</v>
      </c>
      <c r="AL71" s="381">
        <v>315.3</v>
      </c>
    </row>
    <row r="72" spans="1:38" x14ac:dyDescent="0.2">
      <c r="A72" s="928"/>
      <c r="B72" s="635">
        <v>69</v>
      </c>
      <c r="C72" s="381">
        <v>839.91</v>
      </c>
      <c r="D72" s="381">
        <v>839.18</v>
      </c>
      <c r="E72" s="381">
        <v>836.85</v>
      </c>
      <c r="F72" s="381">
        <v>832.74</v>
      </c>
      <c r="G72" s="381">
        <v>827.27</v>
      </c>
      <c r="H72" s="381">
        <v>819.95</v>
      </c>
      <c r="I72" s="381">
        <v>811.19</v>
      </c>
      <c r="J72" s="381">
        <v>800.75</v>
      </c>
      <c r="K72" s="381">
        <v>788.66</v>
      </c>
      <c r="L72" s="381">
        <v>774.92</v>
      </c>
      <c r="M72" s="381">
        <v>760.05</v>
      </c>
      <c r="N72" s="381">
        <v>743.96</v>
      </c>
      <c r="O72" s="381">
        <v>726.89</v>
      </c>
      <c r="P72" s="381">
        <v>708.27</v>
      </c>
      <c r="Q72" s="381">
        <v>688.89</v>
      </c>
      <c r="R72" s="381">
        <v>668.77</v>
      </c>
      <c r="S72" s="381">
        <v>648.09</v>
      </c>
      <c r="T72" s="381">
        <v>626.83000000000004</v>
      </c>
      <c r="U72" s="381">
        <v>605.04</v>
      </c>
      <c r="V72" s="381">
        <v>583.04999999999995</v>
      </c>
      <c r="W72" s="381">
        <v>560.80999999999995</v>
      </c>
      <c r="X72" s="381">
        <v>538.39</v>
      </c>
      <c r="Y72" s="381">
        <v>516.30999999999995</v>
      </c>
      <c r="Z72" s="381">
        <v>494.27</v>
      </c>
      <c r="AA72" s="381">
        <v>473.06</v>
      </c>
      <c r="AB72" s="381">
        <v>451.83</v>
      </c>
      <c r="AC72" s="381">
        <v>431.85</v>
      </c>
      <c r="AD72" s="381">
        <v>412.48</v>
      </c>
      <c r="AE72" s="381">
        <v>394.05</v>
      </c>
      <c r="AF72" s="381">
        <v>376.66</v>
      </c>
      <c r="AG72" s="381">
        <v>360.61</v>
      </c>
      <c r="AH72" s="381">
        <v>346.12</v>
      </c>
      <c r="AI72" s="381">
        <v>333.56</v>
      </c>
      <c r="AJ72" s="381">
        <v>323.02999999999997</v>
      </c>
      <c r="AK72" s="381">
        <v>315.22000000000003</v>
      </c>
      <c r="AL72" s="381">
        <v>310.69</v>
      </c>
    </row>
    <row r="73" spans="1:38" x14ac:dyDescent="0.2">
      <c r="A73" s="928"/>
      <c r="B73" s="635">
        <v>70</v>
      </c>
      <c r="C73" s="381">
        <v>833.52</v>
      </c>
      <c r="D73" s="381">
        <v>832.93</v>
      </c>
      <c r="E73" s="381">
        <v>830.54</v>
      </c>
      <c r="F73" s="381">
        <v>826.44</v>
      </c>
      <c r="G73" s="381">
        <v>820.96</v>
      </c>
      <c r="H73" s="381">
        <v>813.85</v>
      </c>
      <c r="I73" s="381">
        <v>805.07</v>
      </c>
      <c r="J73" s="381">
        <v>794.63</v>
      </c>
      <c r="K73" s="381">
        <v>782.55</v>
      </c>
      <c r="L73" s="381">
        <v>768.9</v>
      </c>
      <c r="M73" s="381">
        <v>753.95</v>
      </c>
      <c r="N73" s="381">
        <v>737.79</v>
      </c>
      <c r="O73" s="381">
        <v>720.2</v>
      </c>
      <c r="P73" s="381">
        <v>702.35</v>
      </c>
      <c r="Q73" s="381">
        <v>683.09</v>
      </c>
      <c r="R73" s="381">
        <v>662.98</v>
      </c>
      <c r="S73" s="381">
        <v>642.1</v>
      </c>
      <c r="T73" s="381">
        <v>621.1</v>
      </c>
      <c r="U73" s="381">
        <v>599.24</v>
      </c>
      <c r="V73" s="381">
        <v>577.22</v>
      </c>
      <c r="W73" s="381">
        <v>555.15</v>
      </c>
      <c r="X73" s="381">
        <v>532.86</v>
      </c>
      <c r="Y73" s="381">
        <v>510.57</v>
      </c>
      <c r="Z73" s="381">
        <v>488.92</v>
      </c>
      <c r="AA73" s="381">
        <v>467.28</v>
      </c>
      <c r="AB73" s="381">
        <v>446.59</v>
      </c>
      <c r="AC73" s="381">
        <v>426.4</v>
      </c>
      <c r="AD73" s="381">
        <v>407.13</v>
      </c>
      <c r="AE73" s="381">
        <v>388.82</v>
      </c>
      <c r="AF73" s="381">
        <v>371.7</v>
      </c>
      <c r="AG73" s="381">
        <v>355.7</v>
      </c>
      <c r="AH73" s="381">
        <v>341.03</v>
      </c>
      <c r="AI73" s="381">
        <v>328.75</v>
      </c>
      <c r="AJ73" s="381">
        <v>318.37</v>
      </c>
      <c r="AK73" s="381">
        <v>310.87</v>
      </c>
      <c r="AL73" s="381">
        <v>305.97000000000003</v>
      </c>
    </row>
    <row r="74" spans="1:38" x14ac:dyDescent="0.2">
      <c r="A74" s="928"/>
      <c r="B74" s="635">
        <v>71</v>
      </c>
      <c r="C74" s="381">
        <v>827.09</v>
      </c>
      <c r="D74" s="381">
        <v>826.3</v>
      </c>
      <c r="E74" s="381">
        <v>824.1</v>
      </c>
      <c r="F74" s="381">
        <v>819.96</v>
      </c>
      <c r="G74" s="381">
        <v>814.63</v>
      </c>
      <c r="H74" s="381">
        <v>807.57</v>
      </c>
      <c r="I74" s="381">
        <v>798.73</v>
      </c>
      <c r="J74" s="381">
        <v>788.36</v>
      </c>
      <c r="K74" s="381">
        <v>776.33</v>
      </c>
      <c r="L74" s="381">
        <v>762.82</v>
      </c>
      <c r="M74" s="381">
        <v>747.84</v>
      </c>
      <c r="N74" s="381">
        <v>731.63</v>
      </c>
      <c r="O74" s="381">
        <v>714.12</v>
      </c>
      <c r="P74" s="381">
        <v>695.82</v>
      </c>
      <c r="Q74" s="381">
        <v>677.04</v>
      </c>
      <c r="R74" s="381">
        <v>657.11</v>
      </c>
      <c r="S74" s="381">
        <v>636.41</v>
      </c>
      <c r="T74" s="381">
        <v>615.16999999999996</v>
      </c>
      <c r="U74" s="381">
        <v>593.57000000000005</v>
      </c>
      <c r="V74" s="381">
        <v>571.38</v>
      </c>
      <c r="W74" s="381">
        <v>549.28</v>
      </c>
      <c r="X74" s="381">
        <v>527.13</v>
      </c>
      <c r="Y74" s="381">
        <v>505.09</v>
      </c>
      <c r="Z74" s="381">
        <v>483.24</v>
      </c>
      <c r="AA74" s="381">
        <v>461.79</v>
      </c>
      <c r="AB74" s="381">
        <v>441.07</v>
      </c>
      <c r="AC74" s="381">
        <v>420.92</v>
      </c>
      <c r="AD74" s="381">
        <v>401.82</v>
      </c>
      <c r="AE74" s="381">
        <v>383.67</v>
      </c>
      <c r="AF74" s="381">
        <v>366.55</v>
      </c>
      <c r="AG74" s="381">
        <v>350.63</v>
      </c>
      <c r="AH74" s="381">
        <v>336.4</v>
      </c>
      <c r="AI74" s="381">
        <v>323.94</v>
      </c>
      <c r="AJ74" s="381">
        <v>313.77</v>
      </c>
      <c r="AK74" s="381">
        <v>305.95</v>
      </c>
      <c r="AL74" s="381">
        <v>301.39</v>
      </c>
    </row>
    <row r="75" spans="1:38" x14ac:dyDescent="0.2">
      <c r="A75" s="928"/>
      <c r="B75" s="635">
        <v>72</v>
      </c>
      <c r="C75" s="381">
        <v>820.48</v>
      </c>
      <c r="D75" s="381">
        <v>819.59</v>
      </c>
      <c r="E75" s="381">
        <v>817.3</v>
      </c>
      <c r="F75" s="381">
        <v>813.41</v>
      </c>
      <c r="G75" s="381">
        <v>808.06</v>
      </c>
      <c r="H75" s="381">
        <v>801.01</v>
      </c>
      <c r="I75" s="381">
        <v>792.23</v>
      </c>
      <c r="J75" s="381">
        <v>781.84</v>
      </c>
      <c r="K75" s="381">
        <v>769.91</v>
      </c>
      <c r="L75" s="381">
        <v>756.5</v>
      </c>
      <c r="M75" s="381">
        <v>741.59</v>
      </c>
      <c r="N75" s="381">
        <v>725.46</v>
      </c>
      <c r="O75" s="381">
        <v>708.09</v>
      </c>
      <c r="P75" s="381">
        <v>689.85</v>
      </c>
      <c r="Q75" s="381">
        <v>670.69</v>
      </c>
      <c r="R75" s="381">
        <v>651.08000000000004</v>
      </c>
      <c r="S75" s="381">
        <v>630.42999999999995</v>
      </c>
      <c r="T75" s="381">
        <v>609.08000000000004</v>
      </c>
      <c r="U75" s="381">
        <v>587.55999999999995</v>
      </c>
      <c r="V75" s="381">
        <v>565.79999999999995</v>
      </c>
      <c r="W75" s="381">
        <v>543.55999999999995</v>
      </c>
      <c r="X75" s="381">
        <v>521.37</v>
      </c>
      <c r="Y75" s="381">
        <v>499.4</v>
      </c>
      <c r="Z75" s="381">
        <v>477.68</v>
      </c>
      <c r="AA75" s="381">
        <v>456.42</v>
      </c>
      <c r="AB75" s="381">
        <v>435.77</v>
      </c>
      <c r="AC75" s="381">
        <v>415.88</v>
      </c>
      <c r="AD75" s="381">
        <v>396.73</v>
      </c>
      <c r="AE75" s="381">
        <v>378.67</v>
      </c>
      <c r="AF75" s="381">
        <v>361.44</v>
      </c>
      <c r="AG75" s="381">
        <v>345.65</v>
      </c>
      <c r="AH75" s="381">
        <v>331.58</v>
      </c>
      <c r="AI75" s="381">
        <v>319.01</v>
      </c>
      <c r="AJ75" s="381">
        <v>309.27</v>
      </c>
      <c r="AK75" s="381">
        <v>301.62</v>
      </c>
      <c r="AL75" s="381">
        <v>297.12</v>
      </c>
    </row>
    <row r="76" spans="1:38" x14ac:dyDescent="0.2">
      <c r="A76" s="928"/>
      <c r="B76" s="635">
        <v>73</v>
      </c>
      <c r="C76" s="381">
        <v>813.68</v>
      </c>
      <c r="D76" s="381">
        <v>812.71</v>
      </c>
      <c r="E76" s="381">
        <v>810.34</v>
      </c>
      <c r="F76" s="381">
        <v>806.68</v>
      </c>
      <c r="G76" s="381">
        <v>801.21</v>
      </c>
      <c r="H76" s="381">
        <v>794.19</v>
      </c>
      <c r="I76" s="381">
        <v>785.39</v>
      </c>
      <c r="J76" s="381">
        <v>775.19</v>
      </c>
      <c r="K76" s="381">
        <v>763.24</v>
      </c>
      <c r="L76" s="381">
        <v>749.85</v>
      </c>
      <c r="M76" s="381">
        <v>734.99</v>
      </c>
      <c r="N76" s="381">
        <v>719.18</v>
      </c>
      <c r="O76" s="381">
        <v>701.93</v>
      </c>
      <c r="P76" s="381">
        <v>683.77</v>
      </c>
      <c r="Q76" s="381">
        <v>664.67</v>
      </c>
      <c r="R76" s="381">
        <v>644.6</v>
      </c>
      <c r="S76" s="381">
        <v>624.41</v>
      </c>
      <c r="T76" s="381">
        <v>603.13</v>
      </c>
      <c r="U76" s="381">
        <v>581.54</v>
      </c>
      <c r="V76" s="381">
        <v>559.83000000000004</v>
      </c>
      <c r="W76" s="381">
        <v>537.91</v>
      </c>
      <c r="X76" s="381">
        <v>515.61</v>
      </c>
      <c r="Y76" s="381">
        <v>493.58</v>
      </c>
      <c r="Z76" s="381">
        <v>472.05</v>
      </c>
      <c r="AA76" s="381">
        <v>450.86</v>
      </c>
      <c r="AB76" s="381">
        <v>430.55</v>
      </c>
      <c r="AC76" s="381">
        <v>410.43</v>
      </c>
      <c r="AD76" s="381">
        <v>391.53</v>
      </c>
      <c r="AE76" s="381">
        <v>373.38</v>
      </c>
      <c r="AF76" s="381">
        <v>356.39</v>
      </c>
      <c r="AG76" s="381">
        <v>340.87</v>
      </c>
      <c r="AH76" s="381">
        <v>326.63</v>
      </c>
      <c r="AI76" s="381">
        <v>314.51</v>
      </c>
      <c r="AJ76" s="381">
        <v>304.44</v>
      </c>
      <c r="AK76" s="381">
        <v>296.86</v>
      </c>
      <c r="AL76" s="381">
        <v>292.41000000000003</v>
      </c>
    </row>
    <row r="77" spans="1:38" x14ac:dyDescent="0.2">
      <c r="A77" s="928"/>
      <c r="B77" s="635">
        <v>74</v>
      </c>
      <c r="C77" s="381">
        <v>806.7</v>
      </c>
      <c r="D77" s="381">
        <v>805.62</v>
      </c>
      <c r="E77" s="381">
        <v>803.38</v>
      </c>
      <c r="F77" s="381">
        <v>799.77</v>
      </c>
      <c r="G77" s="381">
        <v>794.22</v>
      </c>
      <c r="H77" s="381">
        <v>787.14</v>
      </c>
      <c r="I77" s="381">
        <v>778.51</v>
      </c>
      <c r="J77" s="381">
        <v>768.4</v>
      </c>
      <c r="K77" s="381">
        <v>756.51</v>
      </c>
      <c r="L77" s="381">
        <v>743.1</v>
      </c>
      <c r="M77" s="381">
        <v>728.42</v>
      </c>
      <c r="N77" s="381">
        <v>712.36</v>
      </c>
      <c r="O77" s="381">
        <v>695.5</v>
      </c>
      <c r="P77" s="381">
        <v>677.58</v>
      </c>
      <c r="Q77" s="381">
        <v>658.56</v>
      </c>
      <c r="R77" s="381">
        <v>638.5</v>
      </c>
      <c r="S77" s="381">
        <v>617.87</v>
      </c>
      <c r="T77" s="381">
        <v>597.27</v>
      </c>
      <c r="U77" s="381">
        <v>575.4</v>
      </c>
      <c r="V77" s="381">
        <v>553.69000000000005</v>
      </c>
      <c r="W77" s="381">
        <v>531.86</v>
      </c>
      <c r="X77" s="381">
        <v>509.86</v>
      </c>
      <c r="Y77" s="381">
        <v>487.98</v>
      </c>
      <c r="Z77" s="381">
        <v>466.45</v>
      </c>
      <c r="AA77" s="381">
        <v>445.33</v>
      </c>
      <c r="AB77" s="381">
        <v>424.73</v>
      </c>
      <c r="AC77" s="381">
        <v>404.89</v>
      </c>
      <c r="AD77" s="381">
        <v>386.04</v>
      </c>
      <c r="AE77" s="381">
        <v>368.15</v>
      </c>
      <c r="AF77" s="381">
        <v>351.51</v>
      </c>
      <c r="AG77" s="381">
        <v>335.88</v>
      </c>
      <c r="AH77" s="381">
        <v>321.91000000000003</v>
      </c>
      <c r="AI77" s="381">
        <v>309.67</v>
      </c>
      <c r="AJ77" s="381">
        <v>299.83</v>
      </c>
      <c r="AK77" s="381">
        <v>292.69</v>
      </c>
      <c r="AL77" s="381">
        <v>287.98</v>
      </c>
    </row>
    <row r="78" spans="1:38" x14ac:dyDescent="0.2">
      <c r="A78" s="928"/>
      <c r="B78" s="635">
        <v>75</v>
      </c>
      <c r="C78" s="381">
        <v>799.32</v>
      </c>
      <c r="D78" s="381">
        <v>798.46</v>
      </c>
      <c r="E78" s="381">
        <v>796.16</v>
      </c>
      <c r="F78" s="381">
        <v>792.44</v>
      </c>
      <c r="G78" s="381">
        <v>787.04</v>
      </c>
      <c r="H78" s="381">
        <v>780.03</v>
      </c>
      <c r="I78" s="381">
        <v>771.62</v>
      </c>
      <c r="J78" s="381">
        <v>761.49</v>
      </c>
      <c r="K78" s="381">
        <v>749.78</v>
      </c>
      <c r="L78" s="381">
        <v>736.31</v>
      </c>
      <c r="M78" s="381">
        <v>721.63</v>
      </c>
      <c r="N78" s="381">
        <v>705.73</v>
      </c>
      <c r="O78" s="381">
        <v>688.62</v>
      </c>
      <c r="P78" s="381">
        <v>670.76</v>
      </c>
      <c r="Q78" s="381">
        <v>652.36</v>
      </c>
      <c r="R78" s="381">
        <v>632.28</v>
      </c>
      <c r="S78" s="381">
        <v>611.70000000000005</v>
      </c>
      <c r="T78" s="381">
        <v>590.79</v>
      </c>
      <c r="U78" s="381">
        <v>569.54999999999995</v>
      </c>
      <c r="V78" s="381">
        <v>547.67999999999995</v>
      </c>
      <c r="W78" s="381">
        <v>525.78</v>
      </c>
      <c r="X78" s="381">
        <v>504.02</v>
      </c>
      <c r="Y78" s="381">
        <v>482.04</v>
      </c>
      <c r="Z78" s="381">
        <v>460.55</v>
      </c>
      <c r="AA78" s="381">
        <v>439.73</v>
      </c>
      <c r="AB78" s="381">
        <v>419</v>
      </c>
      <c r="AC78" s="381">
        <v>399.7</v>
      </c>
      <c r="AD78" s="381">
        <v>380.93</v>
      </c>
      <c r="AE78" s="381">
        <v>363.16</v>
      </c>
      <c r="AF78" s="381">
        <v>346.64</v>
      </c>
      <c r="AG78" s="381">
        <v>330.98</v>
      </c>
      <c r="AH78" s="381">
        <v>317.2</v>
      </c>
      <c r="AI78" s="381">
        <v>305.11</v>
      </c>
      <c r="AJ78" s="381">
        <v>295.26</v>
      </c>
      <c r="AK78" s="381">
        <v>288.19</v>
      </c>
      <c r="AL78" s="381">
        <v>283.79000000000002</v>
      </c>
    </row>
    <row r="79" spans="1:38" x14ac:dyDescent="0.2">
      <c r="A79" s="928"/>
      <c r="B79" s="635">
        <v>76</v>
      </c>
      <c r="C79" s="381">
        <v>791.81</v>
      </c>
      <c r="D79" s="381">
        <v>790.93</v>
      </c>
      <c r="E79" s="381">
        <v>788.85</v>
      </c>
      <c r="F79" s="381">
        <v>785.03</v>
      </c>
      <c r="G79" s="381">
        <v>779.59</v>
      </c>
      <c r="H79" s="381">
        <v>772.9</v>
      </c>
      <c r="I79" s="381">
        <v>764.57</v>
      </c>
      <c r="J79" s="381">
        <v>754.39</v>
      </c>
      <c r="K79" s="381">
        <v>742.67</v>
      </c>
      <c r="L79" s="381">
        <v>729.53</v>
      </c>
      <c r="M79" s="381">
        <v>714.8</v>
      </c>
      <c r="N79" s="381">
        <v>698.95</v>
      </c>
      <c r="O79" s="381">
        <v>681.98</v>
      </c>
      <c r="P79" s="381">
        <v>664.05</v>
      </c>
      <c r="Q79" s="381">
        <v>644.58000000000004</v>
      </c>
      <c r="R79" s="381">
        <v>625.80999999999995</v>
      </c>
      <c r="S79" s="381">
        <v>605.45000000000005</v>
      </c>
      <c r="T79" s="381">
        <v>584.4</v>
      </c>
      <c r="U79" s="381">
        <v>563.13</v>
      </c>
      <c r="V79" s="381">
        <v>541.73</v>
      </c>
      <c r="W79" s="381">
        <v>519.65</v>
      </c>
      <c r="X79" s="381">
        <v>497.73</v>
      </c>
      <c r="Y79" s="381">
        <v>476.54</v>
      </c>
      <c r="Z79" s="381">
        <v>454.98</v>
      </c>
      <c r="AA79" s="381">
        <v>433.99</v>
      </c>
      <c r="AB79" s="381">
        <v>413.84</v>
      </c>
      <c r="AC79" s="381">
        <v>394.46</v>
      </c>
      <c r="AD79" s="381">
        <v>375.56</v>
      </c>
      <c r="AE79" s="381">
        <v>358.08</v>
      </c>
      <c r="AF79" s="381">
        <v>341.46</v>
      </c>
      <c r="AG79" s="381">
        <v>326.24</v>
      </c>
      <c r="AH79" s="381">
        <v>312.36</v>
      </c>
      <c r="AI79" s="381">
        <v>300.62</v>
      </c>
      <c r="AJ79" s="381">
        <v>290.69</v>
      </c>
      <c r="AK79" s="381">
        <v>283.35000000000002</v>
      </c>
      <c r="AL79" s="381">
        <v>279.14999999999998</v>
      </c>
    </row>
    <row r="80" spans="1:38" x14ac:dyDescent="0.2">
      <c r="A80" s="928"/>
      <c r="B80" s="635">
        <v>77</v>
      </c>
      <c r="C80" s="381">
        <v>784.05</v>
      </c>
      <c r="D80" s="381">
        <v>783.42</v>
      </c>
      <c r="E80" s="381">
        <v>781.23</v>
      </c>
      <c r="F80" s="381">
        <v>777.53</v>
      </c>
      <c r="G80" s="381">
        <v>772.21</v>
      </c>
      <c r="H80" s="381">
        <v>765.61</v>
      </c>
      <c r="I80" s="381">
        <v>756.96</v>
      </c>
      <c r="J80" s="381">
        <v>747.11</v>
      </c>
      <c r="K80" s="381">
        <v>735.35</v>
      </c>
      <c r="L80" s="381">
        <v>722.3</v>
      </c>
      <c r="M80" s="381">
        <v>707.75</v>
      </c>
      <c r="N80" s="381">
        <v>692.23</v>
      </c>
      <c r="O80" s="381">
        <v>675.23</v>
      </c>
      <c r="P80" s="381">
        <v>657.28</v>
      </c>
      <c r="Q80" s="381">
        <v>638.17999999999995</v>
      </c>
      <c r="R80" s="381">
        <v>618.62</v>
      </c>
      <c r="S80" s="381">
        <v>598.92999999999995</v>
      </c>
      <c r="T80" s="381">
        <v>578.08000000000004</v>
      </c>
      <c r="U80" s="381">
        <v>556.88</v>
      </c>
      <c r="V80" s="381">
        <v>535.37</v>
      </c>
      <c r="W80" s="381">
        <v>513.83000000000004</v>
      </c>
      <c r="X80" s="381">
        <v>492.09</v>
      </c>
      <c r="Y80" s="381">
        <v>470.3</v>
      </c>
      <c r="Z80" s="381">
        <v>449.05</v>
      </c>
      <c r="AA80" s="381">
        <v>428.51</v>
      </c>
      <c r="AB80" s="381">
        <v>408.29</v>
      </c>
      <c r="AC80" s="381">
        <v>389.13</v>
      </c>
      <c r="AD80" s="381">
        <v>370.46</v>
      </c>
      <c r="AE80" s="381">
        <v>352.9</v>
      </c>
      <c r="AF80" s="381">
        <v>336.35</v>
      </c>
      <c r="AG80" s="381">
        <v>321.47000000000003</v>
      </c>
      <c r="AH80" s="381">
        <v>307.60000000000002</v>
      </c>
      <c r="AI80" s="381">
        <v>295.87</v>
      </c>
      <c r="AJ80" s="381">
        <v>286.32</v>
      </c>
      <c r="AK80" s="381">
        <v>279.10000000000002</v>
      </c>
      <c r="AL80" s="381">
        <v>274.57</v>
      </c>
    </row>
    <row r="81" spans="1:38" x14ac:dyDescent="0.2">
      <c r="A81" s="928"/>
      <c r="B81" s="635">
        <v>78</v>
      </c>
      <c r="C81" s="381">
        <v>776.34</v>
      </c>
      <c r="D81" s="381">
        <v>775.61</v>
      </c>
      <c r="E81" s="381">
        <v>773.31</v>
      </c>
      <c r="F81" s="381">
        <v>769.69</v>
      </c>
      <c r="G81" s="381">
        <v>764.62</v>
      </c>
      <c r="H81" s="381">
        <v>757.93</v>
      </c>
      <c r="I81" s="381">
        <v>749.37</v>
      </c>
      <c r="J81" s="381">
        <v>739.49</v>
      </c>
      <c r="K81" s="381">
        <v>728.01</v>
      </c>
      <c r="L81" s="381">
        <v>714.98</v>
      </c>
      <c r="M81" s="381">
        <v>700.61</v>
      </c>
      <c r="N81" s="381">
        <v>684.85</v>
      </c>
      <c r="O81" s="381">
        <v>668.39</v>
      </c>
      <c r="P81" s="381">
        <v>650.57000000000005</v>
      </c>
      <c r="Q81" s="381">
        <v>631.69000000000005</v>
      </c>
      <c r="R81" s="381">
        <v>612.24</v>
      </c>
      <c r="S81" s="381">
        <v>592.07000000000005</v>
      </c>
      <c r="T81" s="381">
        <v>571.75</v>
      </c>
      <c r="U81" s="381">
        <v>550.67999999999995</v>
      </c>
      <c r="V81" s="381">
        <v>529.03</v>
      </c>
      <c r="W81" s="381">
        <v>507.63</v>
      </c>
      <c r="X81" s="381">
        <v>486.21</v>
      </c>
      <c r="Y81" s="381">
        <v>464.61</v>
      </c>
      <c r="Z81" s="381">
        <v>443.31</v>
      </c>
      <c r="AA81" s="381">
        <v>422.82</v>
      </c>
      <c r="AB81" s="381">
        <v>402.94</v>
      </c>
      <c r="AC81" s="381">
        <v>383.57</v>
      </c>
      <c r="AD81" s="381">
        <v>364.99</v>
      </c>
      <c r="AE81" s="381">
        <v>347.73</v>
      </c>
      <c r="AF81" s="381">
        <v>331.51</v>
      </c>
      <c r="AG81" s="381">
        <v>316.44</v>
      </c>
      <c r="AH81" s="381">
        <v>303.02</v>
      </c>
      <c r="AI81" s="381">
        <v>291.36</v>
      </c>
      <c r="AJ81" s="381">
        <v>281.85000000000002</v>
      </c>
      <c r="AK81" s="381">
        <v>274.83999999999997</v>
      </c>
      <c r="AL81" s="381">
        <v>270.52999999999997</v>
      </c>
    </row>
    <row r="82" spans="1:38" x14ac:dyDescent="0.2">
      <c r="A82" s="928"/>
      <c r="B82" s="635">
        <v>79</v>
      </c>
      <c r="C82" s="381">
        <v>768.23</v>
      </c>
      <c r="D82" s="381">
        <v>767.61</v>
      </c>
      <c r="E82" s="381">
        <v>765.39</v>
      </c>
      <c r="F82" s="381">
        <v>761.81</v>
      </c>
      <c r="G82" s="381">
        <v>756.69</v>
      </c>
      <c r="H82" s="381">
        <v>750</v>
      </c>
      <c r="I82" s="381">
        <v>741.86</v>
      </c>
      <c r="J82" s="381">
        <v>731.78</v>
      </c>
      <c r="K82" s="381">
        <v>720.53</v>
      </c>
      <c r="L82" s="381">
        <v>707.62</v>
      </c>
      <c r="M82" s="381">
        <v>693.23</v>
      </c>
      <c r="N82" s="381">
        <v>677.58</v>
      </c>
      <c r="O82" s="381">
        <v>660.97</v>
      </c>
      <c r="P82" s="381">
        <v>643.59</v>
      </c>
      <c r="Q82" s="381">
        <v>625.1</v>
      </c>
      <c r="R82" s="381">
        <v>605.77</v>
      </c>
      <c r="S82" s="381">
        <v>585.74</v>
      </c>
      <c r="T82" s="381">
        <v>564.83000000000004</v>
      </c>
      <c r="U82" s="381">
        <v>544.29</v>
      </c>
      <c r="V82" s="381">
        <v>522.88</v>
      </c>
      <c r="W82" s="381">
        <v>501.42</v>
      </c>
      <c r="X82" s="381">
        <v>479.81</v>
      </c>
      <c r="Y82" s="381">
        <v>458.64</v>
      </c>
      <c r="Z82" s="381">
        <v>437.64</v>
      </c>
      <c r="AA82" s="381">
        <v>417.04</v>
      </c>
      <c r="AB82" s="381">
        <v>397.22</v>
      </c>
      <c r="AC82" s="381">
        <v>377.89</v>
      </c>
      <c r="AD82" s="381">
        <v>359.87</v>
      </c>
      <c r="AE82" s="381">
        <v>342.6</v>
      </c>
      <c r="AF82" s="381">
        <v>326.66000000000003</v>
      </c>
      <c r="AG82" s="381">
        <v>311.63</v>
      </c>
      <c r="AH82" s="381">
        <v>298.38</v>
      </c>
      <c r="AI82" s="381">
        <v>286.77</v>
      </c>
      <c r="AJ82" s="381">
        <v>277.31</v>
      </c>
      <c r="AK82" s="381">
        <v>270.45999999999998</v>
      </c>
      <c r="AL82" s="381">
        <v>266.20999999999998</v>
      </c>
    </row>
    <row r="83" spans="1:38" x14ac:dyDescent="0.2">
      <c r="A83" s="928"/>
      <c r="B83" s="635">
        <v>80</v>
      </c>
      <c r="C83" s="381">
        <v>760.19</v>
      </c>
      <c r="D83" s="381">
        <v>759.46</v>
      </c>
      <c r="E83" s="381">
        <v>757.25</v>
      </c>
      <c r="F83" s="381">
        <v>753.71</v>
      </c>
      <c r="G83" s="381">
        <v>748.65</v>
      </c>
      <c r="H83" s="381">
        <v>742.23</v>
      </c>
      <c r="I83" s="381">
        <v>733.88</v>
      </c>
      <c r="J83" s="381">
        <v>724.23</v>
      </c>
      <c r="K83" s="381">
        <v>713.1</v>
      </c>
      <c r="L83" s="381">
        <v>700.16</v>
      </c>
      <c r="M83" s="381">
        <v>685.87</v>
      </c>
      <c r="N83" s="381">
        <v>670.34</v>
      </c>
      <c r="O83" s="381">
        <v>653.75</v>
      </c>
      <c r="P83" s="381">
        <v>636.38</v>
      </c>
      <c r="Q83" s="381">
        <v>618.01</v>
      </c>
      <c r="R83" s="381">
        <v>599.23</v>
      </c>
      <c r="S83" s="381">
        <v>579.27</v>
      </c>
      <c r="T83" s="381">
        <v>558.44000000000005</v>
      </c>
      <c r="U83" s="381">
        <v>537.72</v>
      </c>
      <c r="V83" s="381">
        <v>516.64</v>
      </c>
      <c r="W83" s="381">
        <v>495.2</v>
      </c>
      <c r="X83" s="381">
        <v>473.87</v>
      </c>
      <c r="Y83" s="381">
        <v>452.63</v>
      </c>
      <c r="Z83" s="381">
        <v>431.81</v>
      </c>
      <c r="AA83" s="381">
        <v>411.56</v>
      </c>
      <c r="AB83" s="381">
        <v>391.73</v>
      </c>
      <c r="AC83" s="381">
        <v>372.63</v>
      </c>
      <c r="AD83" s="381">
        <v>354.97</v>
      </c>
      <c r="AE83" s="381">
        <v>337.69</v>
      </c>
      <c r="AF83" s="381">
        <v>321.62</v>
      </c>
      <c r="AG83" s="381">
        <v>306.62</v>
      </c>
      <c r="AH83" s="381">
        <v>293.83999999999997</v>
      </c>
      <c r="AI83" s="381">
        <v>282.25</v>
      </c>
      <c r="AJ83" s="381">
        <v>272.73</v>
      </c>
      <c r="AK83" s="381">
        <v>266.25</v>
      </c>
      <c r="AL83" s="381">
        <v>262.04000000000002</v>
      </c>
    </row>
    <row r="84" spans="1:38" x14ac:dyDescent="0.2">
      <c r="A84" s="928"/>
      <c r="B84" s="635">
        <v>81</v>
      </c>
      <c r="C84" s="381">
        <v>751.97</v>
      </c>
      <c r="D84" s="381">
        <v>751.1</v>
      </c>
      <c r="E84" s="381">
        <v>749.08</v>
      </c>
      <c r="F84" s="381">
        <v>745.51</v>
      </c>
      <c r="G84" s="381">
        <v>740.49</v>
      </c>
      <c r="H84" s="381">
        <v>734.04</v>
      </c>
      <c r="I84" s="381">
        <v>726.08</v>
      </c>
      <c r="J84" s="381">
        <v>716.54</v>
      </c>
      <c r="K84" s="381">
        <v>705.04</v>
      </c>
      <c r="L84" s="381">
        <v>692.35</v>
      </c>
      <c r="M84" s="381">
        <v>678.44</v>
      </c>
      <c r="N84" s="381">
        <v>663.17</v>
      </c>
      <c r="O84" s="381">
        <v>646.54</v>
      </c>
      <c r="P84" s="381">
        <v>629.04999999999995</v>
      </c>
      <c r="Q84" s="381">
        <v>610.86</v>
      </c>
      <c r="R84" s="381">
        <v>591.97</v>
      </c>
      <c r="S84" s="381">
        <v>572.55999999999995</v>
      </c>
      <c r="T84" s="381">
        <v>551.95000000000005</v>
      </c>
      <c r="U84" s="381">
        <v>531.16</v>
      </c>
      <c r="V84" s="381">
        <v>510.07</v>
      </c>
      <c r="W84" s="381">
        <v>489.12</v>
      </c>
      <c r="X84" s="381">
        <v>467.74</v>
      </c>
      <c r="Y84" s="381">
        <v>446.43</v>
      </c>
      <c r="Z84" s="381">
        <v>425.9</v>
      </c>
      <c r="AA84" s="381">
        <v>405.95</v>
      </c>
      <c r="AB84" s="381">
        <v>386.18</v>
      </c>
      <c r="AC84" s="381">
        <v>367.38</v>
      </c>
      <c r="AD84" s="381">
        <v>349.21</v>
      </c>
      <c r="AE84" s="381">
        <v>332.16</v>
      </c>
      <c r="AF84" s="381">
        <v>316.55</v>
      </c>
      <c r="AG84" s="381">
        <v>302.14999999999998</v>
      </c>
      <c r="AH84" s="381">
        <v>288.97000000000003</v>
      </c>
      <c r="AI84" s="381">
        <v>277.85000000000002</v>
      </c>
      <c r="AJ84" s="381">
        <v>268.43</v>
      </c>
      <c r="AK84" s="381">
        <v>261.72000000000003</v>
      </c>
      <c r="AL84" s="381">
        <v>257.76</v>
      </c>
    </row>
    <row r="85" spans="1:38" x14ac:dyDescent="0.2">
      <c r="A85" s="928"/>
      <c r="B85" s="635">
        <v>82</v>
      </c>
      <c r="C85" s="381">
        <v>743.31</v>
      </c>
      <c r="D85" s="381">
        <v>742.55</v>
      </c>
      <c r="E85" s="381">
        <v>740.48</v>
      </c>
      <c r="F85" s="381">
        <v>737.07</v>
      </c>
      <c r="G85" s="381">
        <v>732.14</v>
      </c>
      <c r="H85" s="381">
        <v>725.83</v>
      </c>
      <c r="I85" s="381">
        <v>717.83</v>
      </c>
      <c r="J85" s="381">
        <v>708.35</v>
      </c>
      <c r="K85" s="381">
        <v>697.03</v>
      </c>
      <c r="L85" s="381">
        <v>684.52</v>
      </c>
      <c r="M85" s="381">
        <v>670.42</v>
      </c>
      <c r="N85" s="381">
        <v>655.48</v>
      </c>
      <c r="O85" s="381">
        <v>639.33000000000004</v>
      </c>
      <c r="P85" s="381">
        <v>622.01</v>
      </c>
      <c r="Q85" s="381">
        <v>603.66999999999996</v>
      </c>
      <c r="R85" s="381">
        <v>584.57000000000005</v>
      </c>
      <c r="S85" s="381">
        <v>564.5</v>
      </c>
      <c r="T85" s="381">
        <v>545.39</v>
      </c>
      <c r="U85" s="381">
        <v>524.75</v>
      </c>
      <c r="V85" s="381">
        <v>503.59</v>
      </c>
      <c r="W85" s="381">
        <v>482.62</v>
      </c>
      <c r="X85" s="381">
        <v>461.52</v>
      </c>
      <c r="Y85" s="381">
        <v>440.79</v>
      </c>
      <c r="Z85" s="381">
        <v>420.1</v>
      </c>
      <c r="AA85" s="381">
        <v>400.03</v>
      </c>
      <c r="AB85" s="381">
        <v>380.52</v>
      </c>
      <c r="AC85" s="381">
        <v>362.12</v>
      </c>
      <c r="AD85" s="381">
        <v>344.33</v>
      </c>
      <c r="AE85" s="381">
        <v>327.43</v>
      </c>
      <c r="AF85" s="381">
        <v>311.74</v>
      </c>
      <c r="AG85" s="381">
        <v>297.31</v>
      </c>
      <c r="AH85" s="381">
        <v>284.36</v>
      </c>
      <c r="AI85" s="381">
        <v>273.45999999999998</v>
      </c>
      <c r="AJ85" s="381">
        <v>264.07</v>
      </c>
      <c r="AK85" s="381">
        <v>257.45999999999998</v>
      </c>
      <c r="AL85" s="381">
        <v>253.39</v>
      </c>
    </row>
    <row r="86" spans="1:38" x14ac:dyDescent="0.2">
      <c r="A86" s="928"/>
      <c r="B86" s="635">
        <v>83</v>
      </c>
      <c r="C86" s="381">
        <v>734.61</v>
      </c>
      <c r="D86" s="381">
        <v>733.87</v>
      </c>
      <c r="E86" s="381">
        <v>731.88</v>
      </c>
      <c r="F86" s="381">
        <v>728.51</v>
      </c>
      <c r="G86" s="381">
        <v>723.81</v>
      </c>
      <c r="H86" s="381">
        <v>717.42</v>
      </c>
      <c r="I86" s="381">
        <v>709.36</v>
      </c>
      <c r="J86" s="381">
        <v>700.18</v>
      </c>
      <c r="K86" s="381">
        <v>689.05</v>
      </c>
      <c r="L86" s="381">
        <v>676.33</v>
      </c>
      <c r="M86" s="381">
        <v>662.68</v>
      </c>
      <c r="N86" s="381">
        <v>647.77</v>
      </c>
      <c r="O86" s="381">
        <v>631.66</v>
      </c>
      <c r="P86" s="381">
        <v>614.78</v>
      </c>
      <c r="Q86" s="381">
        <v>596.59</v>
      </c>
      <c r="R86" s="381">
        <v>577.69000000000005</v>
      </c>
      <c r="S86" s="381">
        <v>557.9</v>
      </c>
      <c r="T86" s="381">
        <v>537.84</v>
      </c>
      <c r="U86" s="381">
        <v>517.98</v>
      </c>
      <c r="V86" s="381">
        <v>497.25</v>
      </c>
      <c r="W86" s="381">
        <v>476.42</v>
      </c>
      <c r="X86" s="381">
        <v>455.47</v>
      </c>
      <c r="Y86" s="381">
        <v>434.9</v>
      </c>
      <c r="Z86" s="381">
        <v>414.38</v>
      </c>
      <c r="AA86" s="381">
        <v>394.35</v>
      </c>
      <c r="AB86" s="381">
        <v>375.11</v>
      </c>
      <c r="AC86" s="381">
        <v>356.51</v>
      </c>
      <c r="AD86" s="381">
        <v>338.9</v>
      </c>
      <c r="AE86" s="381">
        <v>322.48</v>
      </c>
      <c r="AF86" s="381">
        <v>307.02999999999997</v>
      </c>
      <c r="AG86" s="381">
        <v>292.5</v>
      </c>
      <c r="AH86" s="381">
        <v>279.74</v>
      </c>
      <c r="AI86" s="381">
        <v>268.69</v>
      </c>
      <c r="AJ86" s="381">
        <v>259.81</v>
      </c>
      <c r="AK86" s="381">
        <v>253.3</v>
      </c>
      <c r="AL86" s="381">
        <v>249.34</v>
      </c>
    </row>
    <row r="87" spans="1:38" x14ac:dyDescent="0.2">
      <c r="A87" s="928"/>
      <c r="B87" s="635">
        <v>84</v>
      </c>
      <c r="C87" s="381">
        <v>725.61</v>
      </c>
      <c r="D87" s="381">
        <v>725.06</v>
      </c>
      <c r="E87" s="381">
        <v>723.06</v>
      </c>
      <c r="F87" s="381">
        <v>719.72</v>
      </c>
      <c r="G87" s="381">
        <v>715.15</v>
      </c>
      <c r="H87" s="381">
        <v>708.79</v>
      </c>
      <c r="I87" s="381">
        <v>701.13</v>
      </c>
      <c r="J87" s="381">
        <v>691.75</v>
      </c>
      <c r="K87" s="381">
        <v>680.89</v>
      </c>
      <c r="L87" s="381">
        <v>668.54</v>
      </c>
      <c r="M87" s="381">
        <v>654.99</v>
      </c>
      <c r="N87" s="381">
        <v>639.91</v>
      </c>
      <c r="O87" s="381">
        <v>623.96</v>
      </c>
      <c r="P87" s="381">
        <v>606.72</v>
      </c>
      <c r="Q87" s="381">
        <v>589.37</v>
      </c>
      <c r="R87" s="381">
        <v>570.76</v>
      </c>
      <c r="S87" s="381">
        <v>551.23</v>
      </c>
      <c r="T87" s="381">
        <v>531.34</v>
      </c>
      <c r="U87" s="381">
        <v>511.09</v>
      </c>
      <c r="V87" s="381">
        <v>490.77</v>
      </c>
      <c r="W87" s="381">
        <v>470.08</v>
      </c>
      <c r="X87" s="381">
        <v>449.11</v>
      </c>
      <c r="Y87" s="381">
        <v>428.61</v>
      </c>
      <c r="Z87" s="381">
        <v>408.43</v>
      </c>
      <c r="AA87" s="381">
        <v>388.57</v>
      </c>
      <c r="AB87" s="381">
        <v>369.48</v>
      </c>
      <c r="AC87" s="381">
        <v>351.27</v>
      </c>
      <c r="AD87" s="381">
        <v>333.81</v>
      </c>
      <c r="AE87" s="381">
        <v>317.55</v>
      </c>
      <c r="AF87" s="381">
        <v>301.70999999999998</v>
      </c>
      <c r="AG87" s="381">
        <v>287.81</v>
      </c>
      <c r="AH87" s="381">
        <v>275.26</v>
      </c>
      <c r="AI87" s="381">
        <v>264.35000000000002</v>
      </c>
      <c r="AJ87" s="381">
        <v>255.79</v>
      </c>
      <c r="AK87" s="381">
        <v>249.03</v>
      </c>
      <c r="AL87" s="381">
        <v>245.06</v>
      </c>
    </row>
    <row r="88" spans="1:38" x14ac:dyDescent="0.2">
      <c r="A88" s="928"/>
      <c r="B88" s="635">
        <v>85</v>
      </c>
      <c r="C88" s="381">
        <v>716.74</v>
      </c>
      <c r="D88" s="381">
        <v>716.04</v>
      </c>
      <c r="E88" s="381">
        <v>714.07</v>
      </c>
      <c r="F88" s="381">
        <v>710.8</v>
      </c>
      <c r="G88" s="381">
        <v>706.2</v>
      </c>
      <c r="H88" s="381">
        <v>700.12</v>
      </c>
      <c r="I88" s="381">
        <v>692.56</v>
      </c>
      <c r="J88" s="381">
        <v>683.37</v>
      </c>
      <c r="K88" s="381">
        <v>672.7</v>
      </c>
      <c r="L88" s="381">
        <v>660.63</v>
      </c>
      <c r="M88" s="381">
        <v>647.1</v>
      </c>
      <c r="N88" s="381">
        <v>632.13</v>
      </c>
      <c r="O88" s="381">
        <v>616.17999999999995</v>
      </c>
      <c r="P88" s="381">
        <v>599.48</v>
      </c>
      <c r="Q88" s="381">
        <v>581.70000000000005</v>
      </c>
      <c r="R88" s="381">
        <v>563.54999999999995</v>
      </c>
      <c r="S88" s="381">
        <v>544.51</v>
      </c>
      <c r="T88" s="381">
        <v>524.79</v>
      </c>
      <c r="U88" s="381">
        <v>504.39</v>
      </c>
      <c r="V88" s="381">
        <v>483.93</v>
      </c>
      <c r="W88" s="381">
        <v>463.83</v>
      </c>
      <c r="X88" s="381">
        <v>442.86</v>
      </c>
      <c r="Y88" s="381">
        <v>422.58</v>
      </c>
      <c r="Z88" s="381">
        <v>402.67</v>
      </c>
      <c r="AA88" s="381">
        <v>383.05</v>
      </c>
      <c r="AB88" s="381">
        <v>364.06</v>
      </c>
      <c r="AC88" s="381">
        <v>345.86</v>
      </c>
      <c r="AD88" s="381">
        <v>328.66</v>
      </c>
      <c r="AE88" s="381">
        <v>312.27999999999997</v>
      </c>
      <c r="AF88" s="381">
        <v>297</v>
      </c>
      <c r="AG88" s="381">
        <v>283.2</v>
      </c>
      <c r="AH88" s="381">
        <v>270.83999999999997</v>
      </c>
      <c r="AI88" s="381">
        <v>259.93</v>
      </c>
      <c r="AJ88" s="381">
        <v>251.29</v>
      </c>
      <c r="AK88" s="381">
        <v>244.92</v>
      </c>
      <c r="AL88" s="381">
        <v>241.01</v>
      </c>
    </row>
    <row r="89" spans="1:38" x14ac:dyDescent="0.2">
      <c r="A89" s="928"/>
      <c r="B89" s="635">
        <v>86</v>
      </c>
      <c r="C89" s="381">
        <v>707.73</v>
      </c>
      <c r="D89" s="381">
        <v>706.9</v>
      </c>
      <c r="E89" s="381">
        <v>705.08</v>
      </c>
      <c r="F89" s="381">
        <v>701.84</v>
      </c>
      <c r="G89" s="381">
        <v>697.23</v>
      </c>
      <c r="H89" s="381">
        <v>691.27</v>
      </c>
      <c r="I89" s="381">
        <v>683.84</v>
      </c>
      <c r="J89" s="381">
        <v>674.81</v>
      </c>
      <c r="K89" s="381">
        <v>664.3</v>
      </c>
      <c r="L89" s="381">
        <v>652.19000000000005</v>
      </c>
      <c r="M89" s="381">
        <v>638.72</v>
      </c>
      <c r="N89" s="381">
        <v>624.15</v>
      </c>
      <c r="O89" s="381">
        <v>608.62</v>
      </c>
      <c r="P89" s="381">
        <v>591.95000000000005</v>
      </c>
      <c r="Q89" s="381">
        <v>574.25</v>
      </c>
      <c r="R89" s="381">
        <v>555.80999999999995</v>
      </c>
      <c r="S89" s="381">
        <v>537.23</v>
      </c>
      <c r="T89" s="381">
        <v>518.19000000000005</v>
      </c>
      <c r="U89" s="381">
        <v>497.87</v>
      </c>
      <c r="V89" s="381">
        <v>477.45</v>
      </c>
      <c r="W89" s="381">
        <v>457.02</v>
      </c>
      <c r="X89" s="381">
        <v>436.98</v>
      </c>
      <c r="Y89" s="381">
        <v>416.48</v>
      </c>
      <c r="Z89" s="381">
        <v>396.38</v>
      </c>
      <c r="AA89" s="381">
        <v>376.99</v>
      </c>
      <c r="AB89" s="381">
        <v>358.43</v>
      </c>
      <c r="AC89" s="381">
        <v>340.29</v>
      </c>
      <c r="AD89" s="381">
        <v>323.33</v>
      </c>
      <c r="AE89" s="381">
        <v>307.08</v>
      </c>
      <c r="AF89" s="381">
        <v>292.25</v>
      </c>
      <c r="AG89" s="381">
        <v>278.85000000000002</v>
      </c>
      <c r="AH89" s="381">
        <v>265.89</v>
      </c>
      <c r="AI89" s="381">
        <v>255.66</v>
      </c>
      <c r="AJ89" s="381">
        <v>247.17</v>
      </c>
      <c r="AK89" s="381">
        <v>241.02</v>
      </c>
      <c r="AL89" s="381">
        <v>236.73</v>
      </c>
    </row>
    <row r="90" spans="1:38" x14ac:dyDescent="0.2">
      <c r="A90" s="928"/>
      <c r="B90" s="635">
        <v>87</v>
      </c>
      <c r="C90" s="381">
        <v>698.26</v>
      </c>
      <c r="D90" s="381">
        <v>697.57</v>
      </c>
      <c r="E90" s="381">
        <v>695.47</v>
      </c>
      <c r="F90" s="381">
        <v>692.62</v>
      </c>
      <c r="G90" s="381">
        <v>688.15</v>
      </c>
      <c r="H90" s="381">
        <v>682.19</v>
      </c>
      <c r="I90" s="381">
        <v>674.92</v>
      </c>
      <c r="J90" s="381">
        <v>666.11</v>
      </c>
      <c r="K90" s="381">
        <v>655.57</v>
      </c>
      <c r="L90" s="381">
        <v>643.67999999999995</v>
      </c>
      <c r="M90" s="381">
        <v>630.54</v>
      </c>
      <c r="N90" s="381">
        <v>615.77</v>
      </c>
      <c r="O90" s="381">
        <v>600.34</v>
      </c>
      <c r="P90" s="381">
        <v>584.23</v>
      </c>
      <c r="Q90" s="381">
        <v>566.83000000000004</v>
      </c>
      <c r="R90" s="381">
        <v>548.51</v>
      </c>
      <c r="S90" s="381">
        <v>529.71</v>
      </c>
      <c r="T90" s="381">
        <v>510.78</v>
      </c>
      <c r="U90" s="381">
        <v>491.09</v>
      </c>
      <c r="V90" s="381">
        <v>470.81</v>
      </c>
      <c r="W90" s="381">
        <v>450.43</v>
      </c>
      <c r="X90" s="381">
        <v>430.38</v>
      </c>
      <c r="Y90" s="381">
        <v>410.45</v>
      </c>
      <c r="Z90" s="381">
        <v>390.78</v>
      </c>
      <c r="AA90" s="381">
        <v>371.6</v>
      </c>
      <c r="AB90" s="381">
        <v>352.85</v>
      </c>
      <c r="AC90" s="381">
        <v>335.06</v>
      </c>
      <c r="AD90" s="381">
        <v>318.14999999999998</v>
      </c>
      <c r="AE90" s="381">
        <v>302.29000000000002</v>
      </c>
      <c r="AF90" s="381">
        <v>287.52999999999997</v>
      </c>
      <c r="AG90" s="381">
        <v>273.73</v>
      </c>
      <c r="AH90" s="381">
        <v>261.70999999999998</v>
      </c>
      <c r="AI90" s="381">
        <v>251.38</v>
      </c>
      <c r="AJ90" s="381">
        <v>242.82</v>
      </c>
      <c r="AK90" s="381">
        <v>236.67</v>
      </c>
      <c r="AL90" s="381">
        <v>232.85</v>
      </c>
    </row>
    <row r="91" spans="1:38" x14ac:dyDescent="0.2">
      <c r="A91" s="928"/>
      <c r="B91" s="635">
        <v>88</v>
      </c>
      <c r="C91" s="381">
        <v>688.4</v>
      </c>
      <c r="D91" s="381">
        <v>688.13</v>
      </c>
      <c r="E91" s="381">
        <v>686.23</v>
      </c>
      <c r="F91" s="381">
        <v>683.21</v>
      </c>
      <c r="G91" s="381">
        <v>678.69</v>
      </c>
      <c r="H91" s="381">
        <v>673.28</v>
      </c>
      <c r="I91" s="381">
        <v>665.94</v>
      </c>
      <c r="J91" s="381">
        <v>657.26</v>
      </c>
      <c r="K91" s="381">
        <v>646.92999999999995</v>
      </c>
      <c r="L91" s="381">
        <v>635.01</v>
      </c>
      <c r="M91" s="381">
        <v>622.04999999999995</v>
      </c>
      <c r="N91" s="381">
        <v>607.67999999999995</v>
      </c>
      <c r="O91" s="381">
        <v>592.44000000000005</v>
      </c>
      <c r="P91" s="381">
        <v>576.26</v>
      </c>
      <c r="Q91" s="381">
        <v>559.30999999999995</v>
      </c>
      <c r="R91" s="381">
        <v>541.24</v>
      </c>
      <c r="S91" s="381">
        <v>522.45000000000005</v>
      </c>
      <c r="T91" s="381">
        <v>503.01</v>
      </c>
      <c r="U91" s="381">
        <v>483.42</v>
      </c>
      <c r="V91" s="381">
        <v>464.28</v>
      </c>
      <c r="W91" s="381">
        <v>444.33</v>
      </c>
      <c r="X91" s="381">
        <v>424.11</v>
      </c>
      <c r="Y91" s="381">
        <v>404.34</v>
      </c>
      <c r="Z91" s="381">
        <v>384.99</v>
      </c>
      <c r="AA91" s="381">
        <v>365.9</v>
      </c>
      <c r="AB91" s="381">
        <v>347.64</v>
      </c>
      <c r="AC91" s="381">
        <v>329.88</v>
      </c>
      <c r="AD91" s="381">
        <v>313.11</v>
      </c>
      <c r="AE91" s="381">
        <v>297.43</v>
      </c>
      <c r="AF91" s="381">
        <v>282.62</v>
      </c>
      <c r="AG91" s="381">
        <v>269.08999999999997</v>
      </c>
      <c r="AH91" s="381">
        <v>257.32</v>
      </c>
      <c r="AI91" s="381">
        <v>247.17</v>
      </c>
      <c r="AJ91" s="381">
        <v>238.9</v>
      </c>
      <c r="AK91" s="381">
        <v>232.7</v>
      </c>
      <c r="AL91" s="381">
        <v>229.07</v>
      </c>
    </row>
    <row r="92" spans="1:38" x14ac:dyDescent="0.2">
      <c r="A92" s="928"/>
      <c r="B92" s="635">
        <v>89</v>
      </c>
      <c r="C92" s="381">
        <v>678.88</v>
      </c>
      <c r="D92" s="381">
        <v>678.58</v>
      </c>
      <c r="E92" s="381">
        <v>676.84</v>
      </c>
      <c r="F92" s="381">
        <v>673.85</v>
      </c>
      <c r="G92" s="381">
        <v>669.51</v>
      </c>
      <c r="H92" s="381">
        <v>663.8</v>
      </c>
      <c r="I92" s="381">
        <v>656.64</v>
      </c>
      <c r="J92" s="381">
        <v>648.20000000000005</v>
      </c>
      <c r="K92" s="381">
        <v>638.05999999999995</v>
      </c>
      <c r="L92" s="381">
        <v>626.69000000000005</v>
      </c>
      <c r="M92" s="381">
        <v>613.72</v>
      </c>
      <c r="N92" s="381">
        <v>599.75</v>
      </c>
      <c r="O92" s="381">
        <v>584.52</v>
      </c>
      <c r="P92" s="381">
        <v>568.17999999999995</v>
      </c>
      <c r="Q92" s="381">
        <v>551.17999999999995</v>
      </c>
      <c r="R92" s="381">
        <v>533.66999999999996</v>
      </c>
      <c r="S92" s="381">
        <v>515.52</v>
      </c>
      <c r="T92" s="381">
        <v>496.05</v>
      </c>
      <c r="U92" s="381">
        <v>476.64</v>
      </c>
      <c r="V92" s="381">
        <v>457.19</v>
      </c>
      <c r="W92" s="381">
        <v>437.65</v>
      </c>
      <c r="X92" s="381">
        <v>417.96</v>
      </c>
      <c r="Y92" s="381">
        <v>398.13</v>
      </c>
      <c r="Z92" s="381">
        <v>378.97</v>
      </c>
      <c r="AA92" s="381">
        <v>359.91</v>
      </c>
      <c r="AB92" s="381">
        <v>341.9</v>
      </c>
      <c r="AC92" s="381">
        <v>324.49</v>
      </c>
      <c r="AD92" s="381">
        <v>308.08</v>
      </c>
      <c r="AE92" s="381">
        <v>292.36</v>
      </c>
      <c r="AF92" s="381">
        <v>278.19</v>
      </c>
      <c r="AG92" s="381">
        <v>264.51</v>
      </c>
      <c r="AH92" s="381">
        <v>253.19</v>
      </c>
      <c r="AI92" s="381">
        <v>242.57</v>
      </c>
      <c r="AJ92" s="381">
        <v>234.68</v>
      </c>
      <c r="AK92" s="381">
        <v>228.43</v>
      </c>
      <c r="AL92" s="381">
        <v>224.82</v>
      </c>
    </row>
    <row r="93" spans="1:38" x14ac:dyDescent="0.2">
      <c r="A93" s="928"/>
      <c r="B93" s="635">
        <v>90</v>
      </c>
      <c r="C93" s="381">
        <v>669.29</v>
      </c>
      <c r="D93" s="381">
        <v>668.63</v>
      </c>
      <c r="E93" s="381">
        <v>666.86</v>
      </c>
      <c r="F93" s="381">
        <v>663.84</v>
      </c>
      <c r="G93" s="381">
        <v>659.89</v>
      </c>
      <c r="H93" s="381">
        <v>654.53</v>
      </c>
      <c r="I93" s="381">
        <v>647.41999999999996</v>
      </c>
      <c r="J93" s="381">
        <v>639.15</v>
      </c>
      <c r="K93" s="381">
        <v>629.14</v>
      </c>
      <c r="L93" s="381">
        <v>617.92999999999995</v>
      </c>
      <c r="M93" s="381">
        <v>604.94000000000005</v>
      </c>
      <c r="N93" s="381">
        <v>591.25</v>
      </c>
      <c r="O93" s="381">
        <v>576.29999999999995</v>
      </c>
      <c r="P93" s="381">
        <v>560.35</v>
      </c>
      <c r="Q93" s="381">
        <v>543.61</v>
      </c>
      <c r="R93" s="381">
        <v>525.95000000000005</v>
      </c>
      <c r="S93" s="381">
        <v>508.14</v>
      </c>
      <c r="T93" s="381">
        <v>489.29</v>
      </c>
      <c r="U93" s="381">
        <v>470.09</v>
      </c>
      <c r="V93" s="381">
        <v>450.58</v>
      </c>
      <c r="W93" s="381">
        <v>430.85</v>
      </c>
      <c r="X93" s="381">
        <v>411.64</v>
      </c>
      <c r="Y93" s="381">
        <v>392.09</v>
      </c>
      <c r="Z93" s="381">
        <v>373</v>
      </c>
      <c r="AA93" s="381">
        <v>354.32</v>
      </c>
      <c r="AB93" s="381">
        <v>336.32</v>
      </c>
      <c r="AC93" s="381">
        <v>319.27999999999997</v>
      </c>
      <c r="AD93" s="381">
        <v>302.68</v>
      </c>
      <c r="AE93" s="381">
        <v>287.52999999999997</v>
      </c>
      <c r="AF93" s="381">
        <v>273.18</v>
      </c>
      <c r="AG93" s="381">
        <v>260.27</v>
      </c>
      <c r="AH93" s="381">
        <v>248.43</v>
      </c>
      <c r="AI93" s="381">
        <v>238.61</v>
      </c>
      <c r="AJ93" s="381">
        <v>230.73</v>
      </c>
      <c r="AK93" s="381">
        <v>224.66</v>
      </c>
      <c r="AL93" s="381">
        <v>220.97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5"/>
  <dimension ref="A1:AL93"/>
  <sheetViews>
    <sheetView topLeftCell="B1"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722</v>
      </c>
      <c r="D3" s="381">
        <v>722</v>
      </c>
      <c r="E3" s="381">
        <v>722</v>
      </c>
      <c r="F3" s="381">
        <v>722</v>
      </c>
      <c r="G3" s="381">
        <v>722</v>
      </c>
      <c r="H3" s="381">
        <v>722</v>
      </c>
      <c r="I3" s="381">
        <v>722</v>
      </c>
      <c r="J3" s="381">
        <v>722</v>
      </c>
      <c r="K3" s="381">
        <v>722</v>
      </c>
      <c r="L3" s="381">
        <v>722</v>
      </c>
      <c r="M3" s="381">
        <v>722</v>
      </c>
      <c r="N3" s="381">
        <v>722</v>
      </c>
      <c r="O3" s="381">
        <v>722</v>
      </c>
      <c r="P3" s="381">
        <v>722</v>
      </c>
      <c r="Q3" s="381">
        <v>722</v>
      </c>
      <c r="R3" s="381">
        <v>722</v>
      </c>
      <c r="S3" s="381">
        <v>722</v>
      </c>
      <c r="T3" s="381">
        <v>722</v>
      </c>
      <c r="U3" s="381">
        <v>722</v>
      </c>
      <c r="V3" s="381">
        <v>722</v>
      </c>
      <c r="W3" s="381">
        <v>722</v>
      </c>
      <c r="X3" s="381">
        <v>722</v>
      </c>
      <c r="Y3" s="381">
        <v>722</v>
      </c>
      <c r="Z3" s="381">
        <v>722</v>
      </c>
      <c r="AA3" s="381">
        <v>722</v>
      </c>
      <c r="AB3" s="381">
        <v>722</v>
      </c>
      <c r="AC3" s="381">
        <v>722</v>
      </c>
      <c r="AD3" s="381">
        <v>722</v>
      </c>
      <c r="AE3" s="381">
        <v>722</v>
      </c>
      <c r="AF3" s="381">
        <v>722</v>
      </c>
      <c r="AG3" s="381">
        <v>722</v>
      </c>
      <c r="AH3" s="381">
        <v>722</v>
      </c>
      <c r="AI3" s="381">
        <v>722</v>
      </c>
      <c r="AJ3" s="381">
        <v>722</v>
      </c>
      <c r="AK3" s="381">
        <v>722</v>
      </c>
      <c r="AL3" s="381">
        <v>722</v>
      </c>
    </row>
    <row r="4" spans="1:38" x14ac:dyDescent="0.2">
      <c r="A4" s="928"/>
      <c r="B4" s="635">
        <v>1</v>
      </c>
      <c r="C4" s="381">
        <v>728</v>
      </c>
      <c r="D4" s="381">
        <v>728</v>
      </c>
      <c r="E4" s="381">
        <v>728</v>
      </c>
      <c r="F4" s="381">
        <v>728</v>
      </c>
      <c r="G4" s="381">
        <v>728</v>
      </c>
      <c r="H4" s="381">
        <v>728</v>
      </c>
      <c r="I4" s="381">
        <v>727</v>
      </c>
      <c r="J4" s="381">
        <v>727</v>
      </c>
      <c r="K4" s="381">
        <v>727</v>
      </c>
      <c r="L4" s="381">
        <v>726</v>
      </c>
      <c r="M4" s="381">
        <v>726</v>
      </c>
      <c r="N4" s="381">
        <v>725</v>
      </c>
      <c r="O4" s="381">
        <v>725</v>
      </c>
      <c r="P4" s="381">
        <v>724</v>
      </c>
      <c r="Q4" s="381">
        <v>724</v>
      </c>
      <c r="R4" s="381">
        <v>723</v>
      </c>
      <c r="S4" s="381">
        <v>723</v>
      </c>
      <c r="T4" s="381">
        <v>722</v>
      </c>
      <c r="U4" s="381">
        <v>721</v>
      </c>
      <c r="V4" s="381">
        <v>721</v>
      </c>
      <c r="W4" s="381">
        <v>720</v>
      </c>
      <c r="X4" s="381">
        <v>720</v>
      </c>
      <c r="Y4" s="381">
        <v>719</v>
      </c>
      <c r="Z4" s="381">
        <v>719</v>
      </c>
      <c r="AA4" s="381">
        <v>718</v>
      </c>
      <c r="AB4" s="381">
        <v>718</v>
      </c>
      <c r="AC4" s="381">
        <v>717</v>
      </c>
      <c r="AD4" s="381">
        <v>717</v>
      </c>
      <c r="AE4" s="381">
        <v>716</v>
      </c>
      <c r="AF4" s="381">
        <v>716</v>
      </c>
      <c r="AG4" s="381">
        <v>716</v>
      </c>
      <c r="AH4" s="381">
        <v>715</v>
      </c>
      <c r="AI4" s="381">
        <v>715</v>
      </c>
      <c r="AJ4" s="381">
        <v>715</v>
      </c>
      <c r="AK4" s="381">
        <v>715</v>
      </c>
      <c r="AL4" s="381">
        <v>715</v>
      </c>
    </row>
    <row r="5" spans="1:38" x14ac:dyDescent="0.2">
      <c r="A5" s="928"/>
      <c r="B5" s="635">
        <v>2</v>
      </c>
      <c r="C5" s="381">
        <v>735</v>
      </c>
      <c r="D5" s="381">
        <v>735</v>
      </c>
      <c r="E5" s="381">
        <v>735</v>
      </c>
      <c r="F5" s="381">
        <v>734</v>
      </c>
      <c r="G5" s="381">
        <v>734</v>
      </c>
      <c r="H5" s="381">
        <v>734</v>
      </c>
      <c r="I5" s="381">
        <v>733</v>
      </c>
      <c r="J5" s="381">
        <v>732</v>
      </c>
      <c r="K5" s="381">
        <v>732</v>
      </c>
      <c r="L5" s="381">
        <v>731</v>
      </c>
      <c r="M5" s="381">
        <v>730</v>
      </c>
      <c r="N5" s="381">
        <v>729</v>
      </c>
      <c r="O5" s="381">
        <v>728</v>
      </c>
      <c r="P5" s="381">
        <v>727</v>
      </c>
      <c r="Q5" s="381">
        <v>726</v>
      </c>
      <c r="R5" s="381">
        <v>725</v>
      </c>
      <c r="S5" s="381">
        <v>724</v>
      </c>
      <c r="T5" s="381">
        <v>723</v>
      </c>
      <c r="U5" s="381">
        <v>721</v>
      </c>
      <c r="V5" s="381">
        <v>720</v>
      </c>
      <c r="W5" s="381">
        <v>719</v>
      </c>
      <c r="X5" s="381">
        <v>718</v>
      </c>
      <c r="Y5" s="381">
        <v>717</v>
      </c>
      <c r="Z5" s="381">
        <v>716</v>
      </c>
      <c r="AA5" s="381">
        <v>715</v>
      </c>
      <c r="AB5" s="381">
        <v>713</v>
      </c>
      <c r="AC5" s="381">
        <v>713</v>
      </c>
      <c r="AD5" s="381">
        <v>712</v>
      </c>
      <c r="AE5" s="381">
        <v>711</v>
      </c>
      <c r="AF5" s="381">
        <v>710</v>
      </c>
      <c r="AG5" s="381">
        <v>709</v>
      </c>
      <c r="AH5" s="381">
        <v>709</v>
      </c>
      <c r="AI5" s="381">
        <v>708</v>
      </c>
      <c r="AJ5" s="381">
        <v>708</v>
      </c>
      <c r="AK5" s="381">
        <v>708</v>
      </c>
      <c r="AL5" s="381">
        <v>708</v>
      </c>
    </row>
    <row r="6" spans="1:38" x14ac:dyDescent="0.2">
      <c r="A6" s="928"/>
      <c r="B6" s="635">
        <v>3</v>
      </c>
      <c r="C6" s="381">
        <v>741</v>
      </c>
      <c r="D6" s="381">
        <v>741</v>
      </c>
      <c r="E6" s="381">
        <v>741</v>
      </c>
      <c r="F6" s="381">
        <v>741</v>
      </c>
      <c r="G6" s="381">
        <v>740</v>
      </c>
      <c r="H6" s="381">
        <v>739</v>
      </c>
      <c r="I6" s="381">
        <v>739</v>
      </c>
      <c r="J6" s="381">
        <v>738</v>
      </c>
      <c r="K6" s="381">
        <v>737</v>
      </c>
      <c r="L6" s="381">
        <v>735</v>
      </c>
      <c r="M6" s="381">
        <v>734</v>
      </c>
      <c r="N6" s="381">
        <v>733</v>
      </c>
      <c r="O6" s="381">
        <v>731</v>
      </c>
      <c r="P6" s="381">
        <v>730</v>
      </c>
      <c r="Q6" s="381">
        <v>728</v>
      </c>
      <c r="R6" s="381">
        <v>726</v>
      </c>
      <c r="S6" s="381">
        <v>725</v>
      </c>
      <c r="T6" s="381">
        <v>723</v>
      </c>
      <c r="U6" s="381">
        <v>721</v>
      </c>
      <c r="V6" s="381">
        <v>719</v>
      </c>
      <c r="W6" s="381">
        <v>718</v>
      </c>
      <c r="X6" s="381">
        <v>716</v>
      </c>
      <c r="Y6" s="381">
        <v>714</v>
      </c>
      <c r="Z6" s="381">
        <v>712</v>
      </c>
      <c r="AA6" s="381">
        <v>711</v>
      </c>
      <c r="AB6" s="381">
        <v>709</v>
      </c>
      <c r="AC6" s="381">
        <v>708</v>
      </c>
      <c r="AD6" s="381">
        <v>707</v>
      </c>
      <c r="AE6" s="381">
        <v>705</v>
      </c>
      <c r="AF6" s="381">
        <v>704</v>
      </c>
      <c r="AG6" s="381">
        <v>703</v>
      </c>
      <c r="AH6" s="381">
        <v>703</v>
      </c>
      <c r="AI6" s="381">
        <v>702</v>
      </c>
      <c r="AJ6" s="381">
        <v>701</v>
      </c>
      <c r="AK6" s="381">
        <v>701</v>
      </c>
      <c r="AL6" s="381">
        <v>701</v>
      </c>
    </row>
    <row r="7" spans="1:38" x14ac:dyDescent="0.2">
      <c r="A7" s="928"/>
      <c r="B7" s="635">
        <v>4</v>
      </c>
      <c r="C7" s="381">
        <v>748</v>
      </c>
      <c r="D7" s="381">
        <v>748</v>
      </c>
      <c r="E7" s="381">
        <v>747</v>
      </c>
      <c r="F7" s="381">
        <v>747</v>
      </c>
      <c r="G7" s="381">
        <v>746</v>
      </c>
      <c r="H7" s="381">
        <v>745</v>
      </c>
      <c r="I7" s="381">
        <v>744</v>
      </c>
      <c r="J7" s="381">
        <v>743</v>
      </c>
      <c r="K7" s="381">
        <v>742</v>
      </c>
      <c r="L7" s="381">
        <v>740</v>
      </c>
      <c r="M7" s="381">
        <v>738</v>
      </c>
      <c r="N7" s="381">
        <v>736</v>
      </c>
      <c r="O7" s="381">
        <v>734</v>
      </c>
      <c r="P7" s="381">
        <v>732</v>
      </c>
      <c r="Q7" s="381">
        <v>730</v>
      </c>
      <c r="R7" s="381">
        <v>728</v>
      </c>
      <c r="S7" s="381">
        <v>726</v>
      </c>
      <c r="T7" s="381">
        <v>723</v>
      </c>
      <c r="U7" s="381">
        <v>721</v>
      </c>
      <c r="V7" s="381">
        <v>719</v>
      </c>
      <c r="W7" s="381">
        <v>716</v>
      </c>
      <c r="X7" s="381">
        <v>714</v>
      </c>
      <c r="Y7" s="381">
        <v>712</v>
      </c>
      <c r="Z7" s="381">
        <v>709</v>
      </c>
      <c r="AA7" s="381">
        <v>707</v>
      </c>
      <c r="AB7" s="381">
        <v>705</v>
      </c>
      <c r="AC7" s="381">
        <v>703</v>
      </c>
      <c r="AD7" s="381">
        <v>702</v>
      </c>
      <c r="AE7" s="381">
        <v>700</v>
      </c>
      <c r="AF7" s="381">
        <v>698</v>
      </c>
      <c r="AG7" s="381">
        <v>697</v>
      </c>
      <c r="AH7" s="381">
        <v>696</v>
      </c>
      <c r="AI7" s="381">
        <v>695</v>
      </c>
      <c r="AJ7" s="381">
        <v>694</v>
      </c>
      <c r="AK7" s="381">
        <v>694</v>
      </c>
      <c r="AL7" s="381">
        <v>694</v>
      </c>
    </row>
    <row r="8" spans="1:38" x14ac:dyDescent="0.2">
      <c r="A8" s="928"/>
      <c r="B8" s="635">
        <v>5</v>
      </c>
      <c r="C8" s="381">
        <v>754</v>
      </c>
      <c r="D8" s="381">
        <v>754</v>
      </c>
      <c r="E8" s="381">
        <v>753</v>
      </c>
      <c r="F8" s="381">
        <v>753</v>
      </c>
      <c r="G8" s="381">
        <v>752</v>
      </c>
      <c r="H8" s="381">
        <v>751</v>
      </c>
      <c r="I8" s="381">
        <v>750</v>
      </c>
      <c r="J8" s="381">
        <v>748</v>
      </c>
      <c r="K8" s="381">
        <v>746</v>
      </c>
      <c r="L8" s="381">
        <v>744</v>
      </c>
      <c r="M8" s="381">
        <v>742</v>
      </c>
      <c r="N8" s="381">
        <v>740</v>
      </c>
      <c r="O8" s="381">
        <v>737</v>
      </c>
      <c r="P8" s="381">
        <v>735</v>
      </c>
      <c r="Q8" s="381">
        <v>732</v>
      </c>
      <c r="R8" s="381">
        <v>729</v>
      </c>
      <c r="S8" s="381">
        <v>727</v>
      </c>
      <c r="T8" s="381">
        <v>724</v>
      </c>
      <c r="U8" s="381">
        <v>721</v>
      </c>
      <c r="V8" s="381">
        <v>718</v>
      </c>
      <c r="W8" s="381">
        <v>715</v>
      </c>
      <c r="X8" s="381">
        <v>712</v>
      </c>
      <c r="Y8" s="381">
        <v>709</v>
      </c>
      <c r="Z8" s="381">
        <v>706</v>
      </c>
      <c r="AA8" s="381">
        <v>704</v>
      </c>
      <c r="AB8" s="381">
        <v>701</v>
      </c>
      <c r="AC8" s="381">
        <v>699</v>
      </c>
      <c r="AD8" s="381">
        <v>697</v>
      </c>
      <c r="AE8" s="381">
        <v>694</v>
      </c>
      <c r="AF8" s="381">
        <v>693</v>
      </c>
      <c r="AG8" s="381">
        <v>691</v>
      </c>
      <c r="AH8" s="381">
        <v>690</v>
      </c>
      <c r="AI8" s="381">
        <v>688</v>
      </c>
      <c r="AJ8" s="381">
        <v>688</v>
      </c>
      <c r="AK8" s="381">
        <v>687</v>
      </c>
      <c r="AL8" s="381">
        <v>686</v>
      </c>
    </row>
    <row r="9" spans="1:38" x14ac:dyDescent="0.2">
      <c r="A9" s="928"/>
      <c r="B9" s="635">
        <v>6</v>
      </c>
      <c r="C9" s="381">
        <v>760</v>
      </c>
      <c r="D9" s="381">
        <v>760</v>
      </c>
      <c r="E9" s="381">
        <v>760</v>
      </c>
      <c r="F9" s="381">
        <v>759</v>
      </c>
      <c r="G9" s="381">
        <v>758</v>
      </c>
      <c r="H9" s="381">
        <v>756</v>
      </c>
      <c r="I9" s="381">
        <v>755</v>
      </c>
      <c r="J9" s="381">
        <v>753</v>
      </c>
      <c r="K9" s="381">
        <v>751</v>
      </c>
      <c r="L9" s="381">
        <v>749</v>
      </c>
      <c r="M9" s="381">
        <v>746</v>
      </c>
      <c r="N9" s="381">
        <v>743</v>
      </c>
      <c r="O9" s="381">
        <v>740</v>
      </c>
      <c r="P9" s="381">
        <v>737</v>
      </c>
      <c r="Q9" s="381">
        <v>734</v>
      </c>
      <c r="R9" s="381">
        <v>731</v>
      </c>
      <c r="S9" s="381">
        <v>727</v>
      </c>
      <c r="T9" s="381">
        <v>724</v>
      </c>
      <c r="U9" s="381">
        <v>720</v>
      </c>
      <c r="V9" s="381">
        <v>717</v>
      </c>
      <c r="W9" s="381">
        <v>713</v>
      </c>
      <c r="X9" s="381">
        <v>710</v>
      </c>
      <c r="Y9" s="381">
        <v>706</v>
      </c>
      <c r="Z9" s="381">
        <v>703</v>
      </c>
      <c r="AA9" s="381">
        <v>700</v>
      </c>
      <c r="AB9" s="381">
        <v>697</v>
      </c>
      <c r="AC9" s="381">
        <v>694</v>
      </c>
      <c r="AD9" s="381">
        <v>691</v>
      </c>
      <c r="AE9" s="381">
        <v>689</v>
      </c>
      <c r="AF9" s="381">
        <v>687</v>
      </c>
      <c r="AG9" s="381">
        <v>685</v>
      </c>
      <c r="AH9" s="381">
        <v>683</v>
      </c>
      <c r="AI9" s="381">
        <v>682</v>
      </c>
      <c r="AJ9" s="381">
        <v>681</v>
      </c>
      <c r="AK9" s="381">
        <v>680</v>
      </c>
      <c r="AL9" s="381">
        <v>679</v>
      </c>
    </row>
    <row r="10" spans="1:38" x14ac:dyDescent="0.2">
      <c r="A10" s="928"/>
      <c r="B10" s="635">
        <v>7</v>
      </c>
      <c r="C10" s="381">
        <v>766</v>
      </c>
      <c r="D10" s="381">
        <v>766</v>
      </c>
      <c r="E10" s="381">
        <v>765</v>
      </c>
      <c r="F10" s="381">
        <v>765</v>
      </c>
      <c r="G10" s="381">
        <v>763</v>
      </c>
      <c r="H10" s="381">
        <v>762</v>
      </c>
      <c r="I10" s="381">
        <v>760</v>
      </c>
      <c r="J10" s="381">
        <v>758</v>
      </c>
      <c r="K10" s="381">
        <v>755</v>
      </c>
      <c r="L10" s="381">
        <v>753</v>
      </c>
      <c r="M10" s="381">
        <v>750</v>
      </c>
      <c r="N10" s="381">
        <v>747</v>
      </c>
      <c r="O10" s="381">
        <v>743</v>
      </c>
      <c r="P10" s="381">
        <v>740</v>
      </c>
      <c r="Q10" s="381">
        <v>736</v>
      </c>
      <c r="R10" s="381">
        <v>732</v>
      </c>
      <c r="S10" s="381">
        <v>728</v>
      </c>
      <c r="T10" s="381">
        <v>724</v>
      </c>
      <c r="U10" s="381">
        <v>720</v>
      </c>
      <c r="V10" s="381">
        <v>716</v>
      </c>
      <c r="W10" s="381">
        <v>712</v>
      </c>
      <c r="X10" s="381">
        <v>708</v>
      </c>
      <c r="Y10" s="381">
        <v>704</v>
      </c>
      <c r="Z10" s="381">
        <v>700</v>
      </c>
      <c r="AA10" s="381">
        <v>696</v>
      </c>
      <c r="AB10" s="381">
        <v>693</v>
      </c>
      <c r="AC10" s="381">
        <v>689</v>
      </c>
      <c r="AD10" s="381">
        <v>686</v>
      </c>
      <c r="AE10" s="381">
        <v>683</v>
      </c>
      <c r="AF10" s="381">
        <v>681</v>
      </c>
      <c r="AG10" s="381">
        <v>678</v>
      </c>
      <c r="AH10" s="381">
        <v>676</v>
      </c>
      <c r="AI10" s="381">
        <v>675</v>
      </c>
      <c r="AJ10" s="381">
        <v>674</v>
      </c>
      <c r="AK10" s="381">
        <v>673</v>
      </c>
      <c r="AL10" s="381">
        <v>672</v>
      </c>
    </row>
    <row r="11" spans="1:38" x14ac:dyDescent="0.2">
      <c r="A11" s="928"/>
      <c r="B11" s="635">
        <v>8</v>
      </c>
      <c r="C11" s="381">
        <v>772</v>
      </c>
      <c r="D11" s="381">
        <v>772</v>
      </c>
      <c r="E11" s="381">
        <v>771</v>
      </c>
      <c r="F11" s="381">
        <v>770</v>
      </c>
      <c r="G11" s="381">
        <v>769</v>
      </c>
      <c r="H11" s="381">
        <v>767</v>
      </c>
      <c r="I11" s="381">
        <v>765</v>
      </c>
      <c r="J11" s="381">
        <v>763</v>
      </c>
      <c r="K11" s="381">
        <v>760</v>
      </c>
      <c r="L11" s="381">
        <v>757</v>
      </c>
      <c r="M11" s="381">
        <v>753</v>
      </c>
      <c r="N11" s="381">
        <v>750</v>
      </c>
      <c r="O11" s="381">
        <v>746</v>
      </c>
      <c r="P11" s="381">
        <v>742</v>
      </c>
      <c r="Q11" s="381">
        <v>738</v>
      </c>
      <c r="R11" s="381">
        <v>733</v>
      </c>
      <c r="S11" s="381">
        <v>729</v>
      </c>
      <c r="T11" s="381">
        <v>724</v>
      </c>
      <c r="U11" s="381">
        <v>719</v>
      </c>
      <c r="V11" s="381">
        <v>715</v>
      </c>
      <c r="W11" s="381">
        <v>710</v>
      </c>
      <c r="X11" s="381">
        <v>705</v>
      </c>
      <c r="Y11" s="381">
        <v>701</v>
      </c>
      <c r="Z11" s="381">
        <v>697</v>
      </c>
      <c r="AA11" s="381">
        <v>692</v>
      </c>
      <c r="AB11" s="381">
        <v>688</v>
      </c>
      <c r="AC11" s="381">
        <v>684</v>
      </c>
      <c r="AD11" s="381">
        <v>681</v>
      </c>
      <c r="AE11" s="381">
        <v>678</v>
      </c>
      <c r="AF11" s="381">
        <v>675</v>
      </c>
      <c r="AG11" s="381">
        <v>672</v>
      </c>
      <c r="AH11" s="381">
        <v>670</v>
      </c>
      <c r="AI11" s="381">
        <v>668</v>
      </c>
      <c r="AJ11" s="381">
        <v>667</v>
      </c>
      <c r="AK11" s="381">
        <v>666</v>
      </c>
      <c r="AL11" s="381">
        <v>665</v>
      </c>
    </row>
    <row r="12" spans="1:38" x14ac:dyDescent="0.2">
      <c r="A12" s="928"/>
      <c r="B12" s="635">
        <v>9</v>
      </c>
      <c r="C12" s="381">
        <v>778</v>
      </c>
      <c r="D12" s="381">
        <v>777</v>
      </c>
      <c r="E12" s="381">
        <v>777</v>
      </c>
      <c r="F12" s="381">
        <v>776</v>
      </c>
      <c r="G12" s="381">
        <v>774</v>
      </c>
      <c r="H12" s="381">
        <v>772</v>
      </c>
      <c r="I12" s="381">
        <v>770</v>
      </c>
      <c r="J12" s="381">
        <v>767</v>
      </c>
      <c r="K12" s="381">
        <v>764</v>
      </c>
      <c r="L12" s="381">
        <v>761</v>
      </c>
      <c r="M12" s="381">
        <v>757</v>
      </c>
      <c r="N12" s="381">
        <v>753</v>
      </c>
      <c r="O12" s="381">
        <v>749</v>
      </c>
      <c r="P12" s="381">
        <v>744</v>
      </c>
      <c r="Q12" s="381">
        <v>739</v>
      </c>
      <c r="R12" s="381">
        <v>734</v>
      </c>
      <c r="S12" s="381">
        <v>729</v>
      </c>
      <c r="T12" s="381">
        <v>724</v>
      </c>
      <c r="U12" s="381">
        <v>719</v>
      </c>
      <c r="V12" s="381">
        <v>714</v>
      </c>
      <c r="W12" s="381">
        <v>708</v>
      </c>
      <c r="X12" s="381">
        <v>703</v>
      </c>
      <c r="Y12" s="381">
        <v>698</v>
      </c>
      <c r="Z12" s="381">
        <v>693</v>
      </c>
      <c r="AA12" s="381">
        <v>688</v>
      </c>
      <c r="AB12" s="381">
        <v>684</v>
      </c>
      <c r="AC12" s="381">
        <v>680</v>
      </c>
      <c r="AD12" s="381">
        <v>676</v>
      </c>
      <c r="AE12" s="381">
        <v>672</v>
      </c>
      <c r="AF12" s="381">
        <v>669</v>
      </c>
      <c r="AG12" s="381">
        <v>666</v>
      </c>
      <c r="AH12" s="381">
        <v>663</v>
      </c>
      <c r="AI12" s="381">
        <v>661</v>
      </c>
      <c r="AJ12" s="381">
        <v>660</v>
      </c>
      <c r="AK12" s="381">
        <v>658</v>
      </c>
      <c r="AL12" s="381">
        <v>658</v>
      </c>
    </row>
    <row r="13" spans="1:38" x14ac:dyDescent="0.2">
      <c r="A13" s="928"/>
      <c r="B13" s="635">
        <v>10</v>
      </c>
      <c r="C13" s="381">
        <v>783</v>
      </c>
      <c r="D13" s="381">
        <v>783</v>
      </c>
      <c r="E13" s="381">
        <v>782</v>
      </c>
      <c r="F13" s="381">
        <v>781</v>
      </c>
      <c r="G13" s="381">
        <v>779</v>
      </c>
      <c r="H13" s="381">
        <v>777</v>
      </c>
      <c r="I13" s="381">
        <v>775</v>
      </c>
      <c r="J13" s="381">
        <v>772</v>
      </c>
      <c r="K13" s="381">
        <v>768</v>
      </c>
      <c r="L13" s="381">
        <v>765</v>
      </c>
      <c r="M13" s="381">
        <v>760</v>
      </c>
      <c r="N13" s="381">
        <v>756</v>
      </c>
      <c r="O13" s="381">
        <v>751</v>
      </c>
      <c r="P13" s="381">
        <v>746</v>
      </c>
      <c r="Q13" s="381">
        <v>741</v>
      </c>
      <c r="R13" s="381">
        <v>736</v>
      </c>
      <c r="S13" s="381">
        <v>730</v>
      </c>
      <c r="T13" s="381">
        <v>724</v>
      </c>
      <c r="U13" s="381">
        <v>718</v>
      </c>
      <c r="V13" s="381">
        <v>713</v>
      </c>
      <c r="W13" s="381">
        <v>707</v>
      </c>
      <c r="X13" s="381">
        <v>701</v>
      </c>
      <c r="Y13" s="381">
        <v>695</v>
      </c>
      <c r="Z13" s="381">
        <v>690</v>
      </c>
      <c r="AA13" s="381">
        <v>685</v>
      </c>
      <c r="AB13" s="381">
        <v>680</v>
      </c>
      <c r="AC13" s="381">
        <v>675</v>
      </c>
      <c r="AD13" s="381">
        <v>670</v>
      </c>
      <c r="AE13" s="381">
        <v>666</v>
      </c>
      <c r="AF13" s="381">
        <v>663</v>
      </c>
      <c r="AG13" s="381">
        <v>659</v>
      </c>
      <c r="AH13" s="381">
        <v>657</v>
      </c>
      <c r="AI13" s="381">
        <v>654</v>
      </c>
      <c r="AJ13" s="381">
        <v>653</v>
      </c>
      <c r="AK13" s="381">
        <v>651</v>
      </c>
      <c r="AL13" s="381">
        <v>651</v>
      </c>
    </row>
    <row r="14" spans="1:38" x14ac:dyDescent="0.2">
      <c r="A14" s="928"/>
      <c r="B14" s="635">
        <v>11</v>
      </c>
      <c r="C14" s="381">
        <v>789</v>
      </c>
      <c r="D14" s="381">
        <v>788</v>
      </c>
      <c r="E14" s="381">
        <v>787</v>
      </c>
      <c r="F14" s="381">
        <v>786</v>
      </c>
      <c r="G14" s="381">
        <v>784</v>
      </c>
      <c r="H14" s="381">
        <v>782</v>
      </c>
      <c r="I14" s="381">
        <v>779</v>
      </c>
      <c r="J14" s="381">
        <v>776</v>
      </c>
      <c r="K14" s="381">
        <v>772</v>
      </c>
      <c r="L14" s="381">
        <v>768</v>
      </c>
      <c r="M14" s="381">
        <v>764</v>
      </c>
      <c r="N14" s="381">
        <v>759</v>
      </c>
      <c r="O14" s="381">
        <v>754</v>
      </c>
      <c r="P14" s="381">
        <v>748</v>
      </c>
      <c r="Q14" s="381">
        <v>742</v>
      </c>
      <c r="R14" s="381">
        <v>737</v>
      </c>
      <c r="S14" s="381">
        <v>730</v>
      </c>
      <c r="T14" s="381">
        <v>724</v>
      </c>
      <c r="U14" s="381">
        <v>718</v>
      </c>
      <c r="V14" s="381">
        <v>711</v>
      </c>
      <c r="W14" s="381">
        <v>705</v>
      </c>
      <c r="X14" s="381">
        <v>699</v>
      </c>
      <c r="Y14" s="381">
        <v>693</v>
      </c>
      <c r="Z14" s="381">
        <v>687</v>
      </c>
      <c r="AA14" s="381">
        <v>681</v>
      </c>
      <c r="AB14" s="381">
        <v>675</v>
      </c>
      <c r="AC14" s="381">
        <v>670</v>
      </c>
      <c r="AD14" s="381">
        <v>665</v>
      </c>
      <c r="AE14" s="381">
        <v>661</v>
      </c>
      <c r="AF14" s="381">
        <v>657</v>
      </c>
      <c r="AG14" s="381">
        <v>653</v>
      </c>
      <c r="AH14" s="381">
        <v>650</v>
      </c>
      <c r="AI14" s="381">
        <v>648</v>
      </c>
      <c r="AJ14" s="381">
        <v>646</v>
      </c>
      <c r="AK14" s="381">
        <v>644</v>
      </c>
      <c r="AL14" s="381">
        <v>644</v>
      </c>
    </row>
    <row r="15" spans="1:38" x14ac:dyDescent="0.2">
      <c r="A15" s="928"/>
      <c r="B15" s="635">
        <v>12</v>
      </c>
      <c r="C15" s="381">
        <v>794</v>
      </c>
      <c r="D15" s="381">
        <v>793</v>
      </c>
      <c r="E15" s="381">
        <v>793</v>
      </c>
      <c r="F15" s="381">
        <v>791</v>
      </c>
      <c r="G15" s="381">
        <v>789</v>
      </c>
      <c r="H15" s="381">
        <v>787</v>
      </c>
      <c r="I15" s="381">
        <v>784</v>
      </c>
      <c r="J15" s="381">
        <v>780</v>
      </c>
      <c r="K15" s="381">
        <v>776</v>
      </c>
      <c r="L15" s="381">
        <v>772</v>
      </c>
      <c r="M15" s="381">
        <v>767</v>
      </c>
      <c r="N15" s="381">
        <v>762</v>
      </c>
      <c r="O15" s="381">
        <v>756</v>
      </c>
      <c r="P15" s="381">
        <v>750</v>
      </c>
      <c r="Q15" s="381">
        <v>744</v>
      </c>
      <c r="R15" s="381">
        <v>737</v>
      </c>
      <c r="S15" s="381">
        <v>731</v>
      </c>
      <c r="T15" s="381">
        <v>724</v>
      </c>
      <c r="U15" s="381">
        <v>717</v>
      </c>
      <c r="V15" s="381">
        <v>710</v>
      </c>
      <c r="W15" s="381">
        <v>703</v>
      </c>
      <c r="X15" s="381">
        <v>696</v>
      </c>
      <c r="Y15" s="381">
        <v>690</v>
      </c>
      <c r="Z15" s="381">
        <v>683</v>
      </c>
      <c r="AA15" s="381">
        <v>677</v>
      </c>
      <c r="AB15" s="381">
        <v>671</v>
      </c>
      <c r="AC15" s="381">
        <v>665</v>
      </c>
      <c r="AD15" s="381">
        <v>660</v>
      </c>
      <c r="AE15" s="381">
        <v>655</v>
      </c>
      <c r="AF15" s="381">
        <v>651</v>
      </c>
      <c r="AG15" s="381">
        <v>647</v>
      </c>
      <c r="AH15" s="381">
        <v>644</v>
      </c>
      <c r="AI15" s="381">
        <v>641</v>
      </c>
      <c r="AJ15" s="381">
        <v>639</v>
      </c>
      <c r="AK15" s="381">
        <v>638</v>
      </c>
      <c r="AL15" s="381">
        <v>637</v>
      </c>
    </row>
    <row r="16" spans="1:38" x14ac:dyDescent="0.2">
      <c r="A16" s="928"/>
      <c r="B16" s="635">
        <v>13</v>
      </c>
      <c r="C16" s="381">
        <v>799</v>
      </c>
      <c r="D16" s="381">
        <v>798</v>
      </c>
      <c r="E16" s="381">
        <v>798</v>
      </c>
      <c r="F16" s="381">
        <v>796</v>
      </c>
      <c r="G16" s="381">
        <v>794</v>
      </c>
      <c r="H16" s="381">
        <v>791</v>
      </c>
      <c r="I16" s="381">
        <v>788</v>
      </c>
      <c r="J16" s="381">
        <v>784</v>
      </c>
      <c r="K16" s="381">
        <v>780</v>
      </c>
      <c r="L16" s="381">
        <v>775</v>
      </c>
      <c r="M16" s="381">
        <v>770</v>
      </c>
      <c r="N16" s="381">
        <v>764</v>
      </c>
      <c r="O16" s="381">
        <v>758</v>
      </c>
      <c r="P16" s="381">
        <v>752</v>
      </c>
      <c r="Q16" s="381">
        <v>745</v>
      </c>
      <c r="R16" s="381">
        <v>738</v>
      </c>
      <c r="S16" s="381">
        <v>731</v>
      </c>
      <c r="T16" s="381">
        <v>724</v>
      </c>
      <c r="U16" s="381">
        <v>717</v>
      </c>
      <c r="V16" s="381">
        <v>709</v>
      </c>
      <c r="W16" s="381">
        <v>702</v>
      </c>
      <c r="X16" s="381">
        <v>694</v>
      </c>
      <c r="Y16" s="381">
        <v>687</v>
      </c>
      <c r="Z16" s="381">
        <v>680</v>
      </c>
      <c r="AA16" s="381">
        <v>673</v>
      </c>
      <c r="AB16" s="381">
        <v>666</v>
      </c>
      <c r="AC16" s="381">
        <v>660</v>
      </c>
      <c r="AD16" s="381">
        <v>655</v>
      </c>
      <c r="AE16" s="381">
        <v>649</v>
      </c>
      <c r="AF16" s="381">
        <v>645</v>
      </c>
      <c r="AG16" s="381">
        <v>641</v>
      </c>
      <c r="AH16" s="381">
        <v>637</v>
      </c>
      <c r="AI16" s="381">
        <v>635</v>
      </c>
      <c r="AJ16" s="381">
        <v>632</v>
      </c>
      <c r="AK16" s="381">
        <v>631</v>
      </c>
      <c r="AL16" s="381">
        <v>630</v>
      </c>
    </row>
    <row r="17" spans="1:38" x14ac:dyDescent="0.2">
      <c r="A17" s="928"/>
      <c r="B17" s="635">
        <v>14</v>
      </c>
      <c r="C17" s="381">
        <v>804</v>
      </c>
      <c r="D17" s="381">
        <v>803</v>
      </c>
      <c r="E17" s="381">
        <v>802</v>
      </c>
      <c r="F17" s="381">
        <v>801</v>
      </c>
      <c r="G17" s="381">
        <v>799</v>
      </c>
      <c r="H17" s="381">
        <v>796</v>
      </c>
      <c r="I17" s="381">
        <v>792</v>
      </c>
      <c r="J17" s="381">
        <v>788</v>
      </c>
      <c r="K17" s="381">
        <v>784</v>
      </c>
      <c r="L17" s="381">
        <v>779</v>
      </c>
      <c r="M17" s="381">
        <v>773</v>
      </c>
      <c r="N17" s="381">
        <v>767</v>
      </c>
      <c r="O17" s="381">
        <v>761</v>
      </c>
      <c r="P17" s="381">
        <v>754</v>
      </c>
      <c r="Q17" s="381">
        <v>747</v>
      </c>
      <c r="R17" s="381">
        <v>739</v>
      </c>
      <c r="S17" s="381">
        <v>732</v>
      </c>
      <c r="T17" s="381">
        <v>724</v>
      </c>
      <c r="U17" s="381">
        <v>716</v>
      </c>
      <c r="V17" s="381">
        <v>708</v>
      </c>
      <c r="W17" s="381">
        <v>700</v>
      </c>
      <c r="X17" s="381">
        <v>692</v>
      </c>
      <c r="Y17" s="381">
        <v>684</v>
      </c>
      <c r="Z17" s="381">
        <v>676</v>
      </c>
      <c r="AA17" s="381">
        <v>669</v>
      </c>
      <c r="AB17" s="381">
        <v>662</v>
      </c>
      <c r="AC17" s="381">
        <v>656</v>
      </c>
      <c r="AD17" s="381">
        <v>649</v>
      </c>
      <c r="AE17" s="381">
        <v>644</v>
      </c>
      <c r="AF17" s="381">
        <v>639</v>
      </c>
      <c r="AG17" s="381">
        <v>635</v>
      </c>
      <c r="AH17" s="381">
        <v>631</v>
      </c>
      <c r="AI17" s="381">
        <v>628</v>
      </c>
      <c r="AJ17" s="381">
        <v>626</v>
      </c>
      <c r="AK17" s="381">
        <v>624</v>
      </c>
      <c r="AL17" s="381">
        <v>623</v>
      </c>
    </row>
    <row r="18" spans="1:38" x14ac:dyDescent="0.2">
      <c r="A18" s="928"/>
      <c r="B18" s="635">
        <v>15</v>
      </c>
      <c r="C18" s="381">
        <v>808</v>
      </c>
      <c r="D18" s="381">
        <v>808</v>
      </c>
      <c r="E18" s="381">
        <v>807</v>
      </c>
      <c r="F18" s="381">
        <v>805</v>
      </c>
      <c r="G18" s="381">
        <v>803</v>
      </c>
      <c r="H18" s="381">
        <v>800</v>
      </c>
      <c r="I18" s="381">
        <v>796</v>
      </c>
      <c r="J18" s="381">
        <v>792</v>
      </c>
      <c r="K18" s="381">
        <v>787</v>
      </c>
      <c r="L18" s="381">
        <v>782</v>
      </c>
      <c r="M18" s="381">
        <v>776</v>
      </c>
      <c r="N18" s="381">
        <v>769</v>
      </c>
      <c r="O18" s="381">
        <v>763</v>
      </c>
      <c r="P18" s="381">
        <v>756</v>
      </c>
      <c r="Q18" s="381">
        <v>748</v>
      </c>
      <c r="R18" s="381">
        <v>740</v>
      </c>
      <c r="S18" s="381">
        <v>732</v>
      </c>
      <c r="T18" s="381">
        <v>724</v>
      </c>
      <c r="U18" s="381">
        <v>715</v>
      </c>
      <c r="V18" s="381">
        <v>707</v>
      </c>
      <c r="W18" s="381">
        <v>698</v>
      </c>
      <c r="X18" s="381">
        <v>690</v>
      </c>
      <c r="Y18" s="381">
        <v>681</v>
      </c>
      <c r="Z18" s="381">
        <v>673</v>
      </c>
      <c r="AA18" s="381">
        <v>665</v>
      </c>
      <c r="AB18" s="381">
        <v>658</v>
      </c>
      <c r="AC18" s="381">
        <v>651</v>
      </c>
      <c r="AD18" s="381">
        <v>644</v>
      </c>
      <c r="AE18" s="381">
        <v>638</v>
      </c>
      <c r="AF18" s="381">
        <v>633</v>
      </c>
      <c r="AG18" s="381">
        <v>629</v>
      </c>
      <c r="AH18" s="381">
        <v>625</v>
      </c>
      <c r="AI18" s="381">
        <v>621</v>
      </c>
      <c r="AJ18" s="381">
        <v>619</v>
      </c>
      <c r="AK18" s="381">
        <v>617</v>
      </c>
      <c r="AL18" s="381">
        <v>616</v>
      </c>
    </row>
    <row r="19" spans="1:38" x14ac:dyDescent="0.2">
      <c r="A19" s="928"/>
      <c r="B19" s="635">
        <v>16</v>
      </c>
      <c r="C19" s="381">
        <v>813</v>
      </c>
      <c r="D19" s="381">
        <v>813</v>
      </c>
      <c r="E19" s="381">
        <v>812</v>
      </c>
      <c r="F19" s="381">
        <v>810</v>
      </c>
      <c r="G19" s="381">
        <v>807</v>
      </c>
      <c r="H19" s="381">
        <v>804</v>
      </c>
      <c r="I19" s="381">
        <v>800</v>
      </c>
      <c r="J19" s="381">
        <v>796</v>
      </c>
      <c r="K19" s="381">
        <v>791</v>
      </c>
      <c r="L19" s="381">
        <v>785</v>
      </c>
      <c r="M19" s="381">
        <v>779</v>
      </c>
      <c r="N19" s="381">
        <v>772</v>
      </c>
      <c r="O19" s="381">
        <v>765</v>
      </c>
      <c r="P19" s="381">
        <v>757</v>
      </c>
      <c r="Q19" s="381">
        <v>749</v>
      </c>
      <c r="R19" s="381">
        <v>741</v>
      </c>
      <c r="S19" s="381">
        <v>732</v>
      </c>
      <c r="T19" s="381">
        <v>723</v>
      </c>
      <c r="U19" s="381">
        <v>714</v>
      </c>
      <c r="V19" s="381">
        <v>705</v>
      </c>
      <c r="W19" s="381">
        <v>696</v>
      </c>
      <c r="X19" s="381">
        <v>687</v>
      </c>
      <c r="Y19" s="381">
        <v>678</v>
      </c>
      <c r="Z19" s="381">
        <v>670</v>
      </c>
      <c r="AA19" s="381">
        <v>661</v>
      </c>
      <c r="AB19" s="381">
        <v>653</v>
      </c>
      <c r="AC19" s="381">
        <v>646</v>
      </c>
      <c r="AD19" s="381">
        <v>639</v>
      </c>
      <c r="AE19" s="381">
        <v>633</v>
      </c>
      <c r="AF19" s="381">
        <v>627</v>
      </c>
      <c r="AG19" s="381">
        <v>622</v>
      </c>
      <c r="AH19" s="381">
        <v>618</v>
      </c>
      <c r="AI19" s="381">
        <v>615</v>
      </c>
      <c r="AJ19" s="381">
        <v>612</v>
      </c>
      <c r="AK19" s="381">
        <v>611</v>
      </c>
      <c r="AL19" s="381">
        <v>609</v>
      </c>
    </row>
    <row r="20" spans="1:38" x14ac:dyDescent="0.2">
      <c r="A20" s="928"/>
      <c r="B20" s="635">
        <v>17</v>
      </c>
      <c r="C20" s="381">
        <v>817</v>
      </c>
      <c r="D20" s="381">
        <v>817</v>
      </c>
      <c r="E20" s="381">
        <v>816</v>
      </c>
      <c r="F20" s="381">
        <v>814</v>
      </c>
      <c r="G20" s="381">
        <v>811</v>
      </c>
      <c r="H20" s="381">
        <v>808</v>
      </c>
      <c r="I20" s="381">
        <v>804</v>
      </c>
      <c r="J20" s="381">
        <v>799</v>
      </c>
      <c r="K20" s="381">
        <v>794</v>
      </c>
      <c r="L20" s="381">
        <v>788</v>
      </c>
      <c r="M20" s="381">
        <v>781</v>
      </c>
      <c r="N20" s="381">
        <v>774</v>
      </c>
      <c r="O20" s="381">
        <v>767</v>
      </c>
      <c r="P20" s="381">
        <v>758</v>
      </c>
      <c r="Q20" s="381">
        <v>750</v>
      </c>
      <c r="R20" s="381">
        <v>741</v>
      </c>
      <c r="S20" s="381">
        <v>732</v>
      </c>
      <c r="T20" s="381">
        <v>723</v>
      </c>
      <c r="U20" s="381">
        <v>714</v>
      </c>
      <c r="V20" s="381">
        <v>704</v>
      </c>
      <c r="W20" s="381">
        <v>694</v>
      </c>
      <c r="X20" s="381">
        <v>685</v>
      </c>
      <c r="Y20" s="381">
        <v>676</v>
      </c>
      <c r="Z20" s="381">
        <v>666</v>
      </c>
      <c r="AA20" s="381">
        <v>658</v>
      </c>
      <c r="AB20" s="381">
        <v>649</v>
      </c>
      <c r="AC20" s="381">
        <v>641</v>
      </c>
      <c r="AD20" s="381">
        <v>634</v>
      </c>
      <c r="AE20" s="381">
        <v>627</v>
      </c>
      <c r="AF20" s="381">
        <v>621</v>
      </c>
      <c r="AG20" s="381">
        <v>616</v>
      </c>
      <c r="AH20" s="381">
        <v>612</v>
      </c>
      <c r="AI20" s="381">
        <v>609</v>
      </c>
      <c r="AJ20" s="381">
        <v>606</v>
      </c>
      <c r="AK20" s="381">
        <v>604</v>
      </c>
      <c r="AL20" s="381">
        <v>603</v>
      </c>
    </row>
    <row r="21" spans="1:38" x14ac:dyDescent="0.2">
      <c r="A21" s="928"/>
      <c r="B21" s="635">
        <v>18</v>
      </c>
      <c r="C21" s="381">
        <v>822</v>
      </c>
      <c r="D21" s="381">
        <v>821</v>
      </c>
      <c r="E21" s="381">
        <v>820</v>
      </c>
      <c r="F21" s="381">
        <v>818</v>
      </c>
      <c r="G21" s="381">
        <v>815</v>
      </c>
      <c r="H21" s="381">
        <v>812</v>
      </c>
      <c r="I21" s="381">
        <v>807</v>
      </c>
      <c r="J21" s="381">
        <v>802</v>
      </c>
      <c r="K21" s="381">
        <v>797</v>
      </c>
      <c r="L21" s="381">
        <v>791</v>
      </c>
      <c r="M21" s="381">
        <v>784</v>
      </c>
      <c r="N21" s="381">
        <v>776</v>
      </c>
      <c r="O21" s="381">
        <v>768</v>
      </c>
      <c r="P21" s="381">
        <v>760</v>
      </c>
      <c r="Q21" s="381">
        <v>751</v>
      </c>
      <c r="R21" s="381">
        <v>742</v>
      </c>
      <c r="S21" s="381">
        <v>732</v>
      </c>
      <c r="T21" s="381">
        <v>723</v>
      </c>
      <c r="U21" s="381">
        <v>713</v>
      </c>
      <c r="V21" s="381">
        <v>703</v>
      </c>
      <c r="W21" s="381">
        <v>693</v>
      </c>
      <c r="X21" s="381">
        <v>683</v>
      </c>
      <c r="Y21" s="381">
        <v>673</v>
      </c>
      <c r="Z21" s="381">
        <v>663</v>
      </c>
      <c r="AA21" s="381">
        <v>654</v>
      </c>
      <c r="AB21" s="381">
        <v>645</v>
      </c>
      <c r="AC21" s="381">
        <v>636</v>
      </c>
      <c r="AD21" s="381">
        <v>629</v>
      </c>
      <c r="AE21" s="381">
        <v>622</v>
      </c>
      <c r="AF21" s="381">
        <v>616</v>
      </c>
      <c r="AG21" s="381">
        <v>610</v>
      </c>
      <c r="AH21" s="381">
        <v>606</v>
      </c>
      <c r="AI21" s="381">
        <v>602</v>
      </c>
      <c r="AJ21" s="381">
        <v>599</v>
      </c>
      <c r="AK21" s="381">
        <v>597</v>
      </c>
      <c r="AL21" s="381">
        <v>596</v>
      </c>
    </row>
    <row r="22" spans="1:38" x14ac:dyDescent="0.2">
      <c r="A22" s="928"/>
      <c r="B22" s="635">
        <v>19</v>
      </c>
      <c r="C22" s="381">
        <v>826</v>
      </c>
      <c r="D22" s="381">
        <v>825</v>
      </c>
      <c r="E22" s="381">
        <v>824</v>
      </c>
      <c r="F22" s="381">
        <v>822</v>
      </c>
      <c r="G22" s="381">
        <v>819</v>
      </c>
      <c r="H22" s="381">
        <v>815</v>
      </c>
      <c r="I22" s="381">
        <v>811</v>
      </c>
      <c r="J22" s="381">
        <v>806</v>
      </c>
      <c r="K22" s="381">
        <v>800</v>
      </c>
      <c r="L22" s="381">
        <v>793</v>
      </c>
      <c r="M22" s="381">
        <v>786</v>
      </c>
      <c r="N22" s="381">
        <v>778</v>
      </c>
      <c r="O22" s="381">
        <v>770</v>
      </c>
      <c r="P22" s="381">
        <v>761</v>
      </c>
      <c r="Q22" s="381">
        <v>752</v>
      </c>
      <c r="R22" s="381">
        <v>742</v>
      </c>
      <c r="S22" s="381">
        <v>732</v>
      </c>
      <c r="T22" s="381">
        <v>722</v>
      </c>
      <c r="U22" s="381">
        <v>712</v>
      </c>
      <c r="V22" s="381">
        <v>701</v>
      </c>
      <c r="W22" s="381">
        <v>691</v>
      </c>
      <c r="X22" s="381">
        <v>680</v>
      </c>
      <c r="Y22" s="381">
        <v>670</v>
      </c>
      <c r="Z22" s="381">
        <v>660</v>
      </c>
      <c r="AA22" s="381">
        <v>650</v>
      </c>
      <c r="AB22" s="381">
        <v>640</v>
      </c>
      <c r="AC22" s="381">
        <v>632</v>
      </c>
      <c r="AD22" s="381">
        <v>623</v>
      </c>
      <c r="AE22" s="381">
        <v>616</v>
      </c>
      <c r="AF22" s="381">
        <v>610</v>
      </c>
      <c r="AG22" s="381">
        <v>604</v>
      </c>
      <c r="AH22" s="381">
        <v>599</v>
      </c>
      <c r="AI22" s="381">
        <v>596</v>
      </c>
      <c r="AJ22" s="381">
        <v>592</v>
      </c>
      <c r="AK22" s="381">
        <v>590</v>
      </c>
      <c r="AL22" s="381">
        <v>589</v>
      </c>
    </row>
    <row r="23" spans="1:38" x14ac:dyDescent="0.2">
      <c r="A23" s="928"/>
      <c r="B23" s="635">
        <v>20</v>
      </c>
      <c r="C23" s="381">
        <v>829</v>
      </c>
      <c r="D23" s="381">
        <v>829</v>
      </c>
      <c r="E23" s="381">
        <v>828</v>
      </c>
      <c r="F23" s="381">
        <v>826</v>
      </c>
      <c r="G23" s="381">
        <v>823</v>
      </c>
      <c r="H23" s="381">
        <v>819</v>
      </c>
      <c r="I23" s="381">
        <v>814</v>
      </c>
      <c r="J23" s="381">
        <v>809</v>
      </c>
      <c r="K23" s="381">
        <v>803</v>
      </c>
      <c r="L23" s="381">
        <v>796</v>
      </c>
      <c r="M23" s="381">
        <v>788</v>
      </c>
      <c r="N23" s="381">
        <v>780</v>
      </c>
      <c r="O23" s="381">
        <v>771</v>
      </c>
      <c r="P23" s="381">
        <v>762</v>
      </c>
      <c r="Q23" s="381">
        <v>753</v>
      </c>
      <c r="R23" s="381">
        <v>743</v>
      </c>
      <c r="S23" s="381">
        <v>732</v>
      </c>
      <c r="T23" s="381">
        <v>722</v>
      </c>
      <c r="U23" s="381">
        <v>711</v>
      </c>
      <c r="V23" s="381">
        <v>700</v>
      </c>
      <c r="W23" s="381">
        <v>689</v>
      </c>
      <c r="X23" s="381">
        <v>678</v>
      </c>
      <c r="Y23" s="381">
        <v>667</v>
      </c>
      <c r="Z23" s="381">
        <v>656</v>
      </c>
      <c r="AA23" s="381">
        <v>646</v>
      </c>
      <c r="AB23" s="381">
        <v>636</v>
      </c>
      <c r="AC23" s="381">
        <v>627</v>
      </c>
      <c r="AD23" s="381">
        <v>618</v>
      </c>
      <c r="AE23" s="381">
        <v>611</v>
      </c>
      <c r="AF23" s="381">
        <v>604</v>
      </c>
      <c r="AG23" s="381">
        <v>598</v>
      </c>
      <c r="AH23" s="381">
        <v>593</v>
      </c>
      <c r="AI23" s="381">
        <v>589</v>
      </c>
      <c r="AJ23" s="381">
        <v>586</v>
      </c>
      <c r="AK23" s="381">
        <v>583</v>
      </c>
      <c r="AL23" s="381">
        <v>582</v>
      </c>
    </row>
    <row r="24" spans="1:38" x14ac:dyDescent="0.2">
      <c r="A24" s="928"/>
      <c r="B24" s="635">
        <v>21</v>
      </c>
      <c r="C24" s="381">
        <v>833</v>
      </c>
      <c r="D24" s="381">
        <v>833</v>
      </c>
      <c r="E24" s="381">
        <v>831</v>
      </c>
      <c r="F24" s="381">
        <v>829</v>
      </c>
      <c r="G24" s="381">
        <v>826</v>
      </c>
      <c r="H24" s="381">
        <v>822</v>
      </c>
      <c r="I24" s="381">
        <v>817</v>
      </c>
      <c r="J24" s="381">
        <v>812</v>
      </c>
      <c r="K24" s="381">
        <v>805</v>
      </c>
      <c r="L24" s="381">
        <v>798</v>
      </c>
      <c r="M24" s="381">
        <v>790</v>
      </c>
      <c r="N24" s="381">
        <v>782</v>
      </c>
      <c r="O24" s="381">
        <v>773</v>
      </c>
      <c r="P24" s="381">
        <v>763</v>
      </c>
      <c r="Q24" s="381">
        <v>753</v>
      </c>
      <c r="R24" s="381">
        <v>743</v>
      </c>
      <c r="S24" s="381">
        <v>732</v>
      </c>
      <c r="T24" s="381">
        <v>721</v>
      </c>
      <c r="U24" s="381">
        <v>710</v>
      </c>
      <c r="V24" s="381">
        <v>699</v>
      </c>
      <c r="W24" s="381">
        <v>687</v>
      </c>
      <c r="X24" s="381">
        <v>676</v>
      </c>
      <c r="Y24" s="381">
        <v>664</v>
      </c>
      <c r="Z24" s="381">
        <v>653</v>
      </c>
      <c r="AA24" s="381">
        <v>642</v>
      </c>
      <c r="AB24" s="381">
        <v>632</v>
      </c>
      <c r="AC24" s="381">
        <v>622</v>
      </c>
      <c r="AD24" s="381">
        <v>613</v>
      </c>
      <c r="AE24" s="381">
        <v>605</v>
      </c>
      <c r="AF24" s="381">
        <v>598</v>
      </c>
      <c r="AG24" s="381">
        <v>592</v>
      </c>
      <c r="AH24" s="381">
        <v>587</v>
      </c>
      <c r="AI24" s="381">
        <v>582</v>
      </c>
      <c r="AJ24" s="381">
        <v>579</v>
      </c>
      <c r="AK24" s="381">
        <v>576</v>
      </c>
      <c r="AL24" s="381">
        <v>575</v>
      </c>
    </row>
    <row r="25" spans="1:38" x14ac:dyDescent="0.2">
      <c r="A25" s="928"/>
      <c r="B25" s="635">
        <v>22</v>
      </c>
      <c r="C25" s="381">
        <v>837</v>
      </c>
      <c r="D25" s="381">
        <v>836</v>
      </c>
      <c r="E25" s="381">
        <v>835</v>
      </c>
      <c r="F25" s="381">
        <v>833</v>
      </c>
      <c r="G25" s="381">
        <v>829</v>
      </c>
      <c r="H25" s="381">
        <v>825</v>
      </c>
      <c r="I25" s="381">
        <v>820</v>
      </c>
      <c r="J25" s="381">
        <v>814</v>
      </c>
      <c r="K25" s="381">
        <v>808</v>
      </c>
      <c r="L25" s="381">
        <v>800</v>
      </c>
      <c r="M25" s="381">
        <v>792</v>
      </c>
      <c r="N25" s="381">
        <v>784</v>
      </c>
      <c r="O25" s="381">
        <v>774</v>
      </c>
      <c r="P25" s="381">
        <v>764</v>
      </c>
      <c r="Q25" s="381">
        <v>754</v>
      </c>
      <c r="R25" s="381">
        <v>743</v>
      </c>
      <c r="S25" s="381">
        <v>732</v>
      </c>
      <c r="T25" s="381">
        <v>721</v>
      </c>
      <c r="U25" s="381">
        <v>709</v>
      </c>
      <c r="V25" s="381">
        <v>697</v>
      </c>
      <c r="W25" s="381">
        <v>685</v>
      </c>
      <c r="X25" s="381">
        <v>673</v>
      </c>
      <c r="Y25" s="381">
        <v>661</v>
      </c>
      <c r="Z25" s="381">
        <v>650</v>
      </c>
      <c r="AA25" s="381">
        <v>639</v>
      </c>
      <c r="AB25" s="381">
        <v>628</v>
      </c>
      <c r="AC25" s="381">
        <v>618</v>
      </c>
      <c r="AD25" s="381">
        <v>608</v>
      </c>
      <c r="AE25" s="381">
        <v>600</v>
      </c>
      <c r="AF25" s="381">
        <v>592</v>
      </c>
      <c r="AG25" s="381">
        <v>586</v>
      </c>
      <c r="AH25" s="381">
        <v>580</v>
      </c>
      <c r="AI25" s="381">
        <v>576</v>
      </c>
      <c r="AJ25" s="381">
        <v>572</v>
      </c>
      <c r="AK25" s="381">
        <v>569</v>
      </c>
      <c r="AL25" s="381">
        <v>568</v>
      </c>
    </row>
    <row r="26" spans="1:38" x14ac:dyDescent="0.2">
      <c r="A26" s="928"/>
      <c r="B26" s="635">
        <v>23</v>
      </c>
      <c r="C26" s="381">
        <v>840</v>
      </c>
      <c r="D26" s="381">
        <v>840</v>
      </c>
      <c r="E26" s="381">
        <v>838</v>
      </c>
      <c r="F26" s="381">
        <v>836</v>
      </c>
      <c r="G26" s="381">
        <v>832</v>
      </c>
      <c r="H26" s="381">
        <v>828</v>
      </c>
      <c r="I26" s="381">
        <v>823</v>
      </c>
      <c r="J26" s="381">
        <v>817</v>
      </c>
      <c r="K26" s="381">
        <v>810</v>
      </c>
      <c r="L26" s="381">
        <v>802</v>
      </c>
      <c r="M26" s="381">
        <v>794</v>
      </c>
      <c r="N26" s="381">
        <v>785</v>
      </c>
      <c r="O26" s="381">
        <v>775</v>
      </c>
      <c r="P26" s="381">
        <v>765</v>
      </c>
      <c r="Q26" s="381">
        <v>754</v>
      </c>
      <c r="R26" s="381">
        <v>743</v>
      </c>
      <c r="S26" s="381">
        <v>732</v>
      </c>
      <c r="T26" s="381">
        <v>720</v>
      </c>
      <c r="U26" s="381">
        <v>708</v>
      </c>
      <c r="V26" s="381">
        <v>696</v>
      </c>
      <c r="W26" s="381">
        <v>683</v>
      </c>
      <c r="X26" s="381">
        <v>671</v>
      </c>
      <c r="Y26" s="381">
        <v>659</v>
      </c>
      <c r="Z26" s="381">
        <v>646</v>
      </c>
      <c r="AA26" s="381">
        <v>635</v>
      </c>
      <c r="AB26" s="381">
        <v>623</v>
      </c>
      <c r="AC26" s="381">
        <v>613</v>
      </c>
      <c r="AD26" s="381">
        <v>603</v>
      </c>
      <c r="AE26" s="381">
        <v>594</v>
      </c>
      <c r="AF26" s="381">
        <v>587</v>
      </c>
      <c r="AG26" s="381">
        <v>580</v>
      </c>
      <c r="AH26" s="381">
        <v>574</v>
      </c>
      <c r="AI26" s="381">
        <v>569</v>
      </c>
      <c r="AJ26" s="381">
        <v>565</v>
      </c>
      <c r="AK26" s="381">
        <v>563</v>
      </c>
      <c r="AL26" s="381">
        <v>561</v>
      </c>
    </row>
    <row r="27" spans="1:38" x14ac:dyDescent="0.2">
      <c r="A27" s="928"/>
      <c r="B27" s="635">
        <v>24</v>
      </c>
      <c r="C27" s="381">
        <v>843</v>
      </c>
      <c r="D27" s="381">
        <v>843</v>
      </c>
      <c r="E27" s="381">
        <v>841</v>
      </c>
      <c r="F27" s="381">
        <v>839</v>
      </c>
      <c r="G27" s="381">
        <v>835</v>
      </c>
      <c r="H27" s="381">
        <v>831</v>
      </c>
      <c r="I27" s="381">
        <v>826</v>
      </c>
      <c r="J27" s="381">
        <v>819</v>
      </c>
      <c r="K27" s="381">
        <v>812</v>
      </c>
      <c r="L27" s="381">
        <v>805</v>
      </c>
      <c r="M27" s="381">
        <v>796</v>
      </c>
      <c r="N27" s="381">
        <v>787</v>
      </c>
      <c r="O27" s="381">
        <v>776</v>
      </c>
      <c r="P27" s="381">
        <v>766</v>
      </c>
      <c r="Q27" s="381">
        <v>755</v>
      </c>
      <c r="R27" s="381">
        <v>743</v>
      </c>
      <c r="S27" s="381">
        <v>731</v>
      </c>
      <c r="T27" s="381">
        <v>719</v>
      </c>
      <c r="U27" s="381">
        <v>706</v>
      </c>
      <c r="V27" s="381">
        <v>694</v>
      </c>
      <c r="W27" s="381">
        <v>681</v>
      </c>
      <c r="X27" s="381">
        <v>668</v>
      </c>
      <c r="Y27" s="381">
        <v>656</v>
      </c>
      <c r="Z27" s="381">
        <v>643</v>
      </c>
      <c r="AA27" s="381">
        <v>631</v>
      </c>
      <c r="AB27" s="381">
        <v>619</v>
      </c>
      <c r="AC27" s="381">
        <v>608</v>
      </c>
      <c r="AD27" s="381">
        <v>598</v>
      </c>
      <c r="AE27" s="381">
        <v>589</v>
      </c>
      <c r="AF27" s="381">
        <v>581</v>
      </c>
      <c r="AG27" s="381">
        <v>574</v>
      </c>
      <c r="AH27" s="381">
        <v>568</v>
      </c>
      <c r="AI27" s="381">
        <v>563</v>
      </c>
      <c r="AJ27" s="381">
        <v>559</v>
      </c>
      <c r="AK27" s="381">
        <v>556</v>
      </c>
      <c r="AL27" s="381">
        <v>554</v>
      </c>
    </row>
    <row r="28" spans="1:38" x14ac:dyDescent="0.2">
      <c r="A28" s="928"/>
      <c r="B28" s="635">
        <v>25</v>
      </c>
      <c r="C28" s="381">
        <v>846</v>
      </c>
      <c r="D28" s="381">
        <v>846</v>
      </c>
      <c r="E28" s="381">
        <v>844</v>
      </c>
      <c r="F28" s="381">
        <v>842</v>
      </c>
      <c r="G28" s="381">
        <v>838</v>
      </c>
      <c r="H28" s="381">
        <v>834</v>
      </c>
      <c r="I28" s="381">
        <v>828</v>
      </c>
      <c r="J28" s="381">
        <v>822</v>
      </c>
      <c r="K28" s="381">
        <v>814</v>
      </c>
      <c r="L28" s="381">
        <v>806</v>
      </c>
      <c r="M28" s="381">
        <v>797</v>
      </c>
      <c r="N28" s="381">
        <v>788</v>
      </c>
      <c r="O28" s="381">
        <v>777</v>
      </c>
      <c r="P28" s="381">
        <v>767</v>
      </c>
      <c r="Q28" s="381">
        <v>755</v>
      </c>
      <c r="R28" s="381">
        <v>743</v>
      </c>
      <c r="S28" s="381">
        <v>731</v>
      </c>
      <c r="T28" s="381">
        <v>718</v>
      </c>
      <c r="U28" s="381">
        <v>705</v>
      </c>
      <c r="V28" s="381">
        <v>692</v>
      </c>
      <c r="W28" s="381">
        <v>679</v>
      </c>
      <c r="X28" s="381">
        <v>666</v>
      </c>
      <c r="Y28" s="381">
        <v>653</v>
      </c>
      <c r="Z28" s="381">
        <v>640</v>
      </c>
      <c r="AA28" s="381">
        <v>627</v>
      </c>
      <c r="AB28" s="381">
        <v>615</v>
      </c>
      <c r="AC28" s="381">
        <v>604</v>
      </c>
      <c r="AD28" s="381">
        <v>593</v>
      </c>
      <c r="AE28" s="381">
        <v>584</v>
      </c>
      <c r="AF28" s="381">
        <v>575</v>
      </c>
      <c r="AG28" s="381">
        <v>568</v>
      </c>
      <c r="AH28" s="381">
        <v>561</v>
      </c>
      <c r="AI28" s="381">
        <v>556</v>
      </c>
      <c r="AJ28" s="381">
        <v>552</v>
      </c>
      <c r="AK28" s="381">
        <v>549</v>
      </c>
      <c r="AL28" s="381">
        <v>548</v>
      </c>
    </row>
    <row r="29" spans="1:38" x14ac:dyDescent="0.2">
      <c r="A29" s="928"/>
      <c r="B29" s="635">
        <v>26</v>
      </c>
      <c r="C29" s="381">
        <v>849</v>
      </c>
      <c r="D29" s="381">
        <v>848</v>
      </c>
      <c r="E29" s="381">
        <v>847</v>
      </c>
      <c r="F29" s="381">
        <v>844</v>
      </c>
      <c r="G29" s="381">
        <v>841</v>
      </c>
      <c r="H29" s="381">
        <v>836</v>
      </c>
      <c r="I29" s="381">
        <v>830</v>
      </c>
      <c r="J29" s="381">
        <v>824</v>
      </c>
      <c r="K29" s="381">
        <v>816</v>
      </c>
      <c r="L29" s="381">
        <v>808</v>
      </c>
      <c r="M29" s="381">
        <v>799</v>
      </c>
      <c r="N29" s="381">
        <v>789</v>
      </c>
      <c r="O29" s="381">
        <v>778</v>
      </c>
      <c r="P29" s="381">
        <v>767</v>
      </c>
      <c r="Q29" s="381">
        <v>755</v>
      </c>
      <c r="R29" s="381">
        <v>743</v>
      </c>
      <c r="S29" s="381">
        <v>730</v>
      </c>
      <c r="T29" s="381">
        <v>717</v>
      </c>
      <c r="U29" s="381">
        <v>704</v>
      </c>
      <c r="V29" s="381">
        <v>690</v>
      </c>
      <c r="W29" s="381">
        <v>677</v>
      </c>
      <c r="X29" s="381">
        <v>663</v>
      </c>
      <c r="Y29" s="381">
        <v>650</v>
      </c>
      <c r="Z29" s="381">
        <v>637</v>
      </c>
      <c r="AA29" s="381">
        <v>624</v>
      </c>
      <c r="AB29" s="381">
        <v>611</v>
      </c>
      <c r="AC29" s="381">
        <v>599</v>
      </c>
      <c r="AD29" s="381">
        <v>588</v>
      </c>
      <c r="AE29" s="381">
        <v>578</v>
      </c>
      <c r="AF29" s="381">
        <v>569</v>
      </c>
      <c r="AG29" s="381">
        <v>562</v>
      </c>
      <c r="AH29" s="381">
        <v>555</v>
      </c>
      <c r="AI29" s="381">
        <v>550</v>
      </c>
      <c r="AJ29" s="381">
        <v>546</v>
      </c>
      <c r="AK29" s="381">
        <v>542</v>
      </c>
      <c r="AL29" s="381">
        <v>541</v>
      </c>
    </row>
    <row r="30" spans="1:38" x14ac:dyDescent="0.2">
      <c r="A30" s="928"/>
      <c r="B30" s="635">
        <v>27</v>
      </c>
      <c r="C30" s="381">
        <v>852</v>
      </c>
      <c r="D30" s="381">
        <v>851</v>
      </c>
      <c r="E30" s="381">
        <v>849</v>
      </c>
      <c r="F30" s="381">
        <v>847</v>
      </c>
      <c r="G30" s="381">
        <v>843</v>
      </c>
      <c r="H30" s="381">
        <v>838</v>
      </c>
      <c r="I30" s="381">
        <v>833</v>
      </c>
      <c r="J30" s="381">
        <v>826</v>
      </c>
      <c r="K30" s="381">
        <v>818</v>
      </c>
      <c r="L30" s="381">
        <v>809</v>
      </c>
      <c r="M30" s="381">
        <v>800</v>
      </c>
      <c r="N30" s="381">
        <v>790</v>
      </c>
      <c r="O30" s="381">
        <v>779</v>
      </c>
      <c r="P30" s="381">
        <v>767</v>
      </c>
      <c r="Q30" s="381">
        <v>755</v>
      </c>
      <c r="R30" s="381">
        <v>743</v>
      </c>
      <c r="S30" s="381">
        <v>730</v>
      </c>
      <c r="T30" s="381">
        <v>716</v>
      </c>
      <c r="U30" s="381">
        <v>703</v>
      </c>
      <c r="V30" s="381">
        <v>689</v>
      </c>
      <c r="W30" s="381">
        <v>675</v>
      </c>
      <c r="X30" s="381">
        <v>661</v>
      </c>
      <c r="Y30" s="381">
        <v>647</v>
      </c>
      <c r="Z30" s="381">
        <v>633</v>
      </c>
      <c r="AA30" s="381">
        <v>620</v>
      </c>
      <c r="AB30" s="381">
        <v>607</v>
      </c>
      <c r="AC30" s="381">
        <v>595</v>
      </c>
      <c r="AD30" s="381">
        <v>583</v>
      </c>
      <c r="AE30" s="381">
        <v>573</v>
      </c>
      <c r="AF30" s="381">
        <v>564</v>
      </c>
      <c r="AG30" s="381">
        <v>556</v>
      </c>
      <c r="AH30" s="381">
        <v>549</v>
      </c>
      <c r="AI30" s="381">
        <v>543</v>
      </c>
      <c r="AJ30" s="381">
        <v>539</v>
      </c>
      <c r="AK30" s="381">
        <v>536</v>
      </c>
      <c r="AL30" s="381">
        <v>534</v>
      </c>
    </row>
    <row r="31" spans="1:38" x14ac:dyDescent="0.2">
      <c r="A31" s="928"/>
      <c r="B31" s="635">
        <v>28</v>
      </c>
      <c r="C31" s="381">
        <v>854</v>
      </c>
      <c r="D31" s="381">
        <v>854</v>
      </c>
      <c r="E31" s="381">
        <v>852</v>
      </c>
      <c r="F31" s="381">
        <v>849</v>
      </c>
      <c r="G31" s="381">
        <v>845</v>
      </c>
      <c r="H31" s="381">
        <v>840</v>
      </c>
      <c r="I31" s="381">
        <v>834</v>
      </c>
      <c r="J31" s="381">
        <v>827</v>
      </c>
      <c r="K31" s="381">
        <v>820</v>
      </c>
      <c r="L31" s="381">
        <v>811</v>
      </c>
      <c r="M31" s="381">
        <v>801</v>
      </c>
      <c r="N31" s="381">
        <v>791</v>
      </c>
      <c r="O31" s="381">
        <v>779</v>
      </c>
      <c r="P31" s="381">
        <v>768</v>
      </c>
      <c r="Q31" s="381">
        <v>755</v>
      </c>
      <c r="R31" s="381">
        <v>742</v>
      </c>
      <c r="S31" s="381">
        <v>729</v>
      </c>
      <c r="T31" s="381">
        <v>715</v>
      </c>
      <c r="U31" s="381">
        <v>701</v>
      </c>
      <c r="V31" s="381">
        <v>687</v>
      </c>
      <c r="W31" s="381">
        <v>673</v>
      </c>
      <c r="X31" s="381">
        <v>658</v>
      </c>
      <c r="Y31" s="381">
        <v>644</v>
      </c>
      <c r="Z31" s="381">
        <v>630</v>
      </c>
      <c r="AA31" s="381">
        <v>616</v>
      </c>
      <c r="AB31" s="381">
        <v>603</v>
      </c>
      <c r="AC31" s="381">
        <v>590</v>
      </c>
      <c r="AD31" s="381">
        <v>578</v>
      </c>
      <c r="AE31" s="381">
        <v>568</v>
      </c>
      <c r="AF31" s="381">
        <v>558</v>
      </c>
      <c r="AG31" s="381">
        <v>550</v>
      </c>
      <c r="AH31" s="381">
        <v>543</v>
      </c>
      <c r="AI31" s="381">
        <v>537</v>
      </c>
      <c r="AJ31" s="381">
        <v>532</v>
      </c>
      <c r="AK31" s="381">
        <v>529</v>
      </c>
      <c r="AL31" s="381">
        <v>527</v>
      </c>
    </row>
    <row r="32" spans="1:38" x14ac:dyDescent="0.2">
      <c r="A32" s="928"/>
      <c r="B32" s="635">
        <v>29</v>
      </c>
      <c r="C32" s="381">
        <v>856</v>
      </c>
      <c r="D32" s="381">
        <v>856</v>
      </c>
      <c r="E32" s="381">
        <v>854</v>
      </c>
      <c r="F32" s="381">
        <v>851</v>
      </c>
      <c r="G32" s="381">
        <v>847</v>
      </c>
      <c r="H32" s="381">
        <v>842</v>
      </c>
      <c r="I32" s="381">
        <v>836</v>
      </c>
      <c r="J32" s="381">
        <v>829</v>
      </c>
      <c r="K32" s="381">
        <v>821</v>
      </c>
      <c r="L32" s="381">
        <v>812</v>
      </c>
      <c r="M32" s="381">
        <v>802</v>
      </c>
      <c r="N32" s="381">
        <v>791</v>
      </c>
      <c r="O32" s="381">
        <v>780</v>
      </c>
      <c r="P32" s="381">
        <v>768</v>
      </c>
      <c r="Q32" s="381">
        <v>755</v>
      </c>
      <c r="R32" s="381">
        <v>742</v>
      </c>
      <c r="S32" s="381">
        <v>728</v>
      </c>
      <c r="T32" s="381">
        <v>714</v>
      </c>
      <c r="U32" s="381">
        <v>700</v>
      </c>
      <c r="V32" s="381">
        <v>685</v>
      </c>
      <c r="W32" s="381">
        <v>670</v>
      </c>
      <c r="X32" s="381">
        <v>656</v>
      </c>
      <c r="Y32" s="381">
        <v>641</v>
      </c>
      <c r="Z32" s="381">
        <v>627</v>
      </c>
      <c r="AA32" s="381">
        <v>612</v>
      </c>
      <c r="AB32" s="381">
        <v>599</v>
      </c>
      <c r="AC32" s="381">
        <v>586</v>
      </c>
      <c r="AD32" s="381">
        <v>573</v>
      </c>
      <c r="AE32" s="381">
        <v>562</v>
      </c>
      <c r="AF32" s="381">
        <v>552</v>
      </c>
      <c r="AG32" s="381">
        <v>544</v>
      </c>
      <c r="AH32" s="381">
        <v>536</v>
      </c>
      <c r="AI32" s="381">
        <v>530</v>
      </c>
      <c r="AJ32" s="381">
        <v>526</v>
      </c>
      <c r="AK32" s="381">
        <v>523</v>
      </c>
      <c r="AL32" s="381">
        <v>520</v>
      </c>
    </row>
    <row r="33" spans="1:38" x14ac:dyDescent="0.2">
      <c r="A33" s="928"/>
      <c r="B33" s="635">
        <v>30</v>
      </c>
      <c r="C33" s="381">
        <v>858</v>
      </c>
      <c r="D33" s="381">
        <v>858</v>
      </c>
      <c r="E33" s="381">
        <v>856</v>
      </c>
      <c r="F33" s="381">
        <v>853</v>
      </c>
      <c r="G33" s="381">
        <v>849</v>
      </c>
      <c r="H33" s="381">
        <v>844</v>
      </c>
      <c r="I33" s="381">
        <v>838</v>
      </c>
      <c r="J33" s="381">
        <v>831</v>
      </c>
      <c r="K33" s="381">
        <v>822</v>
      </c>
      <c r="L33" s="381">
        <v>813</v>
      </c>
      <c r="M33" s="381">
        <v>803</v>
      </c>
      <c r="N33" s="381">
        <v>792</v>
      </c>
      <c r="O33" s="381">
        <v>780</v>
      </c>
      <c r="P33" s="381">
        <v>768</v>
      </c>
      <c r="Q33" s="381">
        <v>755</v>
      </c>
      <c r="R33" s="381">
        <v>741</v>
      </c>
      <c r="S33" s="381">
        <v>727</v>
      </c>
      <c r="T33" s="381">
        <v>713</v>
      </c>
      <c r="U33" s="381">
        <v>698</v>
      </c>
      <c r="V33" s="381">
        <v>683</v>
      </c>
      <c r="W33" s="381">
        <v>668</v>
      </c>
      <c r="X33" s="381">
        <v>653</v>
      </c>
      <c r="Y33" s="381">
        <v>638</v>
      </c>
      <c r="Z33" s="381">
        <v>623</v>
      </c>
      <c r="AA33" s="381">
        <v>609</v>
      </c>
      <c r="AB33" s="381">
        <v>595</v>
      </c>
      <c r="AC33" s="381">
        <v>581</v>
      </c>
      <c r="AD33" s="381">
        <v>569</v>
      </c>
      <c r="AE33" s="381">
        <v>557</v>
      </c>
      <c r="AF33" s="381">
        <v>547</v>
      </c>
      <c r="AG33" s="381">
        <v>538</v>
      </c>
      <c r="AH33" s="381">
        <v>530</v>
      </c>
      <c r="AI33" s="381">
        <v>524</v>
      </c>
      <c r="AJ33" s="381">
        <v>519</v>
      </c>
      <c r="AK33" s="381">
        <v>516</v>
      </c>
      <c r="AL33" s="381">
        <v>513</v>
      </c>
    </row>
    <row r="34" spans="1:38" x14ac:dyDescent="0.2">
      <c r="A34" s="928"/>
      <c r="B34" s="635">
        <v>31</v>
      </c>
      <c r="C34" s="381">
        <v>860</v>
      </c>
      <c r="D34" s="381">
        <v>860</v>
      </c>
      <c r="E34" s="381">
        <v>858</v>
      </c>
      <c r="F34" s="381">
        <v>855</v>
      </c>
      <c r="G34" s="381">
        <v>851</v>
      </c>
      <c r="H34" s="381">
        <v>846</v>
      </c>
      <c r="I34" s="381">
        <v>839</v>
      </c>
      <c r="J34" s="381">
        <v>832</v>
      </c>
      <c r="K34" s="381">
        <v>823</v>
      </c>
      <c r="L34" s="381">
        <v>814</v>
      </c>
      <c r="M34" s="381">
        <v>803</v>
      </c>
      <c r="N34" s="381">
        <v>792</v>
      </c>
      <c r="O34" s="381">
        <v>780</v>
      </c>
      <c r="P34" s="381">
        <v>768</v>
      </c>
      <c r="Q34" s="381">
        <v>754</v>
      </c>
      <c r="R34" s="381">
        <v>740</v>
      </c>
      <c r="S34" s="381">
        <v>726</v>
      </c>
      <c r="T34" s="381">
        <v>711</v>
      </c>
      <c r="U34" s="381">
        <v>696</v>
      </c>
      <c r="V34" s="381">
        <v>681</v>
      </c>
      <c r="W34" s="381">
        <v>666</v>
      </c>
      <c r="X34" s="381">
        <v>650</v>
      </c>
      <c r="Y34" s="381">
        <v>635</v>
      </c>
      <c r="Z34" s="381">
        <v>620</v>
      </c>
      <c r="AA34" s="381">
        <v>605</v>
      </c>
      <c r="AB34" s="381">
        <v>591</v>
      </c>
      <c r="AC34" s="381">
        <v>577</v>
      </c>
      <c r="AD34" s="381">
        <v>564</v>
      </c>
      <c r="AE34" s="381">
        <v>552</v>
      </c>
      <c r="AF34" s="381">
        <v>541</v>
      </c>
      <c r="AG34" s="381">
        <v>532</v>
      </c>
      <c r="AH34" s="381">
        <v>524</v>
      </c>
      <c r="AI34" s="381">
        <v>518</v>
      </c>
      <c r="AJ34" s="381">
        <v>513</v>
      </c>
      <c r="AK34" s="381">
        <v>509</v>
      </c>
      <c r="AL34" s="381">
        <v>506</v>
      </c>
    </row>
    <row r="35" spans="1:38" x14ac:dyDescent="0.2">
      <c r="A35" s="928"/>
      <c r="B35" s="635">
        <v>32</v>
      </c>
      <c r="C35" s="381">
        <v>862</v>
      </c>
      <c r="D35" s="381">
        <v>861</v>
      </c>
      <c r="E35" s="381">
        <v>859</v>
      </c>
      <c r="F35" s="381">
        <v>856</v>
      </c>
      <c r="G35" s="381">
        <v>852</v>
      </c>
      <c r="H35" s="381">
        <v>847</v>
      </c>
      <c r="I35" s="381">
        <v>840</v>
      </c>
      <c r="J35" s="381">
        <v>833</v>
      </c>
      <c r="K35" s="381">
        <v>824</v>
      </c>
      <c r="L35" s="381">
        <v>814</v>
      </c>
      <c r="M35" s="381">
        <v>804</v>
      </c>
      <c r="N35" s="381">
        <v>793</v>
      </c>
      <c r="O35" s="381">
        <v>780</v>
      </c>
      <c r="P35" s="381">
        <v>767</v>
      </c>
      <c r="Q35" s="381">
        <v>754</v>
      </c>
      <c r="R35" s="381">
        <v>740</v>
      </c>
      <c r="S35" s="381">
        <v>725</v>
      </c>
      <c r="T35" s="381">
        <v>710</v>
      </c>
      <c r="U35" s="381">
        <v>695</v>
      </c>
      <c r="V35" s="381">
        <v>679</v>
      </c>
      <c r="W35" s="381">
        <v>663</v>
      </c>
      <c r="X35" s="381">
        <v>648</v>
      </c>
      <c r="Y35" s="381">
        <v>632</v>
      </c>
      <c r="Z35" s="381">
        <v>617</v>
      </c>
      <c r="AA35" s="381">
        <v>602</v>
      </c>
      <c r="AB35" s="381">
        <v>587</v>
      </c>
      <c r="AC35" s="381">
        <v>573</v>
      </c>
      <c r="AD35" s="381">
        <v>559</v>
      </c>
      <c r="AE35" s="381">
        <v>547</v>
      </c>
      <c r="AF35" s="381">
        <v>536</v>
      </c>
      <c r="AG35" s="381">
        <v>526</v>
      </c>
      <c r="AH35" s="381">
        <v>518</v>
      </c>
      <c r="AI35" s="381">
        <v>511</v>
      </c>
      <c r="AJ35" s="381">
        <v>506</v>
      </c>
      <c r="AK35" s="381">
        <v>502</v>
      </c>
      <c r="AL35" s="381">
        <v>500</v>
      </c>
    </row>
    <row r="36" spans="1:38" x14ac:dyDescent="0.2">
      <c r="A36" s="928"/>
      <c r="B36" s="635">
        <v>33</v>
      </c>
      <c r="C36" s="381">
        <v>863</v>
      </c>
      <c r="D36" s="381">
        <v>863</v>
      </c>
      <c r="E36" s="381">
        <v>861</v>
      </c>
      <c r="F36" s="381">
        <v>858</v>
      </c>
      <c r="G36" s="381">
        <v>854</v>
      </c>
      <c r="H36" s="381">
        <v>848</v>
      </c>
      <c r="I36" s="381">
        <v>841</v>
      </c>
      <c r="J36" s="381">
        <v>834</v>
      </c>
      <c r="K36" s="381">
        <v>825</v>
      </c>
      <c r="L36" s="381">
        <v>815</v>
      </c>
      <c r="M36" s="381">
        <v>804</v>
      </c>
      <c r="N36" s="381">
        <v>793</v>
      </c>
      <c r="O36" s="381">
        <v>780</v>
      </c>
      <c r="P36" s="381">
        <v>767</v>
      </c>
      <c r="Q36" s="381">
        <v>753</v>
      </c>
      <c r="R36" s="381">
        <v>739</v>
      </c>
      <c r="S36" s="381">
        <v>724</v>
      </c>
      <c r="T36" s="381">
        <v>708</v>
      </c>
      <c r="U36" s="381">
        <v>693</v>
      </c>
      <c r="V36" s="381">
        <v>677</v>
      </c>
      <c r="W36" s="381">
        <v>661</v>
      </c>
      <c r="X36" s="381">
        <v>645</v>
      </c>
      <c r="Y36" s="381">
        <v>629</v>
      </c>
      <c r="Z36" s="381">
        <v>613</v>
      </c>
      <c r="AA36" s="381">
        <v>598</v>
      </c>
      <c r="AB36" s="381">
        <v>583</v>
      </c>
      <c r="AC36" s="381">
        <v>568</v>
      </c>
      <c r="AD36" s="381">
        <v>554</v>
      </c>
      <c r="AE36" s="381">
        <v>541</v>
      </c>
      <c r="AF36" s="381">
        <v>530</v>
      </c>
      <c r="AG36" s="381">
        <v>520</v>
      </c>
      <c r="AH36" s="381">
        <v>512</v>
      </c>
      <c r="AI36" s="381">
        <v>505</v>
      </c>
      <c r="AJ36" s="381">
        <v>500</v>
      </c>
      <c r="AK36" s="381">
        <v>496</v>
      </c>
      <c r="AL36" s="381">
        <v>493</v>
      </c>
    </row>
    <row r="37" spans="1:38" x14ac:dyDescent="0.2">
      <c r="A37" s="928"/>
      <c r="B37" s="635">
        <v>34</v>
      </c>
      <c r="C37" s="381">
        <v>865</v>
      </c>
      <c r="D37" s="381">
        <v>864</v>
      </c>
      <c r="E37" s="381">
        <v>862</v>
      </c>
      <c r="F37" s="381">
        <v>859</v>
      </c>
      <c r="G37" s="381">
        <v>855</v>
      </c>
      <c r="H37" s="381">
        <v>849</v>
      </c>
      <c r="I37" s="381">
        <v>842</v>
      </c>
      <c r="J37" s="381">
        <v>834</v>
      </c>
      <c r="K37" s="381">
        <v>825</v>
      </c>
      <c r="L37" s="381">
        <v>815</v>
      </c>
      <c r="M37" s="381">
        <v>804</v>
      </c>
      <c r="N37" s="381">
        <v>792</v>
      </c>
      <c r="O37" s="381">
        <v>780</v>
      </c>
      <c r="P37" s="381">
        <v>766</v>
      </c>
      <c r="Q37" s="381">
        <v>752</v>
      </c>
      <c r="R37" s="381">
        <v>738</v>
      </c>
      <c r="S37" s="381">
        <v>722</v>
      </c>
      <c r="T37" s="381">
        <v>707</v>
      </c>
      <c r="U37" s="381">
        <v>691</v>
      </c>
      <c r="V37" s="381">
        <v>675</v>
      </c>
      <c r="W37" s="381">
        <v>659</v>
      </c>
      <c r="X37" s="381">
        <v>642</v>
      </c>
      <c r="Y37" s="381">
        <v>626</v>
      </c>
      <c r="Z37" s="381">
        <v>610</v>
      </c>
      <c r="AA37" s="381">
        <v>594</v>
      </c>
      <c r="AB37" s="381">
        <v>579</v>
      </c>
      <c r="AC37" s="381">
        <v>564</v>
      </c>
      <c r="AD37" s="381">
        <v>550</v>
      </c>
      <c r="AE37" s="381">
        <v>536</v>
      </c>
      <c r="AF37" s="381">
        <v>525</v>
      </c>
      <c r="AG37" s="381">
        <v>514</v>
      </c>
      <c r="AH37" s="381">
        <v>506</v>
      </c>
      <c r="AI37" s="381">
        <v>499</v>
      </c>
      <c r="AJ37" s="381">
        <v>493</v>
      </c>
      <c r="AK37" s="381">
        <v>489</v>
      </c>
      <c r="AL37" s="381">
        <v>487</v>
      </c>
    </row>
    <row r="38" spans="1:38" x14ac:dyDescent="0.2">
      <c r="A38" s="928"/>
      <c r="B38" s="635">
        <v>35</v>
      </c>
      <c r="C38" s="381">
        <v>866</v>
      </c>
      <c r="D38" s="381">
        <v>865</v>
      </c>
      <c r="E38" s="381">
        <v>863</v>
      </c>
      <c r="F38" s="381">
        <v>860</v>
      </c>
      <c r="G38" s="381">
        <v>856</v>
      </c>
      <c r="H38" s="381">
        <v>850</v>
      </c>
      <c r="I38" s="381">
        <v>843</v>
      </c>
      <c r="J38" s="381">
        <v>835</v>
      </c>
      <c r="K38" s="381">
        <v>826</v>
      </c>
      <c r="L38" s="381">
        <v>816</v>
      </c>
      <c r="M38" s="381">
        <v>804</v>
      </c>
      <c r="N38" s="381">
        <v>792</v>
      </c>
      <c r="O38" s="381">
        <v>779</v>
      </c>
      <c r="P38" s="381">
        <v>766</v>
      </c>
      <c r="Q38" s="381">
        <v>751</v>
      </c>
      <c r="R38" s="381">
        <v>736</v>
      </c>
      <c r="S38" s="381">
        <v>721</v>
      </c>
      <c r="T38" s="381">
        <v>705</v>
      </c>
      <c r="U38" s="381">
        <v>689</v>
      </c>
      <c r="V38" s="381">
        <v>673</v>
      </c>
      <c r="W38" s="381">
        <v>656</v>
      </c>
      <c r="X38" s="381">
        <v>639</v>
      </c>
      <c r="Y38" s="381">
        <v>623</v>
      </c>
      <c r="Z38" s="381">
        <v>606</v>
      </c>
      <c r="AA38" s="381">
        <v>590</v>
      </c>
      <c r="AB38" s="381">
        <v>575</v>
      </c>
      <c r="AC38" s="381">
        <v>559</v>
      </c>
      <c r="AD38" s="381">
        <v>545</v>
      </c>
      <c r="AE38" s="381">
        <v>531</v>
      </c>
      <c r="AF38" s="381">
        <v>519</v>
      </c>
      <c r="AG38" s="381">
        <v>509</v>
      </c>
      <c r="AH38" s="381">
        <v>500</v>
      </c>
      <c r="AI38" s="381">
        <v>492</v>
      </c>
      <c r="AJ38" s="381">
        <v>487</v>
      </c>
      <c r="AK38" s="381">
        <v>483</v>
      </c>
      <c r="AL38" s="381">
        <v>480</v>
      </c>
    </row>
    <row r="39" spans="1:38" x14ac:dyDescent="0.2">
      <c r="A39" s="928"/>
      <c r="B39" s="635">
        <v>36</v>
      </c>
      <c r="C39" s="381">
        <v>867</v>
      </c>
      <c r="D39" s="381">
        <v>866</v>
      </c>
      <c r="E39" s="381">
        <v>864</v>
      </c>
      <c r="F39" s="381">
        <v>861</v>
      </c>
      <c r="G39" s="381">
        <v>856</v>
      </c>
      <c r="H39" s="381">
        <v>851</v>
      </c>
      <c r="I39" s="381">
        <v>844</v>
      </c>
      <c r="J39" s="381">
        <v>835</v>
      </c>
      <c r="K39" s="381">
        <v>826</v>
      </c>
      <c r="L39" s="381">
        <v>816</v>
      </c>
      <c r="M39" s="381">
        <v>804</v>
      </c>
      <c r="N39" s="381">
        <v>792</v>
      </c>
      <c r="O39" s="381">
        <v>779</v>
      </c>
      <c r="P39" s="381">
        <v>765</v>
      </c>
      <c r="Q39" s="381">
        <v>750</v>
      </c>
      <c r="R39" s="381">
        <v>735</v>
      </c>
      <c r="S39" s="381">
        <v>719</v>
      </c>
      <c r="T39" s="381">
        <v>703</v>
      </c>
      <c r="U39" s="381">
        <v>687</v>
      </c>
      <c r="V39" s="381">
        <v>670</v>
      </c>
      <c r="W39" s="381">
        <v>653</v>
      </c>
      <c r="X39" s="381">
        <v>636</v>
      </c>
      <c r="Y39" s="381">
        <v>620</v>
      </c>
      <c r="Z39" s="381">
        <v>603</v>
      </c>
      <c r="AA39" s="381">
        <v>586</v>
      </c>
      <c r="AB39" s="381">
        <v>570</v>
      </c>
      <c r="AC39" s="381">
        <v>555</v>
      </c>
      <c r="AD39" s="381">
        <v>540</v>
      </c>
      <c r="AE39" s="381">
        <v>526</v>
      </c>
      <c r="AF39" s="381">
        <v>514</v>
      </c>
      <c r="AG39" s="381">
        <v>503</v>
      </c>
      <c r="AH39" s="381">
        <v>494</v>
      </c>
      <c r="AI39" s="381">
        <v>486</v>
      </c>
      <c r="AJ39" s="381">
        <v>480</v>
      </c>
      <c r="AK39" s="381">
        <v>476</v>
      </c>
      <c r="AL39" s="381">
        <v>474</v>
      </c>
    </row>
    <row r="40" spans="1:38" x14ac:dyDescent="0.2">
      <c r="A40" s="928"/>
      <c r="B40" s="635">
        <v>37</v>
      </c>
      <c r="C40" s="381">
        <v>867</v>
      </c>
      <c r="D40" s="381">
        <v>867</v>
      </c>
      <c r="E40" s="381">
        <v>865</v>
      </c>
      <c r="F40" s="381">
        <v>861</v>
      </c>
      <c r="G40" s="381">
        <v>857</v>
      </c>
      <c r="H40" s="381">
        <v>851</v>
      </c>
      <c r="I40" s="381">
        <v>844</v>
      </c>
      <c r="J40" s="381">
        <v>836</v>
      </c>
      <c r="K40" s="381">
        <v>826</v>
      </c>
      <c r="L40" s="381">
        <v>816</v>
      </c>
      <c r="M40" s="381">
        <v>804</v>
      </c>
      <c r="N40" s="381">
        <v>791</v>
      </c>
      <c r="O40" s="381">
        <v>778</v>
      </c>
      <c r="P40" s="381">
        <v>764</v>
      </c>
      <c r="Q40" s="381">
        <v>749</v>
      </c>
      <c r="R40" s="381">
        <v>734</v>
      </c>
      <c r="S40" s="381">
        <v>718</v>
      </c>
      <c r="T40" s="381">
        <v>701</v>
      </c>
      <c r="U40" s="381">
        <v>685</v>
      </c>
      <c r="V40" s="381">
        <v>668</v>
      </c>
      <c r="W40" s="381">
        <v>651</v>
      </c>
      <c r="X40" s="381">
        <v>633</v>
      </c>
      <c r="Y40" s="381">
        <v>616</v>
      </c>
      <c r="Z40" s="381">
        <v>599</v>
      </c>
      <c r="AA40" s="381">
        <v>583</v>
      </c>
      <c r="AB40" s="381">
        <v>566</v>
      </c>
      <c r="AC40" s="381">
        <v>551</v>
      </c>
      <c r="AD40" s="381">
        <v>536</v>
      </c>
      <c r="AE40" s="381">
        <v>521</v>
      </c>
      <c r="AF40" s="381">
        <v>508</v>
      </c>
      <c r="AG40" s="381">
        <v>497</v>
      </c>
      <c r="AH40" s="381">
        <v>488</v>
      </c>
      <c r="AI40" s="381">
        <v>480</v>
      </c>
      <c r="AJ40" s="381">
        <v>474</v>
      </c>
      <c r="AK40" s="381">
        <v>470</v>
      </c>
      <c r="AL40" s="381">
        <v>467</v>
      </c>
    </row>
    <row r="41" spans="1:38" x14ac:dyDescent="0.2">
      <c r="A41" s="928"/>
      <c r="B41" s="635">
        <v>38</v>
      </c>
      <c r="C41" s="381">
        <v>868</v>
      </c>
      <c r="D41" s="381">
        <v>867</v>
      </c>
      <c r="E41" s="381">
        <v>865</v>
      </c>
      <c r="F41" s="381">
        <v>862</v>
      </c>
      <c r="G41" s="381">
        <v>857</v>
      </c>
      <c r="H41" s="381">
        <v>851</v>
      </c>
      <c r="I41" s="381">
        <v>844</v>
      </c>
      <c r="J41" s="381">
        <v>836</v>
      </c>
      <c r="K41" s="381">
        <v>826</v>
      </c>
      <c r="L41" s="381">
        <v>815</v>
      </c>
      <c r="M41" s="381">
        <v>804</v>
      </c>
      <c r="N41" s="381">
        <v>791</v>
      </c>
      <c r="O41" s="381">
        <v>777</v>
      </c>
      <c r="P41" s="381">
        <v>763</v>
      </c>
      <c r="Q41" s="381">
        <v>748</v>
      </c>
      <c r="R41" s="381">
        <v>732</v>
      </c>
      <c r="S41" s="381">
        <v>716</v>
      </c>
      <c r="T41" s="381">
        <v>699</v>
      </c>
      <c r="U41" s="381">
        <v>682</v>
      </c>
      <c r="V41" s="381">
        <v>665</v>
      </c>
      <c r="W41" s="381">
        <v>648</v>
      </c>
      <c r="X41" s="381">
        <v>630</v>
      </c>
      <c r="Y41" s="381">
        <v>613</v>
      </c>
      <c r="Z41" s="381">
        <v>596</v>
      </c>
      <c r="AA41" s="381">
        <v>579</v>
      </c>
      <c r="AB41" s="381">
        <v>562</v>
      </c>
      <c r="AC41" s="381">
        <v>546</v>
      </c>
      <c r="AD41" s="381">
        <v>531</v>
      </c>
      <c r="AE41" s="381">
        <v>517</v>
      </c>
      <c r="AF41" s="381">
        <v>503</v>
      </c>
      <c r="AG41" s="381">
        <v>492</v>
      </c>
      <c r="AH41" s="381">
        <v>482</v>
      </c>
      <c r="AI41" s="381">
        <v>474</v>
      </c>
      <c r="AJ41" s="381">
        <v>467</v>
      </c>
      <c r="AK41" s="381">
        <v>463</v>
      </c>
      <c r="AL41" s="381">
        <v>461</v>
      </c>
    </row>
    <row r="42" spans="1:38" x14ac:dyDescent="0.2">
      <c r="A42" s="928"/>
      <c r="B42" s="635">
        <v>39</v>
      </c>
      <c r="C42" s="381">
        <v>868</v>
      </c>
      <c r="D42" s="381">
        <v>867</v>
      </c>
      <c r="E42" s="381">
        <v>865</v>
      </c>
      <c r="F42" s="381">
        <v>862</v>
      </c>
      <c r="G42" s="381">
        <v>857</v>
      </c>
      <c r="H42" s="381">
        <v>851</v>
      </c>
      <c r="I42" s="381">
        <v>844</v>
      </c>
      <c r="J42" s="381">
        <v>835</v>
      </c>
      <c r="K42" s="381">
        <v>826</v>
      </c>
      <c r="L42" s="381">
        <v>815</v>
      </c>
      <c r="M42" s="381">
        <v>803</v>
      </c>
      <c r="N42" s="381">
        <v>790</v>
      </c>
      <c r="O42" s="381">
        <v>776</v>
      </c>
      <c r="P42" s="381">
        <v>762</v>
      </c>
      <c r="Q42" s="381">
        <v>746</v>
      </c>
      <c r="R42" s="381">
        <v>731</v>
      </c>
      <c r="S42" s="381">
        <v>714</v>
      </c>
      <c r="T42" s="381">
        <v>697</v>
      </c>
      <c r="U42" s="381">
        <v>680</v>
      </c>
      <c r="V42" s="381">
        <v>663</v>
      </c>
      <c r="W42" s="381">
        <v>645</v>
      </c>
      <c r="X42" s="381">
        <v>627</v>
      </c>
      <c r="Y42" s="381">
        <v>610</v>
      </c>
      <c r="Z42" s="381">
        <v>592</v>
      </c>
      <c r="AA42" s="381">
        <v>575</v>
      </c>
      <c r="AB42" s="381">
        <v>558</v>
      </c>
      <c r="AC42" s="381">
        <v>542</v>
      </c>
      <c r="AD42" s="381">
        <v>527</v>
      </c>
      <c r="AE42" s="381">
        <v>512</v>
      </c>
      <c r="AF42" s="381">
        <v>498</v>
      </c>
      <c r="AG42" s="381">
        <v>486</v>
      </c>
      <c r="AH42" s="381">
        <v>476</v>
      </c>
      <c r="AI42" s="381">
        <v>468</v>
      </c>
      <c r="AJ42" s="381">
        <v>461</v>
      </c>
      <c r="AK42" s="381">
        <v>457</v>
      </c>
      <c r="AL42" s="381">
        <v>454</v>
      </c>
    </row>
    <row r="43" spans="1:38" x14ac:dyDescent="0.2">
      <c r="A43" s="928"/>
      <c r="B43" s="635">
        <v>40</v>
      </c>
      <c r="C43" s="381">
        <v>868</v>
      </c>
      <c r="D43" s="381">
        <v>868</v>
      </c>
      <c r="E43" s="381">
        <v>866</v>
      </c>
      <c r="F43" s="381">
        <v>862</v>
      </c>
      <c r="G43" s="381">
        <v>857</v>
      </c>
      <c r="H43" s="381">
        <v>851</v>
      </c>
      <c r="I43" s="381">
        <v>844</v>
      </c>
      <c r="J43" s="381">
        <v>835</v>
      </c>
      <c r="K43" s="381">
        <v>825</v>
      </c>
      <c r="L43" s="381">
        <v>814</v>
      </c>
      <c r="M43" s="381">
        <v>802</v>
      </c>
      <c r="N43" s="381">
        <v>789</v>
      </c>
      <c r="O43" s="381">
        <v>775</v>
      </c>
      <c r="P43" s="381">
        <v>760</v>
      </c>
      <c r="Q43" s="381">
        <v>745</v>
      </c>
      <c r="R43" s="381">
        <v>729</v>
      </c>
      <c r="S43" s="381">
        <v>712</v>
      </c>
      <c r="T43" s="381">
        <v>695</v>
      </c>
      <c r="U43" s="381">
        <v>677</v>
      </c>
      <c r="V43" s="381">
        <v>660</v>
      </c>
      <c r="W43" s="381">
        <v>642</v>
      </c>
      <c r="X43" s="381">
        <v>624</v>
      </c>
      <c r="Y43" s="381">
        <v>606</v>
      </c>
      <c r="Z43" s="381">
        <v>589</v>
      </c>
      <c r="AA43" s="381">
        <v>571</v>
      </c>
      <c r="AB43" s="381">
        <v>554</v>
      </c>
      <c r="AC43" s="381">
        <v>538</v>
      </c>
      <c r="AD43" s="381">
        <v>522</v>
      </c>
      <c r="AE43" s="381">
        <v>507</v>
      </c>
      <c r="AF43" s="381">
        <v>493</v>
      </c>
      <c r="AG43" s="381">
        <v>481</v>
      </c>
      <c r="AH43" s="381">
        <v>470</v>
      </c>
      <c r="AI43" s="381">
        <v>462</v>
      </c>
      <c r="AJ43" s="381">
        <v>455</v>
      </c>
      <c r="AK43" s="381">
        <v>450</v>
      </c>
      <c r="AL43" s="381">
        <v>448</v>
      </c>
    </row>
    <row r="44" spans="1:38" x14ac:dyDescent="0.2">
      <c r="A44" s="928"/>
      <c r="B44" s="635">
        <v>41</v>
      </c>
      <c r="C44" s="381">
        <v>868</v>
      </c>
      <c r="D44" s="381">
        <v>868</v>
      </c>
      <c r="E44" s="381">
        <v>865</v>
      </c>
      <c r="F44" s="381">
        <v>862</v>
      </c>
      <c r="G44" s="381">
        <v>857</v>
      </c>
      <c r="H44" s="381">
        <v>851</v>
      </c>
      <c r="I44" s="381">
        <v>843</v>
      </c>
      <c r="J44" s="381">
        <v>835</v>
      </c>
      <c r="K44" s="381">
        <v>825</v>
      </c>
      <c r="L44" s="381">
        <v>813</v>
      </c>
      <c r="M44" s="381">
        <v>801</v>
      </c>
      <c r="N44" s="381">
        <v>788</v>
      </c>
      <c r="O44" s="381">
        <v>774</v>
      </c>
      <c r="P44" s="381">
        <v>759</v>
      </c>
      <c r="Q44" s="381">
        <v>743</v>
      </c>
      <c r="R44" s="381">
        <v>727</v>
      </c>
      <c r="S44" s="381">
        <v>710</v>
      </c>
      <c r="T44" s="381">
        <v>693</v>
      </c>
      <c r="U44" s="381">
        <v>675</v>
      </c>
      <c r="V44" s="381">
        <v>657</v>
      </c>
      <c r="W44" s="381">
        <v>639</v>
      </c>
      <c r="X44" s="381">
        <v>621</v>
      </c>
      <c r="Y44" s="381">
        <v>603</v>
      </c>
      <c r="Z44" s="381">
        <v>585</v>
      </c>
      <c r="AA44" s="381">
        <v>567</v>
      </c>
      <c r="AB44" s="381">
        <v>550</v>
      </c>
      <c r="AC44" s="381">
        <v>533</v>
      </c>
      <c r="AD44" s="381">
        <v>518</v>
      </c>
      <c r="AE44" s="381">
        <v>502</v>
      </c>
      <c r="AF44" s="381">
        <v>488</v>
      </c>
      <c r="AG44" s="381">
        <v>475</v>
      </c>
      <c r="AH44" s="381">
        <v>465</v>
      </c>
      <c r="AI44" s="381">
        <v>456</v>
      </c>
      <c r="AJ44" s="381">
        <v>449</v>
      </c>
      <c r="AK44" s="381">
        <v>444</v>
      </c>
      <c r="AL44" s="381">
        <v>441</v>
      </c>
    </row>
    <row r="45" spans="1:38" x14ac:dyDescent="0.2">
      <c r="A45" s="928"/>
      <c r="B45" s="635">
        <v>42</v>
      </c>
      <c r="C45" s="381">
        <v>868</v>
      </c>
      <c r="D45" s="381">
        <v>867</v>
      </c>
      <c r="E45" s="381">
        <v>865</v>
      </c>
      <c r="F45" s="381">
        <v>862</v>
      </c>
      <c r="G45" s="381">
        <v>857</v>
      </c>
      <c r="H45" s="381">
        <v>850</v>
      </c>
      <c r="I45" s="381">
        <v>843</v>
      </c>
      <c r="J45" s="381">
        <v>834</v>
      </c>
      <c r="K45" s="381">
        <v>824</v>
      </c>
      <c r="L45" s="381">
        <v>812</v>
      </c>
      <c r="M45" s="381">
        <v>800</v>
      </c>
      <c r="N45" s="381">
        <v>787</v>
      </c>
      <c r="O45" s="381">
        <v>772</v>
      </c>
      <c r="P45" s="381">
        <v>757</v>
      </c>
      <c r="Q45" s="381">
        <v>741</v>
      </c>
      <c r="R45" s="381">
        <v>725</v>
      </c>
      <c r="S45" s="381">
        <v>708</v>
      </c>
      <c r="T45" s="381">
        <v>690</v>
      </c>
      <c r="U45" s="381">
        <v>672</v>
      </c>
      <c r="V45" s="381">
        <v>654</v>
      </c>
      <c r="W45" s="381">
        <v>636</v>
      </c>
      <c r="X45" s="381">
        <v>617</v>
      </c>
      <c r="Y45" s="381">
        <v>599</v>
      </c>
      <c r="Z45" s="381">
        <v>581</v>
      </c>
      <c r="AA45" s="381">
        <v>563</v>
      </c>
      <c r="AB45" s="381">
        <v>546</v>
      </c>
      <c r="AC45" s="381">
        <v>529</v>
      </c>
      <c r="AD45" s="381">
        <v>513</v>
      </c>
      <c r="AE45" s="381">
        <v>497</v>
      </c>
      <c r="AF45" s="381">
        <v>483</v>
      </c>
      <c r="AG45" s="381">
        <v>470</v>
      </c>
      <c r="AH45" s="381">
        <v>459</v>
      </c>
      <c r="AI45" s="381">
        <v>450</v>
      </c>
      <c r="AJ45" s="381">
        <v>443</v>
      </c>
      <c r="AK45" s="381">
        <v>437</v>
      </c>
      <c r="AL45" s="381">
        <v>435</v>
      </c>
    </row>
    <row r="46" spans="1:38" x14ac:dyDescent="0.2">
      <c r="A46" s="928"/>
      <c r="B46" s="635">
        <v>43</v>
      </c>
      <c r="C46" s="381">
        <v>867</v>
      </c>
      <c r="D46" s="381">
        <v>867</v>
      </c>
      <c r="E46" s="381">
        <v>865</v>
      </c>
      <c r="F46" s="381">
        <v>861</v>
      </c>
      <c r="G46" s="381">
        <v>856</v>
      </c>
      <c r="H46" s="381">
        <v>850</v>
      </c>
      <c r="I46" s="381">
        <v>842</v>
      </c>
      <c r="J46" s="381">
        <v>833</v>
      </c>
      <c r="K46" s="381">
        <v>823</v>
      </c>
      <c r="L46" s="381">
        <v>811</v>
      </c>
      <c r="M46" s="381">
        <v>799</v>
      </c>
      <c r="N46" s="381">
        <v>785</v>
      </c>
      <c r="O46" s="381">
        <v>771</v>
      </c>
      <c r="P46" s="381">
        <v>755</v>
      </c>
      <c r="Q46" s="381">
        <v>739</v>
      </c>
      <c r="R46" s="381">
        <v>722</v>
      </c>
      <c r="S46" s="381">
        <v>705</v>
      </c>
      <c r="T46" s="381">
        <v>687</v>
      </c>
      <c r="U46" s="381">
        <v>669</v>
      </c>
      <c r="V46" s="381">
        <v>651</v>
      </c>
      <c r="W46" s="381">
        <v>633</v>
      </c>
      <c r="X46" s="381">
        <v>614</v>
      </c>
      <c r="Y46" s="381">
        <v>596</v>
      </c>
      <c r="Z46" s="381">
        <v>577</v>
      </c>
      <c r="AA46" s="381">
        <v>559</v>
      </c>
      <c r="AB46" s="381">
        <v>542</v>
      </c>
      <c r="AC46" s="381">
        <v>525</v>
      </c>
      <c r="AD46" s="381">
        <v>508</v>
      </c>
      <c r="AE46" s="381">
        <v>493</v>
      </c>
      <c r="AF46" s="381">
        <v>478</v>
      </c>
      <c r="AG46" s="381">
        <v>465</v>
      </c>
      <c r="AH46" s="381">
        <v>453</v>
      </c>
      <c r="AI46" s="381">
        <v>444</v>
      </c>
      <c r="AJ46" s="381">
        <v>437</v>
      </c>
      <c r="AK46" s="381">
        <v>431</v>
      </c>
      <c r="AL46" s="381">
        <v>428</v>
      </c>
    </row>
    <row r="47" spans="1:38" x14ac:dyDescent="0.2">
      <c r="A47" s="928"/>
      <c r="B47" s="635">
        <v>44</v>
      </c>
      <c r="C47" s="381">
        <v>867</v>
      </c>
      <c r="D47" s="381">
        <v>866</v>
      </c>
      <c r="E47" s="381">
        <v>864</v>
      </c>
      <c r="F47" s="381">
        <v>860</v>
      </c>
      <c r="G47" s="381">
        <v>855</v>
      </c>
      <c r="H47" s="381">
        <v>849</v>
      </c>
      <c r="I47" s="381">
        <v>841</v>
      </c>
      <c r="J47" s="381">
        <v>832</v>
      </c>
      <c r="K47" s="381">
        <v>822</v>
      </c>
      <c r="L47" s="381">
        <v>810</v>
      </c>
      <c r="M47" s="381">
        <v>797</v>
      </c>
      <c r="N47" s="381">
        <v>784</v>
      </c>
      <c r="O47" s="381">
        <v>769</v>
      </c>
      <c r="P47" s="381">
        <v>753</v>
      </c>
      <c r="Q47" s="381">
        <v>737</v>
      </c>
      <c r="R47" s="381">
        <v>720</v>
      </c>
      <c r="S47" s="381">
        <v>703</v>
      </c>
      <c r="T47" s="381">
        <v>685</v>
      </c>
      <c r="U47" s="381">
        <v>667</v>
      </c>
      <c r="V47" s="381">
        <v>648</v>
      </c>
      <c r="W47" s="381">
        <v>629</v>
      </c>
      <c r="X47" s="381">
        <v>611</v>
      </c>
      <c r="Y47" s="381">
        <v>592</v>
      </c>
      <c r="Z47" s="381">
        <v>574</v>
      </c>
      <c r="AA47" s="381">
        <v>555</v>
      </c>
      <c r="AB47" s="381">
        <v>538</v>
      </c>
      <c r="AC47" s="381">
        <v>520</v>
      </c>
      <c r="AD47" s="381">
        <v>504</v>
      </c>
      <c r="AE47" s="381">
        <v>488</v>
      </c>
      <c r="AF47" s="381">
        <v>473</v>
      </c>
      <c r="AG47" s="381">
        <v>459</v>
      </c>
      <c r="AH47" s="381">
        <v>448</v>
      </c>
      <c r="AI47" s="381">
        <v>438</v>
      </c>
      <c r="AJ47" s="381">
        <v>431</v>
      </c>
      <c r="AK47" s="381">
        <v>426</v>
      </c>
      <c r="AL47" s="381">
        <v>422</v>
      </c>
    </row>
    <row r="48" spans="1:38" x14ac:dyDescent="0.2">
      <c r="A48" s="928"/>
      <c r="B48" s="635">
        <v>45</v>
      </c>
      <c r="C48" s="381">
        <v>866</v>
      </c>
      <c r="D48" s="381">
        <v>865</v>
      </c>
      <c r="E48" s="381">
        <v>863</v>
      </c>
      <c r="F48" s="381">
        <v>859</v>
      </c>
      <c r="G48" s="381">
        <v>854</v>
      </c>
      <c r="H48" s="381">
        <v>848</v>
      </c>
      <c r="I48" s="381">
        <v>840</v>
      </c>
      <c r="J48" s="381">
        <v>831</v>
      </c>
      <c r="K48" s="381">
        <v>820</v>
      </c>
      <c r="L48" s="381">
        <v>809</v>
      </c>
      <c r="M48" s="381">
        <v>796</v>
      </c>
      <c r="N48" s="381">
        <v>782</v>
      </c>
      <c r="O48" s="381">
        <v>767</v>
      </c>
      <c r="P48" s="381">
        <v>751</v>
      </c>
      <c r="Q48" s="381">
        <v>735</v>
      </c>
      <c r="R48" s="381">
        <v>718</v>
      </c>
      <c r="S48" s="381">
        <v>700</v>
      </c>
      <c r="T48" s="381">
        <v>682</v>
      </c>
      <c r="U48" s="381">
        <v>664</v>
      </c>
      <c r="V48" s="381">
        <v>645</v>
      </c>
      <c r="W48" s="381">
        <v>626</v>
      </c>
      <c r="X48" s="381">
        <v>607</v>
      </c>
      <c r="Y48" s="381">
        <v>588</v>
      </c>
      <c r="Z48" s="381">
        <v>570</v>
      </c>
      <c r="AA48" s="381">
        <v>551</v>
      </c>
      <c r="AB48" s="381">
        <v>533</v>
      </c>
      <c r="AC48" s="381">
        <v>516</v>
      </c>
      <c r="AD48" s="381">
        <v>499</v>
      </c>
      <c r="AE48" s="381">
        <v>483</v>
      </c>
      <c r="AF48" s="381">
        <v>468</v>
      </c>
      <c r="AG48" s="381">
        <v>454</v>
      </c>
      <c r="AH48" s="381">
        <v>442</v>
      </c>
      <c r="AI48" s="381">
        <v>433</v>
      </c>
      <c r="AJ48" s="381">
        <v>425</v>
      </c>
      <c r="AK48" s="381">
        <v>420</v>
      </c>
      <c r="AL48" s="381">
        <v>416</v>
      </c>
    </row>
    <row r="49" spans="1:38" x14ac:dyDescent="0.2">
      <c r="A49" s="928"/>
      <c r="B49" s="635">
        <v>46</v>
      </c>
      <c r="C49" s="381">
        <v>865</v>
      </c>
      <c r="D49" s="381">
        <v>864</v>
      </c>
      <c r="E49" s="381">
        <v>862</v>
      </c>
      <c r="F49" s="381">
        <v>858</v>
      </c>
      <c r="G49" s="381">
        <v>853</v>
      </c>
      <c r="H49" s="381">
        <v>847</v>
      </c>
      <c r="I49" s="381">
        <v>839</v>
      </c>
      <c r="J49" s="381">
        <v>829</v>
      </c>
      <c r="K49" s="381">
        <v>819</v>
      </c>
      <c r="L49" s="381">
        <v>807</v>
      </c>
      <c r="M49" s="381">
        <v>794</v>
      </c>
      <c r="N49" s="381">
        <v>780</v>
      </c>
      <c r="O49" s="381">
        <v>765</v>
      </c>
      <c r="P49" s="381">
        <v>749</v>
      </c>
      <c r="Q49" s="381">
        <v>732</v>
      </c>
      <c r="R49" s="381">
        <v>715</v>
      </c>
      <c r="S49" s="381">
        <v>697</v>
      </c>
      <c r="T49" s="381">
        <v>679</v>
      </c>
      <c r="U49" s="381">
        <v>661</v>
      </c>
      <c r="V49" s="381">
        <v>642</v>
      </c>
      <c r="W49" s="381">
        <v>623</v>
      </c>
      <c r="X49" s="381">
        <v>603</v>
      </c>
      <c r="Y49" s="381">
        <v>584</v>
      </c>
      <c r="Z49" s="381">
        <v>566</v>
      </c>
      <c r="AA49" s="381">
        <v>547</v>
      </c>
      <c r="AB49" s="381">
        <v>529</v>
      </c>
      <c r="AC49" s="381">
        <v>512</v>
      </c>
      <c r="AD49" s="381">
        <v>495</v>
      </c>
      <c r="AE49" s="381">
        <v>479</v>
      </c>
      <c r="AF49" s="381">
        <v>463</v>
      </c>
      <c r="AG49" s="381">
        <v>449</v>
      </c>
      <c r="AH49" s="381">
        <v>437</v>
      </c>
      <c r="AI49" s="381">
        <v>427</v>
      </c>
      <c r="AJ49" s="381">
        <v>419</v>
      </c>
      <c r="AK49" s="381">
        <v>414</v>
      </c>
      <c r="AL49" s="381">
        <v>410</v>
      </c>
    </row>
    <row r="50" spans="1:38" x14ac:dyDescent="0.2">
      <c r="A50" s="928"/>
      <c r="B50" s="635">
        <v>47</v>
      </c>
      <c r="C50" s="381">
        <v>864</v>
      </c>
      <c r="D50" s="381">
        <v>863</v>
      </c>
      <c r="E50" s="381">
        <v>861</v>
      </c>
      <c r="F50" s="381">
        <v>857</v>
      </c>
      <c r="G50" s="381">
        <v>852</v>
      </c>
      <c r="H50" s="381">
        <v>845</v>
      </c>
      <c r="I50" s="381">
        <v>837</v>
      </c>
      <c r="J50" s="381">
        <v>828</v>
      </c>
      <c r="K50" s="381">
        <v>817</v>
      </c>
      <c r="L50" s="381">
        <v>805</v>
      </c>
      <c r="M50" s="381">
        <v>792</v>
      </c>
      <c r="N50" s="381">
        <v>778</v>
      </c>
      <c r="O50" s="381">
        <v>763</v>
      </c>
      <c r="P50" s="381">
        <v>747</v>
      </c>
      <c r="Q50" s="381">
        <v>730</v>
      </c>
      <c r="R50" s="381">
        <v>713</v>
      </c>
      <c r="S50" s="381">
        <v>695</v>
      </c>
      <c r="T50" s="381">
        <v>676</v>
      </c>
      <c r="U50" s="381">
        <v>657</v>
      </c>
      <c r="V50" s="381">
        <v>638</v>
      </c>
      <c r="W50" s="381">
        <v>619</v>
      </c>
      <c r="X50" s="381">
        <v>600</v>
      </c>
      <c r="Y50" s="381">
        <v>581</v>
      </c>
      <c r="Z50" s="381">
        <v>562</v>
      </c>
      <c r="AA50" s="381">
        <v>543</v>
      </c>
      <c r="AB50" s="381">
        <v>525</v>
      </c>
      <c r="AC50" s="381">
        <v>507</v>
      </c>
      <c r="AD50" s="381">
        <v>490</v>
      </c>
      <c r="AE50" s="381">
        <v>474</v>
      </c>
      <c r="AF50" s="381">
        <v>459</v>
      </c>
      <c r="AG50" s="381">
        <v>444</v>
      </c>
      <c r="AH50" s="381">
        <v>432</v>
      </c>
      <c r="AI50" s="381">
        <v>421</v>
      </c>
      <c r="AJ50" s="381">
        <v>414</v>
      </c>
      <c r="AK50" s="381">
        <v>408</v>
      </c>
      <c r="AL50" s="381">
        <v>404</v>
      </c>
    </row>
    <row r="51" spans="1:38" x14ac:dyDescent="0.2">
      <c r="A51" s="928"/>
      <c r="B51" s="635">
        <v>48</v>
      </c>
      <c r="C51" s="381">
        <v>862</v>
      </c>
      <c r="D51" s="381">
        <v>861</v>
      </c>
      <c r="E51" s="381">
        <v>859</v>
      </c>
      <c r="F51" s="381">
        <v>855</v>
      </c>
      <c r="G51" s="381">
        <v>850</v>
      </c>
      <c r="H51" s="381">
        <v>844</v>
      </c>
      <c r="I51" s="381">
        <v>836</v>
      </c>
      <c r="J51" s="381">
        <v>826</v>
      </c>
      <c r="K51" s="381">
        <v>815</v>
      </c>
      <c r="L51" s="381">
        <v>803</v>
      </c>
      <c r="M51" s="381">
        <v>790</v>
      </c>
      <c r="N51" s="381">
        <v>776</v>
      </c>
      <c r="O51" s="381">
        <v>760</v>
      </c>
      <c r="P51" s="381">
        <v>744</v>
      </c>
      <c r="Q51" s="381">
        <v>727</v>
      </c>
      <c r="R51" s="381">
        <v>710</v>
      </c>
      <c r="S51" s="381">
        <v>692</v>
      </c>
      <c r="T51" s="381">
        <v>673</v>
      </c>
      <c r="U51" s="381">
        <v>654</v>
      </c>
      <c r="V51" s="381">
        <v>635</v>
      </c>
      <c r="W51" s="381">
        <v>615</v>
      </c>
      <c r="X51" s="381">
        <v>596</v>
      </c>
      <c r="Y51" s="381">
        <v>577</v>
      </c>
      <c r="Z51" s="381">
        <v>558</v>
      </c>
      <c r="AA51" s="381">
        <v>539</v>
      </c>
      <c r="AB51" s="381">
        <v>521</v>
      </c>
      <c r="AC51" s="381">
        <v>503</v>
      </c>
      <c r="AD51" s="381">
        <v>486</v>
      </c>
      <c r="AE51" s="381">
        <v>469</v>
      </c>
      <c r="AF51" s="381">
        <v>454</v>
      </c>
      <c r="AG51" s="381">
        <v>439</v>
      </c>
      <c r="AH51" s="381">
        <v>427</v>
      </c>
      <c r="AI51" s="381">
        <v>416</v>
      </c>
      <c r="AJ51" s="381">
        <v>408</v>
      </c>
      <c r="AK51" s="381">
        <v>402</v>
      </c>
      <c r="AL51" s="381">
        <v>398</v>
      </c>
    </row>
    <row r="52" spans="1:38" x14ac:dyDescent="0.2">
      <c r="A52" s="928"/>
      <c r="B52" s="635">
        <v>49</v>
      </c>
      <c r="C52" s="381">
        <v>860</v>
      </c>
      <c r="D52" s="381">
        <v>860</v>
      </c>
      <c r="E52" s="381">
        <v>857</v>
      </c>
      <c r="F52" s="381">
        <v>854</v>
      </c>
      <c r="G52" s="381">
        <v>849</v>
      </c>
      <c r="H52" s="381">
        <v>842</v>
      </c>
      <c r="I52" s="381">
        <v>834</v>
      </c>
      <c r="J52" s="381">
        <v>824</v>
      </c>
      <c r="K52" s="381">
        <v>813</v>
      </c>
      <c r="L52" s="381">
        <v>801</v>
      </c>
      <c r="M52" s="381">
        <v>788</v>
      </c>
      <c r="N52" s="381">
        <v>773</v>
      </c>
      <c r="O52" s="381">
        <v>758</v>
      </c>
      <c r="P52" s="381">
        <v>742</v>
      </c>
      <c r="Q52" s="381">
        <v>724</v>
      </c>
      <c r="R52" s="381">
        <v>707</v>
      </c>
      <c r="S52" s="381">
        <v>689</v>
      </c>
      <c r="T52" s="381">
        <v>670</v>
      </c>
      <c r="U52" s="381">
        <v>651</v>
      </c>
      <c r="V52" s="381">
        <v>631</v>
      </c>
      <c r="W52" s="381">
        <v>612</v>
      </c>
      <c r="X52" s="381">
        <v>592</v>
      </c>
      <c r="Y52" s="381">
        <v>573</v>
      </c>
      <c r="Z52" s="381">
        <v>554</v>
      </c>
      <c r="AA52" s="381">
        <v>535</v>
      </c>
      <c r="AB52" s="381">
        <v>516</v>
      </c>
      <c r="AC52" s="381">
        <v>498</v>
      </c>
      <c r="AD52" s="381">
        <v>481</v>
      </c>
      <c r="AE52" s="381">
        <v>465</v>
      </c>
      <c r="AF52" s="381">
        <v>449</v>
      </c>
      <c r="AG52" s="381">
        <v>435</v>
      </c>
      <c r="AH52" s="381">
        <v>422</v>
      </c>
      <c r="AI52" s="381">
        <v>411</v>
      </c>
      <c r="AJ52" s="381">
        <v>402</v>
      </c>
      <c r="AK52" s="381">
        <v>396</v>
      </c>
      <c r="AL52" s="381">
        <v>393</v>
      </c>
    </row>
    <row r="53" spans="1:38" x14ac:dyDescent="0.2">
      <c r="A53" s="928"/>
      <c r="B53" s="635">
        <v>50</v>
      </c>
      <c r="C53" s="381">
        <v>859</v>
      </c>
      <c r="D53" s="381">
        <v>858</v>
      </c>
      <c r="E53" s="381">
        <v>856</v>
      </c>
      <c r="F53" s="381">
        <v>852</v>
      </c>
      <c r="G53" s="381">
        <v>847</v>
      </c>
      <c r="H53" s="381">
        <v>840</v>
      </c>
      <c r="I53" s="381">
        <v>832</v>
      </c>
      <c r="J53" s="381">
        <v>822</v>
      </c>
      <c r="K53" s="381">
        <v>811</v>
      </c>
      <c r="L53" s="381">
        <v>799</v>
      </c>
      <c r="M53" s="381">
        <v>785</v>
      </c>
      <c r="N53" s="381">
        <v>771</v>
      </c>
      <c r="O53" s="381">
        <v>755</v>
      </c>
      <c r="P53" s="381">
        <v>739</v>
      </c>
      <c r="Q53" s="381">
        <v>722</v>
      </c>
      <c r="R53" s="381">
        <v>704</v>
      </c>
      <c r="S53" s="381">
        <v>685</v>
      </c>
      <c r="T53" s="381">
        <v>666</v>
      </c>
      <c r="U53" s="381">
        <v>647</v>
      </c>
      <c r="V53" s="381">
        <v>628</v>
      </c>
      <c r="W53" s="381">
        <v>608</v>
      </c>
      <c r="X53" s="381">
        <v>588</v>
      </c>
      <c r="Y53" s="381">
        <v>569</v>
      </c>
      <c r="Z53" s="381">
        <v>549</v>
      </c>
      <c r="AA53" s="381">
        <v>530</v>
      </c>
      <c r="AB53" s="381">
        <v>512</v>
      </c>
      <c r="AC53" s="381">
        <v>494</v>
      </c>
      <c r="AD53" s="381">
        <v>477</v>
      </c>
      <c r="AE53" s="381">
        <v>460</v>
      </c>
      <c r="AF53" s="381">
        <v>444</v>
      </c>
      <c r="AG53" s="381">
        <v>430</v>
      </c>
      <c r="AH53" s="381">
        <v>417</v>
      </c>
      <c r="AI53" s="381">
        <v>406</v>
      </c>
      <c r="AJ53" s="381">
        <v>397</v>
      </c>
      <c r="AK53" s="381">
        <v>391</v>
      </c>
      <c r="AL53" s="381">
        <v>387</v>
      </c>
    </row>
    <row r="54" spans="1:38" x14ac:dyDescent="0.2">
      <c r="A54" s="928"/>
      <c r="B54" s="635">
        <v>51</v>
      </c>
      <c r="C54" s="381">
        <v>856</v>
      </c>
      <c r="D54" s="381">
        <v>856</v>
      </c>
      <c r="E54" s="381">
        <v>853</v>
      </c>
      <c r="F54" s="381">
        <v>850</v>
      </c>
      <c r="G54" s="381">
        <v>844</v>
      </c>
      <c r="H54" s="381">
        <v>838</v>
      </c>
      <c r="I54" s="381">
        <v>829</v>
      </c>
      <c r="J54" s="381">
        <v>820</v>
      </c>
      <c r="K54" s="381">
        <v>809</v>
      </c>
      <c r="L54" s="381">
        <v>796</v>
      </c>
      <c r="M54" s="381">
        <v>783</v>
      </c>
      <c r="N54" s="381">
        <v>768</v>
      </c>
      <c r="O54" s="381">
        <v>752</v>
      </c>
      <c r="P54" s="381">
        <v>736</v>
      </c>
      <c r="Q54" s="381">
        <v>719</v>
      </c>
      <c r="R54" s="381">
        <v>701</v>
      </c>
      <c r="S54" s="381">
        <v>682</v>
      </c>
      <c r="T54" s="381">
        <v>663</v>
      </c>
      <c r="U54" s="381">
        <v>644</v>
      </c>
      <c r="V54" s="381">
        <v>624</v>
      </c>
      <c r="W54" s="381">
        <v>604</v>
      </c>
      <c r="X54" s="381">
        <v>584</v>
      </c>
      <c r="Y54" s="381">
        <v>565</v>
      </c>
      <c r="Z54" s="381">
        <v>545</v>
      </c>
      <c r="AA54" s="381">
        <v>526</v>
      </c>
      <c r="AB54" s="381">
        <v>507</v>
      </c>
      <c r="AC54" s="381">
        <v>489</v>
      </c>
      <c r="AD54" s="381">
        <v>472</v>
      </c>
      <c r="AE54" s="381">
        <v>455</v>
      </c>
      <c r="AF54" s="381">
        <v>440</v>
      </c>
      <c r="AG54" s="381">
        <v>425</v>
      </c>
      <c r="AH54" s="381">
        <v>412</v>
      </c>
      <c r="AI54" s="381">
        <v>401</v>
      </c>
      <c r="AJ54" s="381">
        <v>392</v>
      </c>
      <c r="AK54" s="381">
        <v>385</v>
      </c>
      <c r="AL54" s="381">
        <v>382</v>
      </c>
    </row>
    <row r="55" spans="1:38" x14ac:dyDescent="0.2">
      <c r="A55" s="928"/>
      <c r="B55" s="635">
        <v>52</v>
      </c>
      <c r="C55" s="381">
        <v>854</v>
      </c>
      <c r="D55" s="381">
        <v>853</v>
      </c>
      <c r="E55" s="381">
        <v>851</v>
      </c>
      <c r="F55" s="381">
        <v>847</v>
      </c>
      <c r="G55" s="381">
        <v>842</v>
      </c>
      <c r="H55" s="381">
        <v>835</v>
      </c>
      <c r="I55" s="381">
        <v>827</v>
      </c>
      <c r="J55" s="381">
        <v>817</v>
      </c>
      <c r="K55" s="381">
        <v>806</v>
      </c>
      <c r="L55" s="381">
        <v>794</v>
      </c>
      <c r="M55" s="381">
        <v>780</v>
      </c>
      <c r="N55" s="381">
        <v>765</v>
      </c>
      <c r="O55" s="381">
        <v>749</v>
      </c>
      <c r="P55" s="381">
        <v>733</v>
      </c>
      <c r="Q55" s="381">
        <v>715</v>
      </c>
      <c r="R55" s="381">
        <v>697</v>
      </c>
      <c r="S55" s="381">
        <v>679</v>
      </c>
      <c r="T55" s="381">
        <v>659</v>
      </c>
      <c r="U55" s="381">
        <v>640</v>
      </c>
      <c r="V55" s="381">
        <v>620</v>
      </c>
      <c r="W55" s="381">
        <v>600</v>
      </c>
      <c r="X55" s="381">
        <v>580</v>
      </c>
      <c r="Y55" s="381">
        <v>561</v>
      </c>
      <c r="Z55" s="381">
        <v>541</v>
      </c>
      <c r="AA55" s="381">
        <v>522</v>
      </c>
      <c r="AB55" s="381">
        <v>503</v>
      </c>
      <c r="AC55" s="381">
        <v>485</v>
      </c>
      <c r="AD55" s="381">
        <v>467</v>
      </c>
      <c r="AE55" s="381">
        <v>451</v>
      </c>
      <c r="AF55" s="381">
        <v>435</v>
      </c>
      <c r="AG55" s="381">
        <v>420</v>
      </c>
      <c r="AH55" s="381">
        <v>407</v>
      </c>
      <c r="AI55" s="381">
        <v>396</v>
      </c>
      <c r="AJ55" s="381">
        <v>387</v>
      </c>
      <c r="AK55" s="381">
        <v>380</v>
      </c>
      <c r="AL55" s="381">
        <v>376</v>
      </c>
    </row>
    <row r="56" spans="1:38" x14ac:dyDescent="0.2">
      <c r="A56" s="928"/>
      <c r="B56" s="635">
        <v>53</v>
      </c>
      <c r="C56" s="381">
        <v>852</v>
      </c>
      <c r="D56" s="381">
        <v>851</v>
      </c>
      <c r="E56" s="381">
        <v>849</v>
      </c>
      <c r="F56" s="381">
        <v>845</v>
      </c>
      <c r="G56" s="381">
        <v>840</v>
      </c>
      <c r="H56" s="381">
        <v>833</v>
      </c>
      <c r="I56" s="381">
        <v>824</v>
      </c>
      <c r="J56" s="381">
        <v>814</v>
      </c>
      <c r="K56" s="381">
        <v>803</v>
      </c>
      <c r="L56" s="381">
        <v>791</v>
      </c>
      <c r="M56" s="381">
        <v>777</v>
      </c>
      <c r="N56" s="381">
        <v>762</v>
      </c>
      <c r="O56" s="381">
        <v>746</v>
      </c>
      <c r="P56" s="381">
        <v>730</v>
      </c>
      <c r="Q56" s="381">
        <v>712</v>
      </c>
      <c r="R56" s="381">
        <v>694</v>
      </c>
      <c r="S56" s="381">
        <v>675</v>
      </c>
      <c r="T56" s="381">
        <v>656</v>
      </c>
      <c r="U56" s="381">
        <v>636</v>
      </c>
      <c r="V56" s="381">
        <v>616</v>
      </c>
      <c r="W56" s="381">
        <v>596</v>
      </c>
      <c r="X56" s="381">
        <v>576</v>
      </c>
      <c r="Y56" s="381">
        <v>556</v>
      </c>
      <c r="Z56" s="381">
        <v>537</v>
      </c>
      <c r="AA56" s="381">
        <v>517</v>
      </c>
      <c r="AB56" s="381">
        <v>498</v>
      </c>
      <c r="AC56" s="381">
        <v>480</v>
      </c>
      <c r="AD56" s="381">
        <v>463</v>
      </c>
      <c r="AE56" s="381">
        <v>446</v>
      </c>
      <c r="AF56" s="381">
        <v>430</v>
      </c>
      <c r="AG56" s="381">
        <v>415</v>
      </c>
      <c r="AH56" s="381">
        <v>402</v>
      </c>
      <c r="AI56" s="381">
        <v>391</v>
      </c>
      <c r="AJ56" s="381">
        <v>382</v>
      </c>
      <c r="AK56" s="381">
        <v>375</v>
      </c>
      <c r="AL56" s="381">
        <v>371</v>
      </c>
    </row>
    <row r="57" spans="1:38" x14ac:dyDescent="0.2">
      <c r="A57" s="928"/>
      <c r="B57" s="635">
        <v>54</v>
      </c>
      <c r="C57" s="381">
        <v>849</v>
      </c>
      <c r="D57" s="381">
        <v>848</v>
      </c>
      <c r="E57" s="381">
        <v>846</v>
      </c>
      <c r="F57" s="381">
        <v>842</v>
      </c>
      <c r="G57" s="381">
        <v>837</v>
      </c>
      <c r="H57" s="381">
        <v>830</v>
      </c>
      <c r="I57" s="381">
        <v>822</v>
      </c>
      <c r="J57" s="381">
        <v>812</v>
      </c>
      <c r="K57" s="381">
        <v>800</v>
      </c>
      <c r="L57" s="381">
        <v>788</v>
      </c>
      <c r="M57" s="381">
        <v>774</v>
      </c>
      <c r="N57" s="381">
        <v>759</v>
      </c>
      <c r="O57" s="381">
        <v>743</v>
      </c>
      <c r="P57" s="381">
        <v>726</v>
      </c>
      <c r="Q57" s="381">
        <v>709</v>
      </c>
      <c r="R57" s="381">
        <v>690</v>
      </c>
      <c r="S57" s="381">
        <v>671</v>
      </c>
      <c r="T57" s="381">
        <v>652</v>
      </c>
      <c r="U57" s="381">
        <v>632</v>
      </c>
      <c r="V57" s="381">
        <v>612</v>
      </c>
      <c r="W57" s="381">
        <v>592</v>
      </c>
      <c r="X57" s="381">
        <v>572</v>
      </c>
      <c r="Y57" s="381">
        <v>552</v>
      </c>
      <c r="Z57" s="381">
        <v>532</v>
      </c>
      <c r="AA57" s="381">
        <v>513</v>
      </c>
      <c r="AB57" s="381">
        <v>494</v>
      </c>
      <c r="AC57" s="381">
        <v>476</v>
      </c>
      <c r="AD57" s="381">
        <v>458</v>
      </c>
      <c r="AE57" s="381">
        <v>441</v>
      </c>
      <c r="AF57" s="381">
        <v>425</v>
      </c>
      <c r="AG57" s="381">
        <v>410</v>
      </c>
      <c r="AH57" s="381">
        <v>397</v>
      </c>
      <c r="AI57" s="381">
        <v>386</v>
      </c>
      <c r="AJ57" s="381">
        <v>377</v>
      </c>
      <c r="AK57" s="381">
        <v>370</v>
      </c>
      <c r="AL57" s="381">
        <v>366</v>
      </c>
    </row>
    <row r="58" spans="1:38" x14ac:dyDescent="0.2">
      <c r="A58" s="928"/>
      <c r="B58" s="635">
        <v>55</v>
      </c>
      <c r="C58" s="381">
        <v>846</v>
      </c>
      <c r="D58" s="381">
        <v>846</v>
      </c>
      <c r="E58" s="381">
        <v>843</v>
      </c>
      <c r="F58" s="381">
        <v>839</v>
      </c>
      <c r="G58" s="381">
        <v>834</v>
      </c>
      <c r="H58" s="381">
        <v>827</v>
      </c>
      <c r="I58" s="381">
        <v>819</v>
      </c>
      <c r="J58" s="381">
        <v>809</v>
      </c>
      <c r="K58" s="381">
        <v>797</v>
      </c>
      <c r="L58" s="381">
        <v>785</v>
      </c>
      <c r="M58" s="381">
        <v>771</v>
      </c>
      <c r="N58" s="381">
        <v>756</v>
      </c>
      <c r="O58" s="381">
        <v>740</v>
      </c>
      <c r="P58" s="381">
        <v>723</v>
      </c>
      <c r="Q58" s="381">
        <v>705</v>
      </c>
      <c r="R58" s="381">
        <v>687</v>
      </c>
      <c r="S58" s="381">
        <v>668</v>
      </c>
      <c r="T58" s="381">
        <v>648</v>
      </c>
      <c r="U58" s="381">
        <v>628</v>
      </c>
      <c r="V58" s="381">
        <v>608</v>
      </c>
      <c r="W58" s="381">
        <v>588</v>
      </c>
      <c r="X58" s="381">
        <v>568</v>
      </c>
      <c r="Y58" s="381">
        <v>548</v>
      </c>
      <c r="Z58" s="381">
        <v>528</v>
      </c>
      <c r="AA58" s="381">
        <v>508</v>
      </c>
      <c r="AB58" s="381">
        <v>489</v>
      </c>
      <c r="AC58" s="381">
        <v>471</v>
      </c>
      <c r="AD58" s="381">
        <v>453</v>
      </c>
      <c r="AE58" s="381">
        <v>437</v>
      </c>
      <c r="AF58" s="381">
        <v>421</v>
      </c>
      <c r="AG58" s="381">
        <v>406</v>
      </c>
      <c r="AH58" s="381">
        <v>392</v>
      </c>
      <c r="AI58" s="381">
        <v>381</v>
      </c>
      <c r="AJ58" s="381">
        <v>372</v>
      </c>
      <c r="AK58" s="381">
        <v>365</v>
      </c>
      <c r="AL58" s="381">
        <v>361</v>
      </c>
    </row>
    <row r="59" spans="1:38" x14ac:dyDescent="0.2">
      <c r="A59" s="928"/>
      <c r="B59" s="635">
        <v>56</v>
      </c>
      <c r="C59" s="381">
        <v>843</v>
      </c>
      <c r="D59" s="381">
        <v>843</v>
      </c>
      <c r="E59" s="381">
        <v>840</v>
      </c>
      <c r="F59" s="381">
        <v>836</v>
      </c>
      <c r="G59" s="381">
        <v>831</v>
      </c>
      <c r="H59" s="381">
        <v>824</v>
      </c>
      <c r="I59" s="381">
        <v>815</v>
      </c>
      <c r="J59" s="381">
        <v>805</v>
      </c>
      <c r="K59" s="381">
        <v>794</v>
      </c>
      <c r="L59" s="381">
        <v>781</v>
      </c>
      <c r="M59" s="381">
        <v>767</v>
      </c>
      <c r="N59" s="381">
        <v>752</v>
      </c>
      <c r="O59" s="381">
        <v>736</v>
      </c>
      <c r="P59" s="381">
        <v>719</v>
      </c>
      <c r="Q59" s="381">
        <v>701</v>
      </c>
      <c r="R59" s="381">
        <v>683</v>
      </c>
      <c r="S59" s="381">
        <v>664</v>
      </c>
      <c r="T59" s="381">
        <v>644</v>
      </c>
      <c r="U59" s="381">
        <v>624</v>
      </c>
      <c r="V59" s="381">
        <v>604</v>
      </c>
      <c r="W59" s="381">
        <v>584</v>
      </c>
      <c r="X59" s="381">
        <v>563</v>
      </c>
      <c r="Y59" s="381">
        <v>543</v>
      </c>
      <c r="Z59" s="381">
        <v>523</v>
      </c>
      <c r="AA59" s="381">
        <v>504</v>
      </c>
      <c r="AB59" s="381">
        <v>485</v>
      </c>
      <c r="AC59" s="381">
        <v>466</v>
      </c>
      <c r="AD59" s="381">
        <v>449</v>
      </c>
      <c r="AE59" s="381">
        <v>432</v>
      </c>
      <c r="AF59" s="381">
        <v>416</v>
      </c>
      <c r="AG59" s="381">
        <v>401</v>
      </c>
      <c r="AH59" s="381">
        <v>388</v>
      </c>
      <c r="AI59" s="381">
        <v>376</v>
      </c>
      <c r="AJ59" s="381">
        <v>367</v>
      </c>
      <c r="AK59" s="381">
        <v>360</v>
      </c>
      <c r="AL59" s="381">
        <v>356</v>
      </c>
    </row>
    <row r="60" spans="1:38" x14ac:dyDescent="0.2">
      <c r="A60" s="928"/>
      <c r="B60" s="635">
        <v>57</v>
      </c>
      <c r="C60" s="381">
        <v>840</v>
      </c>
      <c r="D60" s="381">
        <v>839</v>
      </c>
      <c r="E60" s="381">
        <v>837</v>
      </c>
      <c r="F60" s="381">
        <v>833</v>
      </c>
      <c r="G60" s="381">
        <v>828</v>
      </c>
      <c r="H60" s="381">
        <v>821</v>
      </c>
      <c r="I60" s="381">
        <v>812</v>
      </c>
      <c r="J60" s="381">
        <v>802</v>
      </c>
      <c r="K60" s="381">
        <v>791</v>
      </c>
      <c r="L60" s="381">
        <v>778</v>
      </c>
      <c r="M60" s="381">
        <v>764</v>
      </c>
      <c r="N60" s="381">
        <v>749</v>
      </c>
      <c r="O60" s="381">
        <v>732</v>
      </c>
      <c r="P60" s="381">
        <v>715</v>
      </c>
      <c r="Q60" s="381">
        <v>697</v>
      </c>
      <c r="R60" s="381">
        <v>679</v>
      </c>
      <c r="S60" s="381">
        <v>660</v>
      </c>
      <c r="T60" s="381">
        <v>640</v>
      </c>
      <c r="U60" s="381">
        <v>620</v>
      </c>
      <c r="V60" s="381">
        <v>600</v>
      </c>
      <c r="W60" s="381">
        <v>580</v>
      </c>
      <c r="X60" s="381">
        <v>559</v>
      </c>
      <c r="Y60" s="381">
        <v>539</v>
      </c>
      <c r="Z60" s="381">
        <v>519</v>
      </c>
      <c r="AA60" s="381">
        <v>499</v>
      </c>
      <c r="AB60" s="381">
        <v>480</v>
      </c>
      <c r="AC60" s="381">
        <v>462</v>
      </c>
      <c r="AD60" s="381">
        <v>444</v>
      </c>
      <c r="AE60" s="381">
        <v>427</v>
      </c>
      <c r="AF60" s="381">
        <v>411</v>
      </c>
      <c r="AG60" s="381">
        <v>396</v>
      </c>
      <c r="AH60" s="381">
        <v>383</v>
      </c>
      <c r="AI60" s="381">
        <v>371</v>
      </c>
      <c r="AJ60" s="381">
        <v>362</v>
      </c>
      <c r="AK60" s="381">
        <v>355</v>
      </c>
      <c r="AL60" s="381">
        <v>351</v>
      </c>
    </row>
    <row r="61" spans="1:38" x14ac:dyDescent="0.2">
      <c r="A61" s="928"/>
      <c r="B61" s="635">
        <v>58</v>
      </c>
      <c r="C61" s="381">
        <v>837</v>
      </c>
      <c r="D61" s="381">
        <v>836</v>
      </c>
      <c r="E61" s="381">
        <v>833</v>
      </c>
      <c r="F61" s="381">
        <v>830</v>
      </c>
      <c r="G61" s="381">
        <v>824</v>
      </c>
      <c r="H61" s="381">
        <v>817</v>
      </c>
      <c r="I61" s="381">
        <v>808</v>
      </c>
      <c r="J61" s="381">
        <v>798</v>
      </c>
      <c r="K61" s="381">
        <v>787</v>
      </c>
      <c r="L61" s="381">
        <v>774</v>
      </c>
      <c r="M61" s="381">
        <v>760</v>
      </c>
      <c r="N61" s="381">
        <v>745</v>
      </c>
      <c r="O61" s="381">
        <v>729</v>
      </c>
      <c r="P61" s="381">
        <v>711</v>
      </c>
      <c r="Q61" s="381">
        <v>693</v>
      </c>
      <c r="R61" s="381">
        <v>675</v>
      </c>
      <c r="S61" s="381">
        <v>656</v>
      </c>
      <c r="T61" s="381">
        <v>636</v>
      </c>
      <c r="U61" s="381">
        <v>616</v>
      </c>
      <c r="V61" s="381">
        <v>596</v>
      </c>
      <c r="W61" s="381">
        <v>575</v>
      </c>
      <c r="X61" s="381">
        <v>555</v>
      </c>
      <c r="Y61" s="381">
        <v>534</v>
      </c>
      <c r="Z61" s="381">
        <v>514</v>
      </c>
      <c r="AA61" s="381">
        <v>495</v>
      </c>
      <c r="AB61" s="381">
        <v>476</v>
      </c>
      <c r="AC61" s="381">
        <v>457</v>
      </c>
      <c r="AD61" s="381">
        <v>439</v>
      </c>
      <c r="AE61" s="381">
        <v>422</v>
      </c>
      <c r="AF61" s="381">
        <v>406</v>
      </c>
      <c r="AG61" s="381">
        <v>392</v>
      </c>
      <c r="AH61" s="381">
        <v>378</v>
      </c>
      <c r="AI61" s="381">
        <v>366</v>
      </c>
      <c r="AJ61" s="381">
        <v>357</v>
      </c>
      <c r="AK61" s="381">
        <v>350</v>
      </c>
      <c r="AL61" s="381">
        <v>346</v>
      </c>
    </row>
    <row r="62" spans="1:38" x14ac:dyDescent="0.2">
      <c r="A62" s="928"/>
      <c r="B62" s="635">
        <v>59</v>
      </c>
      <c r="C62" s="381">
        <v>833</v>
      </c>
      <c r="D62" s="381">
        <v>832</v>
      </c>
      <c r="E62" s="381">
        <v>830</v>
      </c>
      <c r="F62" s="381">
        <v>826</v>
      </c>
      <c r="G62" s="381">
        <v>820</v>
      </c>
      <c r="H62" s="381">
        <v>813</v>
      </c>
      <c r="I62" s="381">
        <v>805</v>
      </c>
      <c r="J62" s="381">
        <v>795</v>
      </c>
      <c r="K62" s="381">
        <v>783</v>
      </c>
      <c r="L62" s="381">
        <v>770</v>
      </c>
      <c r="M62" s="381">
        <v>756</v>
      </c>
      <c r="N62" s="381">
        <v>741</v>
      </c>
      <c r="O62" s="381">
        <v>725</v>
      </c>
      <c r="P62" s="381">
        <v>707</v>
      </c>
      <c r="Q62" s="381">
        <v>689</v>
      </c>
      <c r="R62" s="381">
        <v>671</v>
      </c>
      <c r="S62" s="381">
        <v>651</v>
      </c>
      <c r="T62" s="381">
        <v>632</v>
      </c>
      <c r="U62" s="381">
        <v>612</v>
      </c>
      <c r="V62" s="381">
        <v>591</v>
      </c>
      <c r="W62" s="381">
        <v>571</v>
      </c>
      <c r="X62" s="381">
        <v>550</v>
      </c>
      <c r="Y62" s="381">
        <v>530</v>
      </c>
      <c r="Z62" s="381">
        <v>510</v>
      </c>
      <c r="AA62" s="381">
        <v>490</v>
      </c>
      <c r="AB62" s="381">
        <v>471</v>
      </c>
      <c r="AC62" s="381">
        <v>452</v>
      </c>
      <c r="AD62" s="381">
        <v>435</v>
      </c>
      <c r="AE62" s="381">
        <v>418</v>
      </c>
      <c r="AF62" s="381">
        <v>402</v>
      </c>
      <c r="AG62" s="381">
        <v>387</v>
      </c>
      <c r="AH62" s="381">
        <v>373</v>
      </c>
      <c r="AI62" s="381">
        <v>362</v>
      </c>
      <c r="AJ62" s="381">
        <v>352</v>
      </c>
      <c r="AK62" s="381">
        <v>345</v>
      </c>
      <c r="AL62" s="381">
        <v>341</v>
      </c>
    </row>
    <row r="63" spans="1:38" x14ac:dyDescent="0.2">
      <c r="A63" s="928"/>
      <c r="B63" s="635">
        <v>60</v>
      </c>
      <c r="C63" s="381">
        <v>829</v>
      </c>
      <c r="D63" s="381">
        <v>828</v>
      </c>
      <c r="E63" s="381">
        <v>826</v>
      </c>
      <c r="F63" s="381">
        <v>822</v>
      </c>
      <c r="G63" s="381">
        <v>817</v>
      </c>
      <c r="H63" s="381">
        <v>810</v>
      </c>
      <c r="I63" s="381">
        <v>801</v>
      </c>
      <c r="J63" s="381">
        <v>791</v>
      </c>
      <c r="K63" s="381">
        <v>779</v>
      </c>
      <c r="L63" s="381">
        <v>766</v>
      </c>
      <c r="M63" s="381">
        <v>752</v>
      </c>
      <c r="N63" s="381">
        <v>737</v>
      </c>
      <c r="O63" s="381">
        <v>720</v>
      </c>
      <c r="P63" s="381">
        <v>703</v>
      </c>
      <c r="Q63" s="381">
        <v>685</v>
      </c>
      <c r="R63" s="381">
        <v>666</v>
      </c>
      <c r="S63" s="381">
        <v>647</v>
      </c>
      <c r="T63" s="381">
        <v>627</v>
      </c>
      <c r="U63" s="381">
        <v>607</v>
      </c>
      <c r="V63" s="381">
        <v>587</v>
      </c>
      <c r="W63" s="381">
        <v>566</v>
      </c>
      <c r="X63" s="381">
        <v>546</v>
      </c>
      <c r="Y63" s="381">
        <v>525</v>
      </c>
      <c r="Z63" s="381">
        <v>505</v>
      </c>
      <c r="AA63" s="381">
        <v>485</v>
      </c>
      <c r="AB63" s="381">
        <v>466</v>
      </c>
      <c r="AC63" s="381">
        <v>448</v>
      </c>
      <c r="AD63" s="381">
        <v>430</v>
      </c>
      <c r="AE63" s="381">
        <v>413</v>
      </c>
      <c r="AF63" s="381">
        <v>397</v>
      </c>
      <c r="AG63" s="381">
        <v>382</v>
      </c>
      <c r="AH63" s="381">
        <v>369</v>
      </c>
      <c r="AI63" s="381">
        <v>357</v>
      </c>
      <c r="AJ63" s="381">
        <v>347</v>
      </c>
      <c r="AK63" s="381">
        <v>340</v>
      </c>
      <c r="AL63" s="381">
        <v>336</v>
      </c>
    </row>
    <row r="64" spans="1:38" x14ac:dyDescent="0.2">
      <c r="A64" s="928"/>
      <c r="B64" s="635">
        <v>61</v>
      </c>
      <c r="C64" s="381">
        <v>825</v>
      </c>
      <c r="D64" s="381">
        <v>824</v>
      </c>
      <c r="E64" s="381">
        <v>822</v>
      </c>
      <c r="F64" s="381">
        <v>818</v>
      </c>
      <c r="G64" s="381">
        <v>813</v>
      </c>
      <c r="H64" s="381">
        <v>806</v>
      </c>
      <c r="I64" s="381">
        <v>797</v>
      </c>
      <c r="J64" s="381">
        <v>787</v>
      </c>
      <c r="K64" s="381">
        <v>775</v>
      </c>
      <c r="L64" s="381">
        <v>762</v>
      </c>
      <c r="M64" s="381">
        <v>748</v>
      </c>
      <c r="N64" s="381">
        <v>733</v>
      </c>
      <c r="O64" s="381">
        <v>716</v>
      </c>
      <c r="P64" s="381">
        <v>699</v>
      </c>
      <c r="Q64" s="381">
        <v>681</v>
      </c>
      <c r="R64" s="381">
        <v>662</v>
      </c>
      <c r="S64" s="381">
        <v>643</v>
      </c>
      <c r="T64" s="381">
        <v>623</v>
      </c>
      <c r="U64" s="381">
        <v>603</v>
      </c>
      <c r="V64" s="381">
        <v>582</v>
      </c>
      <c r="W64" s="381">
        <v>561</v>
      </c>
      <c r="X64" s="381">
        <v>541</v>
      </c>
      <c r="Y64" s="381">
        <v>520</v>
      </c>
      <c r="Z64" s="381">
        <v>500</v>
      </c>
      <c r="AA64" s="381">
        <v>481</v>
      </c>
      <c r="AB64" s="381">
        <v>461</v>
      </c>
      <c r="AC64" s="381">
        <v>443</v>
      </c>
      <c r="AD64" s="381">
        <v>425</v>
      </c>
      <c r="AE64" s="381">
        <v>408</v>
      </c>
      <c r="AF64" s="381">
        <v>392</v>
      </c>
      <c r="AG64" s="381">
        <v>377</v>
      </c>
      <c r="AH64" s="381">
        <v>364</v>
      </c>
      <c r="AI64" s="381">
        <v>352</v>
      </c>
      <c r="AJ64" s="381">
        <v>343</v>
      </c>
      <c r="AK64" s="381">
        <v>336</v>
      </c>
      <c r="AL64" s="381">
        <v>331</v>
      </c>
    </row>
    <row r="65" spans="1:38" x14ac:dyDescent="0.2">
      <c r="A65" s="928"/>
      <c r="B65" s="635">
        <v>62</v>
      </c>
      <c r="C65" s="381">
        <v>821</v>
      </c>
      <c r="D65" s="381">
        <v>820</v>
      </c>
      <c r="E65" s="381">
        <v>818</v>
      </c>
      <c r="F65" s="381">
        <v>814</v>
      </c>
      <c r="G65" s="381">
        <v>808</v>
      </c>
      <c r="H65" s="381">
        <v>801</v>
      </c>
      <c r="I65" s="381">
        <v>793</v>
      </c>
      <c r="J65" s="381">
        <v>783</v>
      </c>
      <c r="K65" s="381">
        <v>771</v>
      </c>
      <c r="L65" s="381">
        <v>758</v>
      </c>
      <c r="M65" s="381">
        <v>744</v>
      </c>
      <c r="N65" s="381">
        <v>728</v>
      </c>
      <c r="O65" s="381">
        <v>712</v>
      </c>
      <c r="P65" s="381">
        <v>695</v>
      </c>
      <c r="Q65" s="381">
        <v>676</v>
      </c>
      <c r="R65" s="381">
        <v>657</v>
      </c>
      <c r="S65" s="381">
        <v>638</v>
      </c>
      <c r="T65" s="381">
        <v>618</v>
      </c>
      <c r="U65" s="381">
        <v>598</v>
      </c>
      <c r="V65" s="381">
        <v>577</v>
      </c>
      <c r="W65" s="381">
        <v>557</v>
      </c>
      <c r="X65" s="381">
        <v>536</v>
      </c>
      <c r="Y65" s="381">
        <v>516</v>
      </c>
      <c r="Z65" s="381">
        <v>496</v>
      </c>
      <c r="AA65" s="381">
        <v>476</v>
      </c>
      <c r="AB65" s="381">
        <v>457</v>
      </c>
      <c r="AC65" s="381">
        <v>438</v>
      </c>
      <c r="AD65" s="381">
        <v>420</v>
      </c>
      <c r="AE65" s="381">
        <v>403</v>
      </c>
      <c r="AF65" s="381">
        <v>387</v>
      </c>
      <c r="AG65" s="381">
        <v>373</v>
      </c>
      <c r="AH65" s="381">
        <v>359</v>
      </c>
      <c r="AI65" s="381">
        <v>348</v>
      </c>
      <c r="AJ65" s="381">
        <v>338</v>
      </c>
      <c r="AK65" s="381">
        <v>331</v>
      </c>
      <c r="AL65" s="381">
        <v>327</v>
      </c>
    </row>
    <row r="66" spans="1:38" x14ac:dyDescent="0.2">
      <c r="A66" s="928"/>
      <c r="B66" s="635">
        <v>63</v>
      </c>
      <c r="C66" s="381">
        <v>816</v>
      </c>
      <c r="D66" s="381">
        <v>816</v>
      </c>
      <c r="E66" s="381">
        <v>814</v>
      </c>
      <c r="F66" s="381">
        <v>810</v>
      </c>
      <c r="G66" s="381">
        <v>804</v>
      </c>
      <c r="H66" s="381">
        <v>797</v>
      </c>
      <c r="I66" s="381">
        <v>788</v>
      </c>
      <c r="J66" s="381">
        <v>778</v>
      </c>
      <c r="K66" s="381">
        <v>767</v>
      </c>
      <c r="L66" s="381">
        <v>754</v>
      </c>
      <c r="M66" s="381">
        <v>739</v>
      </c>
      <c r="N66" s="381">
        <v>724</v>
      </c>
      <c r="O66" s="381">
        <v>707</v>
      </c>
      <c r="P66" s="381">
        <v>690</v>
      </c>
      <c r="Q66" s="381">
        <v>672</v>
      </c>
      <c r="R66" s="381">
        <v>653</v>
      </c>
      <c r="S66" s="381">
        <v>633</v>
      </c>
      <c r="T66" s="381">
        <v>614</v>
      </c>
      <c r="U66" s="381">
        <v>593</v>
      </c>
      <c r="V66" s="381">
        <v>573</v>
      </c>
      <c r="W66" s="381">
        <v>552</v>
      </c>
      <c r="X66" s="381">
        <v>531</v>
      </c>
      <c r="Y66" s="381">
        <v>511</v>
      </c>
      <c r="Z66" s="381">
        <v>491</v>
      </c>
      <c r="AA66" s="381">
        <v>471</v>
      </c>
      <c r="AB66" s="381">
        <v>452</v>
      </c>
      <c r="AC66" s="381">
        <v>433</v>
      </c>
      <c r="AD66" s="381">
        <v>416</v>
      </c>
      <c r="AE66" s="381">
        <v>399</v>
      </c>
      <c r="AF66" s="381">
        <v>383</v>
      </c>
      <c r="AG66" s="381">
        <v>368</v>
      </c>
      <c r="AH66" s="381">
        <v>355</v>
      </c>
      <c r="AI66" s="381">
        <v>343</v>
      </c>
      <c r="AJ66" s="381">
        <v>334</v>
      </c>
      <c r="AK66" s="381">
        <v>327</v>
      </c>
      <c r="AL66" s="381">
        <v>322</v>
      </c>
    </row>
    <row r="67" spans="1:38" x14ac:dyDescent="0.2">
      <c r="A67" s="928"/>
      <c r="B67" s="635">
        <v>64</v>
      </c>
      <c r="C67" s="381">
        <v>812</v>
      </c>
      <c r="D67" s="381">
        <v>811</v>
      </c>
      <c r="E67" s="381">
        <v>809</v>
      </c>
      <c r="F67" s="381">
        <v>805</v>
      </c>
      <c r="G67" s="381">
        <v>799</v>
      </c>
      <c r="H67" s="381">
        <v>792</v>
      </c>
      <c r="I67" s="381">
        <v>784</v>
      </c>
      <c r="J67" s="381">
        <v>774</v>
      </c>
      <c r="K67" s="381">
        <v>762</v>
      </c>
      <c r="L67" s="381">
        <v>749</v>
      </c>
      <c r="M67" s="381">
        <v>735</v>
      </c>
      <c r="N67" s="381">
        <v>719</v>
      </c>
      <c r="O67" s="381">
        <v>703</v>
      </c>
      <c r="P67" s="381">
        <v>685</v>
      </c>
      <c r="Q67" s="381">
        <v>667</v>
      </c>
      <c r="R67" s="381">
        <v>648</v>
      </c>
      <c r="S67" s="381">
        <v>629</v>
      </c>
      <c r="T67" s="381">
        <v>609</v>
      </c>
      <c r="U67" s="381">
        <v>588</v>
      </c>
      <c r="V67" s="381">
        <v>568</v>
      </c>
      <c r="W67" s="381">
        <v>547</v>
      </c>
      <c r="X67" s="381">
        <v>527</v>
      </c>
      <c r="Y67" s="381">
        <v>506</v>
      </c>
      <c r="Z67" s="381">
        <v>486</v>
      </c>
      <c r="AA67" s="381">
        <v>466</v>
      </c>
      <c r="AB67" s="381">
        <v>447</v>
      </c>
      <c r="AC67" s="381">
        <v>429</v>
      </c>
      <c r="AD67" s="381">
        <v>411</v>
      </c>
      <c r="AE67" s="381">
        <v>394</v>
      </c>
      <c r="AF67" s="381">
        <v>378</v>
      </c>
      <c r="AG67" s="381">
        <v>363</v>
      </c>
      <c r="AH67" s="381">
        <v>350</v>
      </c>
      <c r="AI67" s="381">
        <v>338</v>
      </c>
      <c r="AJ67" s="381">
        <v>329</v>
      </c>
      <c r="AK67" s="381">
        <v>322</v>
      </c>
      <c r="AL67" s="381">
        <v>318</v>
      </c>
    </row>
    <row r="68" spans="1:38" x14ac:dyDescent="0.2">
      <c r="A68" s="928"/>
      <c r="B68" s="635">
        <v>65</v>
      </c>
      <c r="C68" s="381">
        <v>807</v>
      </c>
      <c r="D68" s="381">
        <v>806</v>
      </c>
      <c r="E68" s="381">
        <v>804</v>
      </c>
      <c r="F68" s="381">
        <v>800</v>
      </c>
      <c r="G68" s="381">
        <v>795</v>
      </c>
      <c r="H68" s="381">
        <v>788</v>
      </c>
      <c r="I68" s="381">
        <v>779</v>
      </c>
      <c r="J68" s="381">
        <v>769</v>
      </c>
      <c r="K68" s="381">
        <v>757</v>
      </c>
      <c r="L68" s="381">
        <v>744</v>
      </c>
      <c r="M68" s="381">
        <v>730</v>
      </c>
      <c r="N68" s="381">
        <v>714</v>
      </c>
      <c r="O68" s="381">
        <v>698</v>
      </c>
      <c r="P68" s="381">
        <v>680</v>
      </c>
      <c r="Q68" s="381">
        <v>662</v>
      </c>
      <c r="R68" s="381">
        <v>643</v>
      </c>
      <c r="S68" s="381">
        <v>624</v>
      </c>
      <c r="T68" s="381">
        <v>604</v>
      </c>
      <c r="U68" s="381">
        <v>583</v>
      </c>
      <c r="V68" s="381">
        <v>563</v>
      </c>
      <c r="W68" s="381">
        <v>542</v>
      </c>
      <c r="X68" s="381">
        <v>522</v>
      </c>
      <c r="Y68" s="381">
        <v>501</v>
      </c>
      <c r="Z68" s="381">
        <v>481</v>
      </c>
      <c r="AA68" s="381">
        <v>461</v>
      </c>
      <c r="AB68" s="381">
        <v>442</v>
      </c>
      <c r="AC68" s="381">
        <v>424</v>
      </c>
      <c r="AD68" s="381">
        <v>406</v>
      </c>
      <c r="AE68" s="381">
        <v>389</v>
      </c>
      <c r="AF68" s="381">
        <v>373</v>
      </c>
      <c r="AG68" s="381">
        <v>359</v>
      </c>
      <c r="AH68" s="381">
        <v>345</v>
      </c>
      <c r="AI68" s="381">
        <v>334</v>
      </c>
      <c r="AJ68" s="381">
        <v>324</v>
      </c>
      <c r="AK68" s="381">
        <v>318</v>
      </c>
      <c r="AL68" s="381">
        <v>313</v>
      </c>
    </row>
    <row r="69" spans="1:38" x14ac:dyDescent="0.2">
      <c r="A69" s="928"/>
      <c r="B69" s="635">
        <v>66</v>
      </c>
      <c r="C69" s="381">
        <v>802</v>
      </c>
      <c r="D69" s="381">
        <v>802</v>
      </c>
      <c r="E69" s="381">
        <v>799</v>
      </c>
      <c r="F69" s="381">
        <v>795</v>
      </c>
      <c r="G69" s="381">
        <v>790</v>
      </c>
      <c r="H69" s="381">
        <v>783</v>
      </c>
      <c r="I69" s="381">
        <v>774</v>
      </c>
      <c r="J69" s="381">
        <v>764</v>
      </c>
      <c r="K69" s="381">
        <v>752</v>
      </c>
      <c r="L69" s="381">
        <v>739</v>
      </c>
      <c r="M69" s="381">
        <v>725</v>
      </c>
      <c r="N69" s="381">
        <v>709</v>
      </c>
      <c r="O69" s="381">
        <v>693</v>
      </c>
      <c r="P69" s="381">
        <v>676</v>
      </c>
      <c r="Q69" s="381">
        <v>657</v>
      </c>
      <c r="R69" s="381">
        <v>638</v>
      </c>
      <c r="S69" s="381">
        <v>619</v>
      </c>
      <c r="T69" s="381">
        <v>599</v>
      </c>
      <c r="U69" s="381">
        <v>579</v>
      </c>
      <c r="V69" s="381">
        <v>558</v>
      </c>
      <c r="W69" s="381">
        <v>537</v>
      </c>
      <c r="X69" s="381">
        <v>517</v>
      </c>
      <c r="Y69" s="381">
        <v>496</v>
      </c>
      <c r="Z69" s="381">
        <v>476</v>
      </c>
      <c r="AA69" s="381">
        <v>456</v>
      </c>
      <c r="AB69" s="381">
        <v>437</v>
      </c>
      <c r="AC69" s="381">
        <v>419</v>
      </c>
      <c r="AD69" s="381">
        <v>401</v>
      </c>
      <c r="AE69" s="381">
        <v>384</v>
      </c>
      <c r="AF69" s="381">
        <v>369</v>
      </c>
      <c r="AG69" s="381">
        <v>354</v>
      </c>
      <c r="AH69" s="381">
        <v>341</v>
      </c>
      <c r="AI69" s="381">
        <v>329</v>
      </c>
      <c r="AJ69" s="381">
        <v>320</v>
      </c>
      <c r="AK69" s="381">
        <v>313</v>
      </c>
      <c r="AL69" s="381">
        <v>309</v>
      </c>
    </row>
    <row r="70" spans="1:38" x14ac:dyDescent="0.2">
      <c r="A70" s="928"/>
      <c r="B70" s="635">
        <v>67</v>
      </c>
      <c r="C70" s="381">
        <v>797</v>
      </c>
      <c r="D70" s="381">
        <v>796</v>
      </c>
      <c r="E70" s="381">
        <v>794</v>
      </c>
      <c r="F70" s="381">
        <v>790</v>
      </c>
      <c r="G70" s="381">
        <v>785</v>
      </c>
      <c r="H70" s="381">
        <v>778</v>
      </c>
      <c r="I70" s="381">
        <v>769</v>
      </c>
      <c r="J70" s="381">
        <v>759</v>
      </c>
      <c r="K70" s="381">
        <v>747</v>
      </c>
      <c r="L70" s="381">
        <v>734</v>
      </c>
      <c r="M70" s="381">
        <v>720</v>
      </c>
      <c r="N70" s="381">
        <v>704</v>
      </c>
      <c r="O70" s="381">
        <v>688</v>
      </c>
      <c r="P70" s="381">
        <v>670</v>
      </c>
      <c r="Q70" s="381">
        <v>652</v>
      </c>
      <c r="R70" s="381">
        <v>633</v>
      </c>
      <c r="S70" s="381">
        <v>614</v>
      </c>
      <c r="T70" s="381">
        <v>594</v>
      </c>
      <c r="U70" s="381">
        <v>574</v>
      </c>
      <c r="V70" s="381">
        <v>553</v>
      </c>
      <c r="W70" s="381">
        <v>532</v>
      </c>
      <c r="X70" s="381">
        <v>512</v>
      </c>
      <c r="Y70" s="381">
        <v>491</v>
      </c>
      <c r="Z70" s="381">
        <v>471</v>
      </c>
      <c r="AA70" s="381">
        <v>451</v>
      </c>
      <c r="AB70" s="381">
        <v>432</v>
      </c>
      <c r="AC70" s="381">
        <v>414</v>
      </c>
      <c r="AD70" s="381">
        <v>396</v>
      </c>
      <c r="AE70" s="381">
        <v>380</v>
      </c>
      <c r="AF70" s="381">
        <v>364</v>
      </c>
      <c r="AG70" s="381">
        <v>349</v>
      </c>
      <c r="AH70" s="381">
        <v>336</v>
      </c>
      <c r="AI70" s="381">
        <v>325</v>
      </c>
      <c r="AJ70" s="381">
        <v>316</v>
      </c>
      <c r="AK70" s="381">
        <v>309</v>
      </c>
      <c r="AL70" s="381">
        <v>305</v>
      </c>
    </row>
    <row r="71" spans="1:38" x14ac:dyDescent="0.2">
      <c r="A71" s="928"/>
      <c r="B71" s="635">
        <v>68</v>
      </c>
      <c r="C71" s="381">
        <v>792</v>
      </c>
      <c r="D71" s="381">
        <v>791</v>
      </c>
      <c r="E71" s="381">
        <v>789</v>
      </c>
      <c r="F71" s="381">
        <v>785</v>
      </c>
      <c r="G71" s="381">
        <v>779</v>
      </c>
      <c r="H71" s="381">
        <v>772</v>
      </c>
      <c r="I71" s="381">
        <v>764</v>
      </c>
      <c r="J71" s="381">
        <v>754</v>
      </c>
      <c r="K71" s="381">
        <v>742</v>
      </c>
      <c r="L71" s="381">
        <v>729</v>
      </c>
      <c r="M71" s="381">
        <v>715</v>
      </c>
      <c r="N71" s="381">
        <v>699</v>
      </c>
      <c r="O71" s="381">
        <v>683</v>
      </c>
      <c r="P71" s="381">
        <v>665</v>
      </c>
      <c r="Q71" s="381">
        <v>647</v>
      </c>
      <c r="R71" s="381">
        <v>628</v>
      </c>
      <c r="S71" s="381">
        <v>609</v>
      </c>
      <c r="T71" s="381">
        <v>589</v>
      </c>
      <c r="U71" s="381">
        <v>568</v>
      </c>
      <c r="V71" s="381">
        <v>548</v>
      </c>
      <c r="W71" s="381">
        <v>527</v>
      </c>
      <c r="X71" s="381">
        <v>507</v>
      </c>
      <c r="Y71" s="381">
        <v>486</v>
      </c>
      <c r="Z71" s="381">
        <v>466</v>
      </c>
      <c r="AA71" s="381">
        <v>446</v>
      </c>
      <c r="AB71" s="381">
        <v>427</v>
      </c>
      <c r="AC71" s="381">
        <v>409</v>
      </c>
      <c r="AD71" s="381">
        <v>392</v>
      </c>
      <c r="AE71" s="381">
        <v>375</v>
      </c>
      <c r="AF71" s="381">
        <v>359</v>
      </c>
      <c r="AG71" s="381">
        <v>345</v>
      </c>
      <c r="AH71" s="381">
        <v>331</v>
      </c>
      <c r="AI71" s="381">
        <v>321</v>
      </c>
      <c r="AJ71" s="381">
        <v>311</v>
      </c>
      <c r="AK71" s="381">
        <v>304</v>
      </c>
      <c r="AL71" s="381">
        <v>300</v>
      </c>
    </row>
    <row r="72" spans="1:38" x14ac:dyDescent="0.2">
      <c r="A72" s="928"/>
      <c r="B72" s="635">
        <v>69</v>
      </c>
      <c r="C72" s="381">
        <v>786</v>
      </c>
      <c r="D72" s="381">
        <v>786</v>
      </c>
      <c r="E72" s="381">
        <v>783</v>
      </c>
      <c r="F72" s="381">
        <v>779</v>
      </c>
      <c r="G72" s="381">
        <v>774</v>
      </c>
      <c r="H72" s="381">
        <v>767</v>
      </c>
      <c r="I72" s="381">
        <v>758</v>
      </c>
      <c r="J72" s="381">
        <v>748</v>
      </c>
      <c r="K72" s="381">
        <v>736</v>
      </c>
      <c r="L72" s="381">
        <v>723</v>
      </c>
      <c r="M72" s="381">
        <v>709</v>
      </c>
      <c r="N72" s="381">
        <v>694</v>
      </c>
      <c r="O72" s="381">
        <v>678</v>
      </c>
      <c r="P72" s="381">
        <v>660</v>
      </c>
      <c r="Q72" s="381">
        <v>642</v>
      </c>
      <c r="R72" s="381">
        <v>623</v>
      </c>
      <c r="S72" s="381">
        <v>603</v>
      </c>
      <c r="T72" s="381">
        <v>583</v>
      </c>
      <c r="U72" s="381">
        <v>563</v>
      </c>
      <c r="V72" s="381">
        <v>543</v>
      </c>
      <c r="W72" s="381">
        <v>522</v>
      </c>
      <c r="X72" s="381">
        <v>501</v>
      </c>
      <c r="Y72" s="381">
        <v>481</v>
      </c>
      <c r="Z72" s="381">
        <v>461</v>
      </c>
      <c r="AA72" s="381">
        <v>441</v>
      </c>
      <c r="AB72" s="381">
        <v>422</v>
      </c>
      <c r="AC72" s="381">
        <v>404</v>
      </c>
      <c r="AD72" s="381">
        <v>387</v>
      </c>
      <c r="AE72" s="381">
        <v>370</v>
      </c>
      <c r="AF72" s="381">
        <v>354</v>
      </c>
      <c r="AG72" s="381">
        <v>340</v>
      </c>
      <c r="AH72" s="381">
        <v>327</v>
      </c>
      <c r="AI72" s="381">
        <v>316</v>
      </c>
      <c r="AJ72" s="381">
        <v>307</v>
      </c>
      <c r="AK72" s="381">
        <v>300</v>
      </c>
      <c r="AL72" s="381">
        <v>296</v>
      </c>
    </row>
    <row r="73" spans="1:38" x14ac:dyDescent="0.2">
      <c r="A73" s="928"/>
      <c r="B73" s="635">
        <v>70</v>
      </c>
      <c r="C73" s="381">
        <v>781</v>
      </c>
      <c r="D73" s="381">
        <v>780</v>
      </c>
      <c r="E73" s="381">
        <v>778</v>
      </c>
      <c r="F73" s="381">
        <v>774</v>
      </c>
      <c r="G73" s="381">
        <v>768</v>
      </c>
      <c r="H73" s="381">
        <v>761</v>
      </c>
      <c r="I73" s="381">
        <v>753</v>
      </c>
      <c r="J73" s="381">
        <v>743</v>
      </c>
      <c r="K73" s="381">
        <v>731</v>
      </c>
      <c r="L73" s="381">
        <v>718</v>
      </c>
      <c r="M73" s="381">
        <v>704</v>
      </c>
      <c r="N73" s="381">
        <v>688</v>
      </c>
      <c r="O73" s="381">
        <v>672</v>
      </c>
      <c r="P73" s="381">
        <v>655</v>
      </c>
      <c r="Q73" s="381">
        <v>636</v>
      </c>
      <c r="R73" s="381">
        <v>617</v>
      </c>
      <c r="S73" s="381">
        <v>598</v>
      </c>
      <c r="T73" s="381">
        <v>578</v>
      </c>
      <c r="U73" s="381">
        <v>558</v>
      </c>
      <c r="V73" s="381">
        <v>537</v>
      </c>
      <c r="W73" s="381">
        <v>517</v>
      </c>
      <c r="X73" s="381">
        <v>496</v>
      </c>
      <c r="Y73" s="381">
        <v>476</v>
      </c>
      <c r="Z73" s="381">
        <v>456</v>
      </c>
      <c r="AA73" s="381">
        <v>436</v>
      </c>
      <c r="AB73" s="381">
        <v>417</v>
      </c>
      <c r="AC73" s="381">
        <v>399</v>
      </c>
      <c r="AD73" s="381">
        <v>382</v>
      </c>
      <c r="AE73" s="381">
        <v>365</v>
      </c>
      <c r="AF73" s="381">
        <v>350</v>
      </c>
      <c r="AG73" s="381">
        <v>336</v>
      </c>
      <c r="AH73" s="381">
        <v>323</v>
      </c>
      <c r="AI73" s="381">
        <v>311</v>
      </c>
      <c r="AJ73" s="381">
        <v>303</v>
      </c>
      <c r="AK73" s="381">
        <v>296</v>
      </c>
      <c r="AL73" s="381">
        <v>292</v>
      </c>
    </row>
    <row r="74" spans="1:38" x14ac:dyDescent="0.2">
      <c r="A74" s="928"/>
      <c r="B74" s="635">
        <v>71</v>
      </c>
      <c r="C74" s="381">
        <v>775</v>
      </c>
      <c r="D74" s="381">
        <v>774</v>
      </c>
      <c r="E74" s="381">
        <v>772</v>
      </c>
      <c r="F74" s="381">
        <v>768</v>
      </c>
      <c r="G74" s="381">
        <v>763</v>
      </c>
      <c r="H74" s="381">
        <v>755</v>
      </c>
      <c r="I74" s="381">
        <v>747</v>
      </c>
      <c r="J74" s="381">
        <v>737</v>
      </c>
      <c r="K74" s="381">
        <v>725</v>
      </c>
      <c r="L74" s="381">
        <v>712</v>
      </c>
      <c r="M74" s="381">
        <v>698</v>
      </c>
      <c r="N74" s="381">
        <v>683</v>
      </c>
      <c r="O74" s="381">
        <v>666</v>
      </c>
      <c r="P74" s="381">
        <v>649</v>
      </c>
      <c r="Q74" s="381">
        <v>631</v>
      </c>
      <c r="R74" s="381">
        <v>612</v>
      </c>
      <c r="S74" s="381">
        <v>593</v>
      </c>
      <c r="T74" s="381">
        <v>573</v>
      </c>
      <c r="U74" s="381">
        <v>553</v>
      </c>
      <c r="V74" s="381">
        <v>532</v>
      </c>
      <c r="W74" s="381">
        <v>511</v>
      </c>
      <c r="X74" s="381">
        <v>491</v>
      </c>
      <c r="Y74" s="381">
        <v>471</v>
      </c>
      <c r="Z74" s="381">
        <v>451</v>
      </c>
      <c r="AA74" s="381">
        <v>431</v>
      </c>
      <c r="AB74" s="381">
        <v>412</v>
      </c>
      <c r="AC74" s="381">
        <v>394</v>
      </c>
      <c r="AD74" s="381">
        <v>377</v>
      </c>
      <c r="AE74" s="381">
        <v>360</v>
      </c>
      <c r="AF74" s="381">
        <v>345</v>
      </c>
      <c r="AG74" s="381">
        <v>331</v>
      </c>
      <c r="AH74" s="381">
        <v>318</v>
      </c>
      <c r="AI74" s="381">
        <v>307</v>
      </c>
      <c r="AJ74" s="381">
        <v>298</v>
      </c>
      <c r="AK74" s="381">
        <v>291</v>
      </c>
      <c r="AL74" s="381">
        <v>287</v>
      </c>
    </row>
    <row r="75" spans="1:38" x14ac:dyDescent="0.2">
      <c r="A75" s="928"/>
      <c r="B75" s="635">
        <v>72</v>
      </c>
      <c r="C75" s="381">
        <v>769</v>
      </c>
      <c r="D75" s="381">
        <v>768</v>
      </c>
      <c r="E75" s="381">
        <v>766</v>
      </c>
      <c r="F75" s="381">
        <v>762</v>
      </c>
      <c r="G75" s="381">
        <v>757</v>
      </c>
      <c r="H75" s="381">
        <v>750</v>
      </c>
      <c r="I75" s="381">
        <v>741</v>
      </c>
      <c r="J75" s="381">
        <v>731</v>
      </c>
      <c r="K75" s="381">
        <v>720</v>
      </c>
      <c r="L75" s="381">
        <v>707</v>
      </c>
      <c r="M75" s="381">
        <v>692</v>
      </c>
      <c r="N75" s="381">
        <v>677</v>
      </c>
      <c r="O75" s="381">
        <v>660</v>
      </c>
      <c r="P75" s="381">
        <v>643</v>
      </c>
      <c r="Q75" s="381">
        <v>625</v>
      </c>
      <c r="R75" s="381">
        <v>606</v>
      </c>
      <c r="S75" s="381">
        <v>587</v>
      </c>
      <c r="T75" s="381">
        <v>567</v>
      </c>
      <c r="U75" s="381">
        <v>547</v>
      </c>
      <c r="V75" s="381">
        <v>527</v>
      </c>
      <c r="W75" s="381">
        <v>506</v>
      </c>
      <c r="X75" s="381">
        <v>486</v>
      </c>
      <c r="Y75" s="381">
        <v>465</v>
      </c>
      <c r="Z75" s="381">
        <v>446</v>
      </c>
      <c r="AA75" s="381">
        <v>426</v>
      </c>
      <c r="AB75" s="381">
        <v>407</v>
      </c>
      <c r="AC75" s="381">
        <v>389</v>
      </c>
      <c r="AD75" s="381">
        <v>372</v>
      </c>
      <c r="AE75" s="381">
        <v>356</v>
      </c>
      <c r="AF75" s="381">
        <v>340</v>
      </c>
      <c r="AG75" s="381">
        <v>326</v>
      </c>
      <c r="AH75" s="381">
        <v>314</v>
      </c>
      <c r="AI75" s="381">
        <v>303</v>
      </c>
      <c r="AJ75" s="381">
        <v>294</v>
      </c>
      <c r="AK75" s="381">
        <v>287</v>
      </c>
      <c r="AL75" s="381">
        <v>283</v>
      </c>
    </row>
    <row r="76" spans="1:38" x14ac:dyDescent="0.2">
      <c r="A76" s="928"/>
      <c r="B76" s="635">
        <v>73</v>
      </c>
      <c r="C76" s="381">
        <v>762</v>
      </c>
      <c r="D76" s="381">
        <v>762</v>
      </c>
      <c r="E76" s="381">
        <v>759</v>
      </c>
      <c r="F76" s="381">
        <v>756</v>
      </c>
      <c r="G76" s="381">
        <v>750</v>
      </c>
      <c r="H76" s="381">
        <v>744</v>
      </c>
      <c r="I76" s="381">
        <v>735</v>
      </c>
      <c r="J76" s="381">
        <v>725</v>
      </c>
      <c r="K76" s="381">
        <v>714</v>
      </c>
      <c r="L76" s="381">
        <v>701</v>
      </c>
      <c r="M76" s="381">
        <v>687</v>
      </c>
      <c r="N76" s="381">
        <v>671</v>
      </c>
      <c r="O76" s="381">
        <v>655</v>
      </c>
      <c r="P76" s="381">
        <v>638</v>
      </c>
      <c r="Q76" s="381">
        <v>619</v>
      </c>
      <c r="R76" s="381">
        <v>600</v>
      </c>
      <c r="S76" s="381">
        <v>582</v>
      </c>
      <c r="T76" s="381">
        <v>562</v>
      </c>
      <c r="U76" s="381">
        <v>542</v>
      </c>
      <c r="V76" s="381">
        <v>521</v>
      </c>
      <c r="W76" s="381">
        <v>501</v>
      </c>
      <c r="X76" s="381">
        <v>480</v>
      </c>
      <c r="Y76" s="381">
        <v>460</v>
      </c>
      <c r="Z76" s="381">
        <v>440</v>
      </c>
      <c r="AA76" s="381">
        <v>421</v>
      </c>
      <c r="AB76" s="381">
        <v>402</v>
      </c>
      <c r="AC76" s="381">
        <v>384</v>
      </c>
      <c r="AD76" s="381">
        <v>367</v>
      </c>
      <c r="AE76" s="381">
        <v>351</v>
      </c>
      <c r="AF76" s="381">
        <v>336</v>
      </c>
      <c r="AG76" s="381">
        <v>322</v>
      </c>
      <c r="AH76" s="381">
        <v>309</v>
      </c>
      <c r="AI76" s="381">
        <v>298</v>
      </c>
      <c r="AJ76" s="381">
        <v>289</v>
      </c>
      <c r="AK76" s="381">
        <v>283</v>
      </c>
      <c r="AL76" s="381">
        <v>279</v>
      </c>
    </row>
    <row r="77" spans="1:38" x14ac:dyDescent="0.2">
      <c r="A77" s="928"/>
      <c r="B77" s="635">
        <v>74</v>
      </c>
      <c r="C77" s="381">
        <v>756</v>
      </c>
      <c r="D77" s="381">
        <v>755</v>
      </c>
      <c r="E77" s="381">
        <v>753</v>
      </c>
      <c r="F77" s="381">
        <v>749</v>
      </c>
      <c r="G77" s="381">
        <v>744</v>
      </c>
      <c r="H77" s="381">
        <v>737</v>
      </c>
      <c r="I77" s="381">
        <v>729</v>
      </c>
      <c r="J77" s="381">
        <v>719</v>
      </c>
      <c r="K77" s="381">
        <v>707</v>
      </c>
      <c r="L77" s="381">
        <v>694</v>
      </c>
      <c r="M77" s="381">
        <v>680</v>
      </c>
      <c r="N77" s="381">
        <v>665</v>
      </c>
      <c r="O77" s="381">
        <v>649</v>
      </c>
      <c r="P77" s="381">
        <v>632</v>
      </c>
      <c r="Q77" s="381">
        <v>614</v>
      </c>
      <c r="R77" s="381">
        <v>595</v>
      </c>
      <c r="S77" s="381">
        <v>576</v>
      </c>
      <c r="T77" s="381">
        <v>556</v>
      </c>
      <c r="U77" s="381">
        <v>536</v>
      </c>
      <c r="V77" s="381">
        <v>516</v>
      </c>
      <c r="W77" s="381">
        <v>495</v>
      </c>
      <c r="X77" s="381">
        <v>475</v>
      </c>
      <c r="Y77" s="381">
        <v>455</v>
      </c>
      <c r="Z77" s="381">
        <v>435</v>
      </c>
      <c r="AA77" s="381">
        <v>416</v>
      </c>
      <c r="AB77" s="381">
        <v>397</v>
      </c>
      <c r="AC77" s="381">
        <v>379</v>
      </c>
      <c r="AD77" s="381">
        <v>362</v>
      </c>
      <c r="AE77" s="381">
        <v>346</v>
      </c>
      <c r="AF77" s="381">
        <v>331</v>
      </c>
      <c r="AG77" s="381">
        <v>317</v>
      </c>
      <c r="AH77" s="381">
        <v>305</v>
      </c>
      <c r="AI77" s="381">
        <v>294</v>
      </c>
      <c r="AJ77" s="381">
        <v>285</v>
      </c>
      <c r="AK77" s="381">
        <v>278</v>
      </c>
      <c r="AL77" s="381">
        <v>275</v>
      </c>
    </row>
    <row r="78" spans="1:38" x14ac:dyDescent="0.2">
      <c r="A78" s="928"/>
      <c r="B78" s="635">
        <v>75</v>
      </c>
      <c r="C78" s="381">
        <v>750</v>
      </c>
      <c r="D78" s="381">
        <v>749</v>
      </c>
      <c r="E78" s="381">
        <v>746</v>
      </c>
      <c r="F78" s="381">
        <v>743</v>
      </c>
      <c r="G78" s="381">
        <v>738</v>
      </c>
      <c r="H78" s="381">
        <v>731</v>
      </c>
      <c r="I78" s="381">
        <v>722</v>
      </c>
      <c r="J78" s="381">
        <v>713</v>
      </c>
      <c r="K78" s="381">
        <v>701</v>
      </c>
      <c r="L78" s="381">
        <v>688</v>
      </c>
      <c r="M78" s="381">
        <v>674</v>
      </c>
      <c r="N78" s="381">
        <v>659</v>
      </c>
      <c r="O78" s="381">
        <v>643</v>
      </c>
      <c r="P78" s="381">
        <v>626</v>
      </c>
      <c r="Q78" s="381">
        <v>608</v>
      </c>
      <c r="R78" s="381">
        <v>589</v>
      </c>
      <c r="S78" s="381">
        <v>570</v>
      </c>
      <c r="T78" s="381">
        <v>550</v>
      </c>
      <c r="U78" s="381">
        <v>530</v>
      </c>
      <c r="V78" s="381">
        <v>510</v>
      </c>
      <c r="W78" s="381">
        <v>490</v>
      </c>
      <c r="X78" s="381">
        <v>469</v>
      </c>
      <c r="Y78" s="381">
        <v>450</v>
      </c>
      <c r="Z78" s="381">
        <v>430</v>
      </c>
      <c r="AA78" s="381">
        <v>411</v>
      </c>
      <c r="AB78" s="381">
        <v>392</v>
      </c>
      <c r="AC78" s="381">
        <v>375</v>
      </c>
      <c r="AD78" s="381">
        <v>357</v>
      </c>
      <c r="AE78" s="381">
        <v>341</v>
      </c>
      <c r="AF78" s="381">
        <v>326</v>
      </c>
      <c r="AG78" s="381">
        <v>313</v>
      </c>
      <c r="AH78" s="381">
        <v>300</v>
      </c>
      <c r="AI78" s="381">
        <v>290</v>
      </c>
      <c r="AJ78" s="381">
        <v>281</v>
      </c>
      <c r="AK78" s="381">
        <v>274</v>
      </c>
      <c r="AL78" s="381">
        <v>270</v>
      </c>
    </row>
    <row r="79" spans="1:38" x14ac:dyDescent="0.2">
      <c r="A79" s="928"/>
      <c r="B79" s="635">
        <v>76</v>
      </c>
      <c r="C79" s="381">
        <v>743</v>
      </c>
      <c r="D79" s="381">
        <v>742</v>
      </c>
      <c r="E79" s="381">
        <v>740</v>
      </c>
      <c r="F79" s="381">
        <v>736</v>
      </c>
      <c r="G79" s="381">
        <v>731</v>
      </c>
      <c r="H79" s="381">
        <v>724</v>
      </c>
      <c r="I79" s="381">
        <v>716</v>
      </c>
      <c r="J79" s="381">
        <v>706</v>
      </c>
      <c r="K79" s="381">
        <v>695</v>
      </c>
      <c r="L79" s="381">
        <v>682</v>
      </c>
      <c r="M79" s="381">
        <v>668</v>
      </c>
      <c r="N79" s="381">
        <v>653</v>
      </c>
      <c r="O79" s="381">
        <v>636</v>
      </c>
      <c r="P79" s="381">
        <v>619</v>
      </c>
      <c r="Q79" s="381">
        <v>602</v>
      </c>
      <c r="R79" s="381">
        <v>583</v>
      </c>
      <c r="S79" s="381">
        <v>564</v>
      </c>
      <c r="T79" s="381">
        <v>544</v>
      </c>
      <c r="U79" s="381">
        <v>524</v>
      </c>
      <c r="V79" s="381">
        <v>504</v>
      </c>
      <c r="W79" s="381">
        <v>484</v>
      </c>
      <c r="X79" s="381">
        <v>464</v>
      </c>
      <c r="Y79" s="381">
        <v>444</v>
      </c>
      <c r="Z79" s="381">
        <v>424</v>
      </c>
      <c r="AA79" s="381">
        <v>405</v>
      </c>
      <c r="AB79" s="381">
        <v>387</v>
      </c>
      <c r="AC79" s="381">
        <v>369</v>
      </c>
      <c r="AD79" s="381">
        <v>352</v>
      </c>
      <c r="AE79" s="381">
        <v>336</v>
      </c>
      <c r="AF79" s="381">
        <v>322</v>
      </c>
      <c r="AG79" s="381">
        <v>308</v>
      </c>
      <c r="AH79" s="381">
        <v>296</v>
      </c>
      <c r="AI79" s="381">
        <v>285</v>
      </c>
      <c r="AJ79" s="381">
        <v>277</v>
      </c>
      <c r="AK79" s="381">
        <v>270</v>
      </c>
      <c r="AL79" s="381">
        <v>266</v>
      </c>
    </row>
    <row r="80" spans="1:38" x14ac:dyDescent="0.2">
      <c r="A80" s="928"/>
      <c r="B80" s="635">
        <v>77</v>
      </c>
      <c r="C80" s="381">
        <v>736</v>
      </c>
      <c r="D80" s="381">
        <v>735</v>
      </c>
      <c r="E80" s="381">
        <v>733</v>
      </c>
      <c r="F80" s="381">
        <v>729</v>
      </c>
      <c r="G80" s="381">
        <v>724</v>
      </c>
      <c r="H80" s="381">
        <v>717</v>
      </c>
      <c r="I80" s="381">
        <v>709</v>
      </c>
      <c r="J80" s="381">
        <v>699</v>
      </c>
      <c r="K80" s="381">
        <v>688</v>
      </c>
      <c r="L80" s="381">
        <v>675</v>
      </c>
      <c r="M80" s="381">
        <v>662</v>
      </c>
      <c r="N80" s="381">
        <v>646</v>
      </c>
      <c r="O80" s="381">
        <v>630</v>
      </c>
      <c r="P80" s="381">
        <v>613</v>
      </c>
      <c r="Q80" s="381">
        <v>595</v>
      </c>
      <c r="R80" s="381">
        <v>577</v>
      </c>
      <c r="S80" s="381">
        <v>558</v>
      </c>
      <c r="T80" s="381">
        <v>539</v>
      </c>
      <c r="U80" s="381">
        <v>519</v>
      </c>
      <c r="V80" s="381">
        <v>499</v>
      </c>
      <c r="W80" s="381">
        <v>479</v>
      </c>
      <c r="X80" s="381">
        <v>459</v>
      </c>
      <c r="Y80" s="381">
        <v>439</v>
      </c>
      <c r="Z80" s="381">
        <v>419</v>
      </c>
      <c r="AA80" s="381">
        <v>400</v>
      </c>
      <c r="AB80" s="381">
        <v>382</v>
      </c>
      <c r="AC80" s="381">
        <v>364</v>
      </c>
      <c r="AD80" s="381">
        <v>348</v>
      </c>
      <c r="AE80" s="381">
        <v>332</v>
      </c>
      <c r="AF80" s="381">
        <v>317</v>
      </c>
      <c r="AG80" s="381">
        <v>303</v>
      </c>
      <c r="AH80" s="381">
        <v>291</v>
      </c>
      <c r="AI80" s="381">
        <v>281</v>
      </c>
      <c r="AJ80" s="381">
        <v>272</v>
      </c>
      <c r="AK80" s="381">
        <v>266</v>
      </c>
      <c r="AL80" s="381">
        <v>262</v>
      </c>
    </row>
    <row r="81" spans="1:38" x14ac:dyDescent="0.2">
      <c r="A81" s="928"/>
      <c r="B81" s="635">
        <v>78</v>
      </c>
      <c r="C81" s="381">
        <v>729</v>
      </c>
      <c r="D81" s="381">
        <v>728</v>
      </c>
      <c r="E81" s="381">
        <v>726</v>
      </c>
      <c r="F81" s="381">
        <v>722</v>
      </c>
      <c r="G81" s="381">
        <v>717</v>
      </c>
      <c r="H81" s="381">
        <v>711</v>
      </c>
      <c r="I81" s="381">
        <v>702</v>
      </c>
      <c r="J81" s="381">
        <v>693</v>
      </c>
      <c r="K81" s="381">
        <v>681</v>
      </c>
      <c r="L81" s="381">
        <v>669</v>
      </c>
      <c r="M81" s="381">
        <v>655</v>
      </c>
      <c r="N81" s="381">
        <v>640</v>
      </c>
      <c r="O81" s="381">
        <v>624</v>
      </c>
      <c r="P81" s="381">
        <v>607</v>
      </c>
      <c r="Q81" s="381">
        <v>589</v>
      </c>
      <c r="R81" s="381">
        <v>571</v>
      </c>
      <c r="S81" s="381">
        <v>552</v>
      </c>
      <c r="T81" s="381">
        <v>533</v>
      </c>
      <c r="U81" s="381">
        <v>513</v>
      </c>
      <c r="V81" s="381">
        <v>493</v>
      </c>
      <c r="W81" s="381">
        <v>473</v>
      </c>
      <c r="X81" s="381">
        <v>453</v>
      </c>
      <c r="Y81" s="381">
        <v>433</v>
      </c>
      <c r="Z81" s="381">
        <v>414</v>
      </c>
      <c r="AA81" s="381">
        <v>395</v>
      </c>
      <c r="AB81" s="381">
        <v>377</v>
      </c>
      <c r="AC81" s="381">
        <v>359</v>
      </c>
      <c r="AD81" s="381">
        <v>343</v>
      </c>
      <c r="AE81" s="381">
        <v>327</v>
      </c>
      <c r="AF81" s="381">
        <v>312</v>
      </c>
      <c r="AG81" s="381">
        <v>299</v>
      </c>
      <c r="AH81" s="381">
        <v>287</v>
      </c>
      <c r="AI81" s="381">
        <v>277</v>
      </c>
      <c r="AJ81" s="381">
        <v>268</v>
      </c>
      <c r="AK81" s="381">
        <v>262</v>
      </c>
      <c r="AL81" s="381">
        <v>258</v>
      </c>
    </row>
    <row r="82" spans="1:38" x14ac:dyDescent="0.2">
      <c r="A82" s="928"/>
      <c r="B82" s="635">
        <v>79</v>
      </c>
      <c r="C82" s="381">
        <v>721</v>
      </c>
      <c r="D82" s="381">
        <v>721</v>
      </c>
      <c r="E82" s="381">
        <v>719</v>
      </c>
      <c r="F82" s="381">
        <v>715</v>
      </c>
      <c r="G82" s="381">
        <v>710</v>
      </c>
      <c r="H82" s="381">
        <v>704</v>
      </c>
      <c r="I82" s="381">
        <v>695</v>
      </c>
      <c r="J82" s="381">
        <v>685</v>
      </c>
      <c r="K82" s="381">
        <v>675</v>
      </c>
      <c r="L82" s="381">
        <v>662</v>
      </c>
      <c r="M82" s="381">
        <v>648</v>
      </c>
      <c r="N82" s="381">
        <v>633</v>
      </c>
      <c r="O82" s="381">
        <v>618</v>
      </c>
      <c r="P82" s="381">
        <v>601</v>
      </c>
      <c r="Q82" s="381">
        <v>583</v>
      </c>
      <c r="R82" s="381">
        <v>565</v>
      </c>
      <c r="S82" s="381">
        <v>546</v>
      </c>
      <c r="T82" s="381">
        <v>526</v>
      </c>
      <c r="U82" s="381">
        <v>507</v>
      </c>
      <c r="V82" s="381">
        <v>487</v>
      </c>
      <c r="W82" s="381">
        <v>467</v>
      </c>
      <c r="X82" s="381">
        <v>447</v>
      </c>
      <c r="Y82" s="381">
        <v>428</v>
      </c>
      <c r="Z82" s="381">
        <v>409</v>
      </c>
      <c r="AA82" s="381">
        <v>390</v>
      </c>
      <c r="AB82" s="381">
        <v>372</v>
      </c>
      <c r="AC82" s="381">
        <v>354</v>
      </c>
      <c r="AD82" s="381">
        <v>338</v>
      </c>
      <c r="AE82" s="381">
        <v>322</v>
      </c>
      <c r="AF82" s="381">
        <v>308</v>
      </c>
      <c r="AG82" s="381">
        <v>294</v>
      </c>
      <c r="AH82" s="381">
        <v>282</v>
      </c>
      <c r="AI82" s="381">
        <v>272</v>
      </c>
      <c r="AJ82" s="381">
        <v>264</v>
      </c>
      <c r="AK82" s="381">
        <v>258</v>
      </c>
      <c r="AL82" s="381">
        <v>254</v>
      </c>
    </row>
    <row r="83" spans="1:38" x14ac:dyDescent="0.2">
      <c r="A83" s="928"/>
      <c r="B83" s="635">
        <v>80</v>
      </c>
      <c r="C83" s="381">
        <v>714</v>
      </c>
      <c r="D83" s="381">
        <v>713</v>
      </c>
      <c r="E83" s="381">
        <v>711</v>
      </c>
      <c r="F83" s="381">
        <v>708</v>
      </c>
      <c r="G83" s="381">
        <v>703</v>
      </c>
      <c r="H83" s="381">
        <v>696</v>
      </c>
      <c r="I83" s="381">
        <v>688</v>
      </c>
      <c r="J83" s="381">
        <v>678</v>
      </c>
      <c r="K83" s="381">
        <v>668</v>
      </c>
      <c r="L83" s="381">
        <v>655</v>
      </c>
      <c r="M83" s="381">
        <v>641</v>
      </c>
      <c r="N83" s="381">
        <v>627</v>
      </c>
      <c r="O83" s="381">
        <v>611</v>
      </c>
      <c r="P83" s="381">
        <v>594</v>
      </c>
      <c r="Q83" s="381">
        <v>577</v>
      </c>
      <c r="R83" s="381">
        <v>559</v>
      </c>
      <c r="S83" s="381">
        <v>540</v>
      </c>
      <c r="T83" s="381">
        <v>521</v>
      </c>
      <c r="U83" s="381">
        <v>501</v>
      </c>
      <c r="V83" s="381">
        <v>481</v>
      </c>
      <c r="W83" s="381">
        <v>462</v>
      </c>
      <c r="X83" s="381">
        <v>442</v>
      </c>
      <c r="Y83" s="381">
        <v>422</v>
      </c>
      <c r="Z83" s="381">
        <v>403</v>
      </c>
      <c r="AA83" s="381">
        <v>385</v>
      </c>
      <c r="AB83" s="381">
        <v>366</v>
      </c>
      <c r="AC83" s="381">
        <v>349</v>
      </c>
      <c r="AD83" s="381">
        <v>333</v>
      </c>
      <c r="AE83" s="381">
        <v>317</v>
      </c>
      <c r="AF83" s="381">
        <v>303</v>
      </c>
      <c r="AG83" s="381">
        <v>290</v>
      </c>
      <c r="AH83" s="381">
        <v>278</v>
      </c>
      <c r="AI83" s="381">
        <v>268</v>
      </c>
      <c r="AJ83" s="381">
        <v>260</v>
      </c>
      <c r="AK83" s="381">
        <v>254</v>
      </c>
      <c r="AL83" s="381">
        <v>250</v>
      </c>
    </row>
    <row r="84" spans="1:38" x14ac:dyDescent="0.2">
      <c r="A84" s="928"/>
      <c r="B84" s="635">
        <v>81</v>
      </c>
      <c r="C84" s="381">
        <v>706</v>
      </c>
      <c r="D84" s="381">
        <v>706</v>
      </c>
      <c r="E84" s="381">
        <v>704</v>
      </c>
      <c r="F84" s="381">
        <v>700</v>
      </c>
      <c r="G84" s="381">
        <v>695</v>
      </c>
      <c r="H84" s="381">
        <v>689</v>
      </c>
      <c r="I84" s="381">
        <v>681</v>
      </c>
      <c r="J84" s="381">
        <v>671</v>
      </c>
      <c r="K84" s="381">
        <v>661</v>
      </c>
      <c r="L84" s="381">
        <v>648</v>
      </c>
      <c r="M84" s="381">
        <v>634</v>
      </c>
      <c r="N84" s="381">
        <v>620</v>
      </c>
      <c r="O84" s="381">
        <v>604</v>
      </c>
      <c r="P84" s="381">
        <v>587</v>
      </c>
      <c r="Q84" s="381">
        <v>570</v>
      </c>
      <c r="R84" s="381">
        <v>553</v>
      </c>
      <c r="S84" s="381">
        <v>534</v>
      </c>
      <c r="T84" s="381">
        <v>515</v>
      </c>
      <c r="U84" s="381">
        <v>495</v>
      </c>
      <c r="V84" s="381">
        <v>475</v>
      </c>
      <c r="W84" s="381">
        <v>456</v>
      </c>
      <c r="X84" s="381">
        <v>436</v>
      </c>
      <c r="Y84" s="381">
        <v>417</v>
      </c>
      <c r="Z84" s="381">
        <v>398</v>
      </c>
      <c r="AA84" s="381">
        <v>379</v>
      </c>
      <c r="AB84" s="381">
        <v>361</v>
      </c>
      <c r="AC84" s="381">
        <v>344</v>
      </c>
      <c r="AD84" s="381">
        <v>328</v>
      </c>
      <c r="AE84" s="381">
        <v>313</v>
      </c>
      <c r="AF84" s="381">
        <v>299</v>
      </c>
      <c r="AG84" s="381">
        <v>285</v>
      </c>
      <c r="AH84" s="381">
        <v>274</v>
      </c>
      <c r="AI84" s="381">
        <v>264</v>
      </c>
      <c r="AJ84" s="381">
        <v>256</v>
      </c>
      <c r="AK84" s="381">
        <v>250</v>
      </c>
      <c r="AL84" s="381">
        <v>246</v>
      </c>
    </row>
    <row r="85" spans="1:38" x14ac:dyDescent="0.2">
      <c r="A85" s="928"/>
      <c r="B85" s="635">
        <v>82</v>
      </c>
      <c r="C85" s="381">
        <v>699</v>
      </c>
      <c r="D85" s="381">
        <v>698</v>
      </c>
      <c r="E85" s="381">
        <v>696</v>
      </c>
      <c r="F85" s="381">
        <v>693</v>
      </c>
      <c r="G85" s="381">
        <v>688</v>
      </c>
      <c r="H85" s="381">
        <v>681</v>
      </c>
      <c r="I85" s="381">
        <v>673</v>
      </c>
      <c r="J85" s="381">
        <v>664</v>
      </c>
      <c r="K85" s="381">
        <v>653</v>
      </c>
      <c r="L85" s="381">
        <v>641</v>
      </c>
      <c r="M85" s="381">
        <v>628</v>
      </c>
      <c r="N85" s="381">
        <v>613</v>
      </c>
      <c r="O85" s="381">
        <v>597</v>
      </c>
      <c r="P85" s="381">
        <v>581</v>
      </c>
      <c r="Q85" s="381">
        <v>563</v>
      </c>
      <c r="R85" s="381">
        <v>545</v>
      </c>
      <c r="S85" s="381">
        <v>527</v>
      </c>
      <c r="T85" s="381">
        <v>508</v>
      </c>
      <c r="U85" s="381">
        <v>489</v>
      </c>
      <c r="V85" s="381">
        <v>470</v>
      </c>
      <c r="W85" s="381">
        <v>450</v>
      </c>
      <c r="X85" s="381">
        <v>431</v>
      </c>
      <c r="Y85" s="381">
        <v>411</v>
      </c>
      <c r="Z85" s="381">
        <v>392</v>
      </c>
      <c r="AA85" s="381">
        <v>374</v>
      </c>
      <c r="AB85" s="381">
        <v>356</v>
      </c>
      <c r="AC85" s="381">
        <v>339</v>
      </c>
      <c r="AD85" s="381">
        <v>323</v>
      </c>
      <c r="AE85" s="381">
        <v>308</v>
      </c>
      <c r="AF85" s="381">
        <v>294</v>
      </c>
      <c r="AG85" s="381">
        <v>281</v>
      </c>
      <c r="AH85" s="381">
        <v>270</v>
      </c>
      <c r="AI85" s="381">
        <v>260</v>
      </c>
      <c r="AJ85" s="381">
        <v>252</v>
      </c>
      <c r="AK85" s="381">
        <v>246</v>
      </c>
      <c r="AL85" s="381">
        <v>242</v>
      </c>
    </row>
    <row r="86" spans="1:38" x14ac:dyDescent="0.2">
      <c r="A86" s="928"/>
      <c r="B86" s="635">
        <v>83</v>
      </c>
      <c r="C86" s="381">
        <v>691</v>
      </c>
      <c r="D86" s="381">
        <v>690</v>
      </c>
      <c r="E86" s="381">
        <v>688</v>
      </c>
      <c r="F86" s="381">
        <v>685</v>
      </c>
      <c r="G86" s="381">
        <v>680</v>
      </c>
      <c r="H86" s="381">
        <v>674</v>
      </c>
      <c r="I86" s="381">
        <v>666</v>
      </c>
      <c r="J86" s="381">
        <v>657</v>
      </c>
      <c r="K86" s="381">
        <v>646</v>
      </c>
      <c r="L86" s="381">
        <v>634</v>
      </c>
      <c r="M86" s="381">
        <v>620</v>
      </c>
      <c r="N86" s="381">
        <v>606</v>
      </c>
      <c r="O86" s="381">
        <v>591</v>
      </c>
      <c r="P86" s="381">
        <v>574</v>
      </c>
      <c r="Q86" s="381">
        <v>557</v>
      </c>
      <c r="R86" s="381">
        <v>539</v>
      </c>
      <c r="S86" s="381">
        <v>520</v>
      </c>
      <c r="T86" s="381">
        <v>501</v>
      </c>
      <c r="U86" s="381">
        <v>483</v>
      </c>
      <c r="V86" s="381">
        <v>464</v>
      </c>
      <c r="W86" s="381">
        <v>444</v>
      </c>
      <c r="X86" s="381">
        <v>425</v>
      </c>
      <c r="Y86" s="381">
        <v>406</v>
      </c>
      <c r="Z86" s="381">
        <v>387</v>
      </c>
      <c r="AA86" s="381">
        <v>369</v>
      </c>
      <c r="AB86" s="381">
        <v>351</v>
      </c>
      <c r="AC86" s="381">
        <v>334</v>
      </c>
      <c r="AD86" s="381">
        <v>318</v>
      </c>
      <c r="AE86" s="381">
        <v>303</v>
      </c>
      <c r="AF86" s="381">
        <v>289</v>
      </c>
      <c r="AG86" s="381">
        <v>277</v>
      </c>
      <c r="AH86" s="381">
        <v>265</v>
      </c>
      <c r="AI86" s="381">
        <v>255</v>
      </c>
      <c r="AJ86" s="381">
        <v>247</v>
      </c>
      <c r="AK86" s="381">
        <v>242</v>
      </c>
      <c r="AL86" s="381">
        <v>238</v>
      </c>
    </row>
    <row r="87" spans="1:38" x14ac:dyDescent="0.2">
      <c r="A87" s="928"/>
      <c r="B87" s="635">
        <v>84</v>
      </c>
      <c r="C87" s="381">
        <v>683</v>
      </c>
      <c r="D87" s="381">
        <v>682</v>
      </c>
      <c r="E87" s="381">
        <v>680</v>
      </c>
      <c r="F87" s="381">
        <v>677</v>
      </c>
      <c r="G87" s="381">
        <v>672</v>
      </c>
      <c r="H87" s="381">
        <v>666</v>
      </c>
      <c r="I87" s="381">
        <v>658</v>
      </c>
      <c r="J87" s="381">
        <v>649</v>
      </c>
      <c r="K87" s="381">
        <v>638</v>
      </c>
      <c r="L87" s="381">
        <v>626</v>
      </c>
      <c r="M87" s="381">
        <v>613</v>
      </c>
      <c r="N87" s="381">
        <v>599</v>
      </c>
      <c r="O87" s="381">
        <v>583</v>
      </c>
      <c r="P87" s="381">
        <v>567</v>
      </c>
      <c r="Q87" s="381">
        <v>550</v>
      </c>
      <c r="R87" s="381">
        <v>533</v>
      </c>
      <c r="S87" s="381">
        <v>514</v>
      </c>
      <c r="T87" s="381">
        <v>495</v>
      </c>
      <c r="U87" s="381">
        <v>476</v>
      </c>
      <c r="V87" s="381">
        <v>458</v>
      </c>
      <c r="W87" s="381">
        <v>438</v>
      </c>
      <c r="X87" s="381">
        <v>419</v>
      </c>
      <c r="Y87" s="381">
        <v>400</v>
      </c>
      <c r="Z87" s="381">
        <v>382</v>
      </c>
      <c r="AA87" s="381">
        <v>363</v>
      </c>
      <c r="AB87" s="381">
        <v>346</v>
      </c>
      <c r="AC87" s="381">
        <v>329</v>
      </c>
      <c r="AD87" s="381">
        <v>313</v>
      </c>
      <c r="AE87" s="381">
        <v>299</v>
      </c>
      <c r="AF87" s="381">
        <v>285</v>
      </c>
      <c r="AG87" s="381">
        <v>272</v>
      </c>
      <c r="AH87" s="381">
        <v>261</v>
      </c>
      <c r="AI87" s="381">
        <v>251</v>
      </c>
      <c r="AJ87" s="381">
        <v>243</v>
      </c>
      <c r="AK87" s="381">
        <v>238</v>
      </c>
      <c r="AL87" s="381">
        <v>234</v>
      </c>
    </row>
    <row r="88" spans="1:38" x14ac:dyDescent="0.2">
      <c r="A88" s="928"/>
      <c r="B88" s="635">
        <v>85</v>
      </c>
      <c r="C88" s="381">
        <v>675</v>
      </c>
      <c r="D88" s="381">
        <v>674</v>
      </c>
      <c r="E88" s="381">
        <v>672</v>
      </c>
      <c r="F88" s="381">
        <v>669</v>
      </c>
      <c r="G88" s="381">
        <v>664</v>
      </c>
      <c r="H88" s="381">
        <v>658</v>
      </c>
      <c r="I88" s="381">
        <v>650</v>
      </c>
      <c r="J88" s="381">
        <v>641</v>
      </c>
      <c r="K88" s="381">
        <v>631</v>
      </c>
      <c r="L88" s="381">
        <v>619</v>
      </c>
      <c r="M88" s="381">
        <v>606</v>
      </c>
      <c r="N88" s="381">
        <v>591</v>
      </c>
      <c r="O88" s="381">
        <v>576</v>
      </c>
      <c r="P88" s="381">
        <v>560</v>
      </c>
      <c r="Q88" s="381">
        <v>543</v>
      </c>
      <c r="R88" s="381">
        <v>526</v>
      </c>
      <c r="S88" s="381">
        <v>508</v>
      </c>
      <c r="T88" s="381">
        <v>489</v>
      </c>
      <c r="U88" s="381">
        <v>470</v>
      </c>
      <c r="V88" s="381">
        <v>451</v>
      </c>
      <c r="W88" s="381">
        <v>432</v>
      </c>
      <c r="X88" s="381">
        <v>413</v>
      </c>
      <c r="Y88" s="381">
        <v>394</v>
      </c>
      <c r="Z88" s="381">
        <v>376</v>
      </c>
      <c r="AA88" s="381">
        <v>358</v>
      </c>
      <c r="AB88" s="381">
        <v>341</v>
      </c>
      <c r="AC88" s="381">
        <v>324</v>
      </c>
      <c r="AD88" s="381">
        <v>309</v>
      </c>
      <c r="AE88" s="381">
        <v>294</v>
      </c>
      <c r="AF88" s="381">
        <v>280</v>
      </c>
      <c r="AG88" s="381">
        <v>268</v>
      </c>
      <c r="AH88" s="381">
        <v>256</v>
      </c>
      <c r="AI88" s="381">
        <v>247</v>
      </c>
      <c r="AJ88" s="381">
        <v>239</v>
      </c>
      <c r="AK88" s="381">
        <v>234</v>
      </c>
      <c r="AL88" s="381">
        <v>230</v>
      </c>
    </row>
    <row r="89" spans="1:38" x14ac:dyDescent="0.2">
      <c r="A89" s="928"/>
      <c r="B89" s="635">
        <v>86</v>
      </c>
      <c r="C89" s="381">
        <v>666</v>
      </c>
      <c r="D89" s="381">
        <v>666</v>
      </c>
      <c r="E89" s="381">
        <v>664</v>
      </c>
      <c r="F89" s="381">
        <v>661</v>
      </c>
      <c r="G89" s="381">
        <v>656</v>
      </c>
      <c r="H89" s="381">
        <v>650</v>
      </c>
      <c r="I89" s="381">
        <v>642</v>
      </c>
      <c r="J89" s="381">
        <v>633</v>
      </c>
      <c r="K89" s="381">
        <v>623</v>
      </c>
      <c r="L89" s="381">
        <v>612</v>
      </c>
      <c r="M89" s="381">
        <v>599</v>
      </c>
      <c r="N89" s="381">
        <v>584</v>
      </c>
      <c r="O89" s="381">
        <v>569</v>
      </c>
      <c r="P89" s="381">
        <v>553</v>
      </c>
      <c r="Q89" s="381">
        <v>537</v>
      </c>
      <c r="R89" s="381">
        <v>519</v>
      </c>
      <c r="S89" s="381">
        <v>502</v>
      </c>
      <c r="T89" s="381">
        <v>483</v>
      </c>
      <c r="U89" s="381">
        <v>464</v>
      </c>
      <c r="V89" s="381">
        <v>445</v>
      </c>
      <c r="W89" s="381">
        <v>426</v>
      </c>
      <c r="X89" s="381">
        <v>407</v>
      </c>
      <c r="Y89" s="381">
        <v>389</v>
      </c>
      <c r="Z89" s="381">
        <v>371</v>
      </c>
      <c r="AA89" s="381">
        <v>353</v>
      </c>
      <c r="AB89" s="381">
        <v>336</v>
      </c>
      <c r="AC89" s="381">
        <v>319</v>
      </c>
      <c r="AD89" s="381">
        <v>304</v>
      </c>
      <c r="AE89" s="381">
        <v>289</v>
      </c>
      <c r="AF89" s="381">
        <v>276</v>
      </c>
      <c r="AG89" s="381">
        <v>263</v>
      </c>
      <c r="AH89" s="381">
        <v>252</v>
      </c>
      <c r="AI89" s="381">
        <v>243</v>
      </c>
      <c r="AJ89" s="381">
        <v>236</v>
      </c>
      <c r="AK89" s="381">
        <v>230</v>
      </c>
      <c r="AL89" s="381">
        <v>227</v>
      </c>
    </row>
    <row r="90" spans="1:38" x14ac:dyDescent="0.2">
      <c r="A90" s="928"/>
      <c r="B90" s="635">
        <v>87</v>
      </c>
      <c r="C90" s="381">
        <v>658</v>
      </c>
      <c r="D90" s="381">
        <v>657</v>
      </c>
      <c r="E90" s="381">
        <v>655</v>
      </c>
      <c r="F90" s="381">
        <v>652</v>
      </c>
      <c r="G90" s="381">
        <v>647</v>
      </c>
      <c r="H90" s="381">
        <v>642</v>
      </c>
      <c r="I90" s="381">
        <v>634</v>
      </c>
      <c r="J90" s="381">
        <v>625</v>
      </c>
      <c r="K90" s="381">
        <v>615</v>
      </c>
      <c r="L90" s="381">
        <v>604</v>
      </c>
      <c r="M90" s="381">
        <v>591</v>
      </c>
      <c r="N90" s="381">
        <v>577</v>
      </c>
      <c r="O90" s="381">
        <v>562</v>
      </c>
      <c r="P90" s="381">
        <v>546</v>
      </c>
      <c r="Q90" s="381">
        <v>529</v>
      </c>
      <c r="R90" s="381">
        <v>512</v>
      </c>
      <c r="S90" s="381">
        <v>494</v>
      </c>
      <c r="T90" s="381">
        <v>477</v>
      </c>
      <c r="U90" s="381">
        <v>458</v>
      </c>
      <c r="V90" s="381">
        <v>439</v>
      </c>
      <c r="W90" s="381">
        <v>420</v>
      </c>
      <c r="X90" s="381">
        <v>401</v>
      </c>
      <c r="Y90" s="381">
        <v>383</v>
      </c>
      <c r="Z90" s="381">
        <v>365</v>
      </c>
      <c r="AA90" s="381">
        <v>348</v>
      </c>
      <c r="AB90" s="381">
        <v>331</v>
      </c>
      <c r="AC90" s="381">
        <v>314</v>
      </c>
      <c r="AD90" s="381">
        <v>299</v>
      </c>
      <c r="AE90" s="381">
        <v>285</v>
      </c>
      <c r="AF90" s="381">
        <v>271</v>
      </c>
      <c r="AG90" s="381">
        <v>259</v>
      </c>
      <c r="AH90" s="381">
        <v>248</v>
      </c>
      <c r="AI90" s="381">
        <v>239</v>
      </c>
      <c r="AJ90" s="381">
        <v>231</v>
      </c>
      <c r="AK90" s="381">
        <v>226</v>
      </c>
      <c r="AL90" s="381">
        <v>222</v>
      </c>
    </row>
    <row r="91" spans="1:38" x14ac:dyDescent="0.2">
      <c r="A91" s="928"/>
      <c r="B91" s="635">
        <v>88</v>
      </c>
      <c r="C91" s="381">
        <v>649</v>
      </c>
      <c r="D91" s="381">
        <v>649</v>
      </c>
      <c r="E91" s="381">
        <v>647</v>
      </c>
      <c r="F91" s="381">
        <v>644</v>
      </c>
      <c r="G91" s="381">
        <v>639</v>
      </c>
      <c r="H91" s="381">
        <v>633</v>
      </c>
      <c r="I91" s="381">
        <v>626</v>
      </c>
      <c r="J91" s="381">
        <v>618</v>
      </c>
      <c r="K91" s="381">
        <v>607</v>
      </c>
      <c r="L91" s="381">
        <v>596</v>
      </c>
      <c r="M91" s="381">
        <v>583</v>
      </c>
      <c r="N91" s="381">
        <v>569</v>
      </c>
      <c r="O91" s="381">
        <v>554</v>
      </c>
      <c r="P91" s="381">
        <v>539</v>
      </c>
      <c r="Q91" s="381">
        <v>523</v>
      </c>
      <c r="R91" s="381">
        <v>506</v>
      </c>
      <c r="S91" s="381">
        <v>488</v>
      </c>
      <c r="T91" s="381">
        <v>469</v>
      </c>
      <c r="U91" s="381">
        <v>451</v>
      </c>
      <c r="V91" s="381">
        <v>433</v>
      </c>
      <c r="W91" s="381">
        <v>414</v>
      </c>
      <c r="X91" s="381">
        <v>396</v>
      </c>
      <c r="Y91" s="381">
        <v>377</v>
      </c>
      <c r="Z91" s="381">
        <v>360</v>
      </c>
      <c r="AA91" s="381">
        <v>342</v>
      </c>
      <c r="AB91" s="381">
        <v>325</v>
      </c>
      <c r="AC91" s="381">
        <v>309</v>
      </c>
      <c r="AD91" s="381">
        <v>294</v>
      </c>
      <c r="AE91" s="381">
        <v>280</v>
      </c>
      <c r="AF91" s="381">
        <v>267</v>
      </c>
      <c r="AG91" s="381">
        <v>255</v>
      </c>
      <c r="AH91" s="381">
        <v>244</v>
      </c>
      <c r="AI91" s="381">
        <v>235</v>
      </c>
      <c r="AJ91" s="381">
        <v>228</v>
      </c>
      <c r="AK91" s="381">
        <v>222</v>
      </c>
      <c r="AL91" s="381">
        <v>219</v>
      </c>
    </row>
    <row r="92" spans="1:38" x14ac:dyDescent="0.2">
      <c r="A92" s="928"/>
      <c r="B92" s="635">
        <v>89</v>
      </c>
      <c r="C92" s="381">
        <v>640</v>
      </c>
      <c r="D92" s="381">
        <v>640</v>
      </c>
      <c r="E92" s="381">
        <v>638</v>
      </c>
      <c r="F92" s="381">
        <v>635</v>
      </c>
      <c r="G92" s="381">
        <v>630</v>
      </c>
      <c r="H92" s="381">
        <v>625</v>
      </c>
      <c r="I92" s="381">
        <v>618</v>
      </c>
      <c r="J92" s="381">
        <v>609</v>
      </c>
      <c r="K92" s="381">
        <v>599</v>
      </c>
      <c r="L92" s="381">
        <v>588</v>
      </c>
      <c r="M92" s="381">
        <v>575</v>
      </c>
      <c r="N92" s="381">
        <v>562</v>
      </c>
      <c r="O92" s="381">
        <v>547</v>
      </c>
      <c r="P92" s="381">
        <v>532</v>
      </c>
      <c r="Q92" s="381">
        <v>515</v>
      </c>
      <c r="R92" s="381">
        <v>499</v>
      </c>
      <c r="S92" s="381">
        <v>481</v>
      </c>
      <c r="T92" s="381">
        <v>463</v>
      </c>
      <c r="U92" s="381">
        <v>445</v>
      </c>
      <c r="V92" s="381">
        <v>426</v>
      </c>
      <c r="W92" s="381">
        <v>408</v>
      </c>
      <c r="X92" s="381">
        <v>390</v>
      </c>
      <c r="Y92" s="381">
        <v>372</v>
      </c>
      <c r="Z92" s="381">
        <v>354</v>
      </c>
      <c r="AA92" s="381">
        <v>337</v>
      </c>
      <c r="AB92" s="381">
        <v>320</v>
      </c>
      <c r="AC92" s="381">
        <v>304</v>
      </c>
      <c r="AD92" s="381">
        <v>289</v>
      </c>
      <c r="AE92" s="381">
        <v>275</v>
      </c>
      <c r="AF92" s="381">
        <v>262</v>
      </c>
      <c r="AG92" s="381">
        <v>250</v>
      </c>
      <c r="AH92" s="381">
        <v>240</v>
      </c>
      <c r="AI92" s="381">
        <v>231</v>
      </c>
      <c r="AJ92" s="381">
        <v>224</v>
      </c>
      <c r="AK92" s="381">
        <v>218</v>
      </c>
      <c r="AL92" s="381">
        <v>215</v>
      </c>
    </row>
    <row r="93" spans="1:38" x14ac:dyDescent="0.2">
      <c r="A93" s="928"/>
      <c r="B93" s="635">
        <v>90</v>
      </c>
      <c r="C93" s="381">
        <v>631</v>
      </c>
      <c r="D93" s="381">
        <v>631</v>
      </c>
      <c r="E93" s="381">
        <v>629</v>
      </c>
      <c r="F93" s="381">
        <v>626</v>
      </c>
      <c r="G93" s="381">
        <v>622</v>
      </c>
      <c r="H93" s="381">
        <v>616</v>
      </c>
      <c r="I93" s="381">
        <v>609</v>
      </c>
      <c r="J93" s="381">
        <v>601</v>
      </c>
      <c r="K93" s="381">
        <v>591</v>
      </c>
      <c r="L93" s="381">
        <v>580</v>
      </c>
      <c r="M93" s="381">
        <v>568</v>
      </c>
      <c r="N93" s="381">
        <v>554</v>
      </c>
      <c r="O93" s="381">
        <v>540</v>
      </c>
      <c r="P93" s="381">
        <v>524</v>
      </c>
      <c r="Q93" s="381">
        <v>508</v>
      </c>
      <c r="R93" s="381">
        <v>491</v>
      </c>
      <c r="S93" s="381">
        <v>475</v>
      </c>
      <c r="T93" s="381">
        <v>457</v>
      </c>
      <c r="U93" s="381">
        <v>439</v>
      </c>
      <c r="V93" s="381">
        <v>420</v>
      </c>
      <c r="W93" s="381">
        <v>402</v>
      </c>
      <c r="X93" s="381">
        <v>384</v>
      </c>
      <c r="Y93" s="381">
        <v>366</v>
      </c>
      <c r="Z93" s="381">
        <v>349</v>
      </c>
      <c r="AA93" s="381">
        <v>331</v>
      </c>
      <c r="AB93" s="381">
        <v>315</v>
      </c>
      <c r="AC93" s="381">
        <v>299</v>
      </c>
      <c r="AD93" s="381">
        <v>285</v>
      </c>
      <c r="AE93" s="381">
        <v>271</v>
      </c>
      <c r="AF93" s="381">
        <v>258</v>
      </c>
      <c r="AG93" s="381">
        <v>246</v>
      </c>
      <c r="AH93" s="381">
        <v>236</v>
      </c>
      <c r="AI93" s="381">
        <v>227</v>
      </c>
      <c r="AJ93" s="381">
        <v>220</v>
      </c>
      <c r="AK93" s="381">
        <v>214</v>
      </c>
      <c r="AL93" s="381">
        <v>211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6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731</v>
      </c>
      <c r="D3" s="381">
        <v>731</v>
      </c>
      <c r="E3" s="381">
        <v>731</v>
      </c>
      <c r="F3" s="381">
        <v>731</v>
      </c>
      <c r="G3" s="381">
        <v>731</v>
      </c>
      <c r="H3" s="381">
        <v>731</v>
      </c>
      <c r="I3" s="381">
        <v>731</v>
      </c>
      <c r="J3" s="381">
        <v>731</v>
      </c>
      <c r="K3" s="381">
        <v>731</v>
      </c>
      <c r="L3" s="381">
        <v>731</v>
      </c>
      <c r="M3" s="381">
        <v>731</v>
      </c>
      <c r="N3" s="381">
        <v>731</v>
      </c>
      <c r="O3" s="381">
        <v>731</v>
      </c>
      <c r="P3" s="381">
        <v>731</v>
      </c>
      <c r="Q3" s="381">
        <v>731</v>
      </c>
      <c r="R3" s="381">
        <v>731</v>
      </c>
      <c r="S3" s="381">
        <v>731</v>
      </c>
      <c r="T3" s="381">
        <v>731</v>
      </c>
      <c r="U3" s="381">
        <v>731</v>
      </c>
      <c r="V3" s="381">
        <v>731</v>
      </c>
      <c r="W3" s="381">
        <v>731</v>
      </c>
      <c r="X3" s="381">
        <v>731</v>
      </c>
      <c r="Y3" s="381">
        <v>731</v>
      </c>
      <c r="Z3" s="381">
        <v>731</v>
      </c>
      <c r="AA3" s="381">
        <v>731</v>
      </c>
      <c r="AB3" s="381">
        <v>731</v>
      </c>
      <c r="AC3" s="381">
        <v>731</v>
      </c>
      <c r="AD3" s="381">
        <v>731</v>
      </c>
      <c r="AE3" s="381">
        <v>731</v>
      </c>
      <c r="AF3" s="381">
        <v>731</v>
      </c>
      <c r="AG3" s="381">
        <v>731</v>
      </c>
      <c r="AH3" s="381">
        <v>731</v>
      </c>
      <c r="AI3" s="381">
        <v>731</v>
      </c>
      <c r="AJ3" s="381">
        <v>731</v>
      </c>
      <c r="AK3" s="381">
        <v>731</v>
      </c>
      <c r="AL3" s="381">
        <v>731</v>
      </c>
    </row>
    <row r="4" spans="1:38" x14ac:dyDescent="0.2">
      <c r="A4" s="928"/>
      <c r="B4" s="635">
        <v>1</v>
      </c>
      <c r="C4" s="381">
        <v>737</v>
      </c>
      <c r="D4" s="381">
        <v>737</v>
      </c>
      <c r="E4" s="381">
        <v>737</v>
      </c>
      <c r="F4" s="381">
        <v>737</v>
      </c>
      <c r="G4" s="381">
        <v>737</v>
      </c>
      <c r="H4" s="381">
        <v>737</v>
      </c>
      <c r="I4" s="381">
        <v>736</v>
      </c>
      <c r="J4" s="381">
        <v>736</v>
      </c>
      <c r="K4" s="381">
        <v>736</v>
      </c>
      <c r="L4" s="381">
        <v>735</v>
      </c>
      <c r="M4" s="381">
        <v>735</v>
      </c>
      <c r="N4" s="381">
        <v>734</v>
      </c>
      <c r="O4" s="381">
        <v>734</v>
      </c>
      <c r="P4" s="381">
        <v>733</v>
      </c>
      <c r="Q4" s="381">
        <v>733</v>
      </c>
      <c r="R4" s="381">
        <v>732</v>
      </c>
      <c r="S4" s="381">
        <v>732</v>
      </c>
      <c r="T4" s="381">
        <v>731</v>
      </c>
      <c r="U4" s="381">
        <v>730</v>
      </c>
      <c r="V4" s="381">
        <v>730</v>
      </c>
      <c r="W4" s="381">
        <v>729</v>
      </c>
      <c r="X4" s="381">
        <v>729</v>
      </c>
      <c r="Y4" s="381">
        <v>728</v>
      </c>
      <c r="Z4" s="381">
        <v>728</v>
      </c>
      <c r="AA4" s="381">
        <v>727</v>
      </c>
      <c r="AB4" s="381">
        <v>726</v>
      </c>
      <c r="AC4" s="381">
        <v>726</v>
      </c>
      <c r="AD4" s="381">
        <v>726</v>
      </c>
      <c r="AE4" s="381">
        <v>725</v>
      </c>
      <c r="AF4" s="381">
        <v>725</v>
      </c>
      <c r="AG4" s="381">
        <v>724</v>
      </c>
      <c r="AH4" s="381">
        <v>724</v>
      </c>
      <c r="AI4" s="381">
        <v>724</v>
      </c>
      <c r="AJ4" s="381">
        <v>724</v>
      </c>
      <c r="AK4" s="381">
        <v>724</v>
      </c>
      <c r="AL4" s="381">
        <v>724</v>
      </c>
    </row>
    <row r="5" spans="1:38" x14ac:dyDescent="0.2">
      <c r="A5" s="928"/>
      <c r="B5" s="635">
        <v>2</v>
      </c>
      <c r="C5" s="381">
        <v>744</v>
      </c>
      <c r="D5" s="381">
        <v>744</v>
      </c>
      <c r="E5" s="381">
        <v>744</v>
      </c>
      <c r="F5" s="381">
        <v>744</v>
      </c>
      <c r="G5" s="381">
        <v>743</v>
      </c>
      <c r="H5" s="381">
        <v>743</v>
      </c>
      <c r="I5" s="381">
        <v>742</v>
      </c>
      <c r="J5" s="381">
        <v>742</v>
      </c>
      <c r="K5" s="381">
        <v>741</v>
      </c>
      <c r="L5" s="381">
        <v>740</v>
      </c>
      <c r="M5" s="381">
        <v>739</v>
      </c>
      <c r="N5" s="381">
        <v>738</v>
      </c>
      <c r="O5" s="381">
        <v>737</v>
      </c>
      <c r="P5" s="381">
        <v>736</v>
      </c>
      <c r="Q5" s="381">
        <v>735</v>
      </c>
      <c r="R5" s="381">
        <v>734</v>
      </c>
      <c r="S5" s="381">
        <v>733</v>
      </c>
      <c r="T5" s="381">
        <v>732</v>
      </c>
      <c r="U5" s="381">
        <v>730</v>
      </c>
      <c r="V5" s="381">
        <v>729</v>
      </c>
      <c r="W5" s="381">
        <v>728</v>
      </c>
      <c r="X5" s="381">
        <v>727</v>
      </c>
      <c r="Y5" s="381">
        <v>726</v>
      </c>
      <c r="Z5" s="381">
        <v>725</v>
      </c>
      <c r="AA5" s="381">
        <v>723</v>
      </c>
      <c r="AB5" s="381">
        <v>722</v>
      </c>
      <c r="AC5" s="381">
        <v>721</v>
      </c>
      <c r="AD5" s="381">
        <v>721</v>
      </c>
      <c r="AE5" s="381">
        <v>720</v>
      </c>
      <c r="AF5" s="381">
        <v>719</v>
      </c>
      <c r="AG5" s="381">
        <v>718</v>
      </c>
      <c r="AH5" s="381">
        <v>718</v>
      </c>
      <c r="AI5" s="381">
        <v>717</v>
      </c>
      <c r="AJ5" s="381">
        <v>717</v>
      </c>
      <c r="AK5" s="381">
        <v>717</v>
      </c>
      <c r="AL5" s="381">
        <v>717</v>
      </c>
    </row>
    <row r="6" spans="1:38" x14ac:dyDescent="0.2">
      <c r="A6" s="928"/>
      <c r="B6" s="635">
        <v>3</v>
      </c>
      <c r="C6" s="381">
        <v>751</v>
      </c>
      <c r="D6" s="381">
        <v>751</v>
      </c>
      <c r="E6" s="381">
        <v>750</v>
      </c>
      <c r="F6" s="381">
        <v>750</v>
      </c>
      <c r="G6" s="381">
        <v>750</v>
      </c>
      <c r="H6" s="381">
        <v>749</v>
      </c>
      <c r="I6" s="381">
        <v>748</v>
      </c>
      <c r="J6" s="381">
        <v>747</v>
      </c>
      <c r="K6" s="381">
        <v>746</v>
      </c>
      <c r="L6" s="381">
        <v>745</v>
      </c>
      <c r="M6" s="381">
        <v>743</v>
      </c>
      <c r="N6" s="381">
        <v>742</v>
      </c>
      <c r="O6" s="381">
        <v>740</v>
      </c>
      <c r="P6" s="381">
        <v>739</v>
      </c>
      <c r="Q6" s="381">
        <v>737</v>
      </c>
      <c r="R6" s="381">
        <v>736</v>
      </c>
      <c r="S6" s="381">
        <v>734</v>
      </c>
      <c r="T6" s="381">
        <v>732</v>
      </c>
      <c r="U6" s="381">
        <v>730</v>
      </c>
      <c r="V6" s="381">
        <v>728</v>
      </c>
      <c r="W6" s="381">
        <v>727</v>
      </c>
      <c r="X6" s="381">
        <v>725</v>
      </c>
      <c r="Y6" s="381">
        <v>723</v>
      </c>
      <c r="Z6" s="381">
        <v>721</v>
      </c>
      <c r="AA6" s="381">
        <v>720</v>
      </c>
      <c r="AB6" s="381">
        <v>718</v>
      </c>
      <c r="AC6" s="381">
        <v>717</v>
      </c>
      <c r="AD6" s="381">
        <v>715</v>
      </c>
      <c r="AE6" s="381">
        <v>714</v>
      </c>
      <c r="AF6" s="381">
        <v>713</v>
      </c>
      <c r="AG6" s="381">
        <v>712</v>
      </c>
      <c r="AH6" s="381">
        <v>711</v>
      </c>
      <c r="AI6" s="381">
        <v>711</v>
      </c>
      <c r="AJ6" s="381">
        <v>710</v>
      </c>
      <c r="AK6" s="381">
        <v>710</v>
      </c>
      <c r="AL6" s="381">
        <v>709</v>
      </c>
    </row>
    <row r="7" spans="1:38" x14ac:dyDescent="0.2">
      <c r="A7" s="928"/>
      <c r="B7" s="635">
        <v>4</v>
      </c>
      <c r="C7" s="381">
        <v>757</v>
      </c>
      <c r="D7" s="381">
        <v>757</v>
      </c>
      <c r="E7" s="381">
        <v>757</v>
      </c>
      <c r="F7" s="381">
        <v>756</v>
      </c>
      <c r="G7" s="381">
        <v>756</v>
      </c>
      <c r="H7" s="381">
        <v>755</v>
      </c>
      <c r="I7" s="381">
        <v>754</v>
      </c>
      <c r="J7" s="381">
        <v>752</v>
      </c>
      <c r="K7" s="381">
        <v>751</v>
      </c>
      <c r="L7" s="381">
        <v>749</v>
      </c>
      <c r="M7" s="381">
        <v>747</v>
      </c>
      <c r="N7" s="381">
        <v>746</v>
      </c>
      <c r="O7" s="381">
        <v>744</v>
      </c>
      <c r="P7" s="381">
        <v>742</v>
      </c>
      <c r="Q7" s="381">
        <v>739</v>
      </c>
      <c r="R7" s="381">
        <v>737</v>
      </c>
      <c r="S7" s="381">
        <v>735</v>
      </c>
      <c r="T7" s="381">
        <v>732</v>
      </c>
      <c r="U7" s="381">
        <v>730</v>
      </c>
      <c r="V7" s="381">
        <v>728</v>
      </c>
      <c r="W7" s="381">
        <v>725</v>
      </c>
      <c r="X7" s="381">
        <v>723</v>
      </c>
      <c r="Y7" s="381">
        <v>720</v>
      </c>
      <c r="Z7" s="381">
        <v>718</v>
      </c>
      <c r="AA7" s="381">
        <v>716</v>
      </c>
      <c r="AB7" s="381">
        <v>714</v>
      </c>
      <c r="AC7" s="381">
        <v>712</v>
      </c>
      <c r="AD7" s="381">
        <v>710</v>
      </c>
      <c r="AE7" s="381">
        <v>709</v>
      </c>
      <c r="AF7" s="381">
        <v>707</v>
      </c>
      <c r="AG7" s="381">
        <v>706</v>
      </c>
      <c r="AH7" s="381">
        <v>705</v>
      </c>
      <c r="AI7" s="381">
        <v>704</v>
      </c>
      <c r="AJ7" s="381">
        <v>703</v>
      </c>
      <c r="AK7" s="381">
        <v>703</v>
      </c>
      <c r="AL7" s="381">
        <v>702</v>
      </c>
    </row>
    <row r="8" spans="1:38" x14ac:dyDescent="0.2">
      <c r="A8" s="928"/>
      <c r="B8" s="635">
        <v>5</v>
      </c>
      <c r="C8" s="381">
        <v>764</v>
      </c>
      <c r="D8" s="381">
        <v>763</v>
      </c>
      <c r="E8" s="381">
        <v>763</v>
      </c>
      <c r="F8" s="381">
        <v>762</v>
      </c>
      <c r="G8" s="381">
        <v>762</v>
      </c>
      <c r="H8" s="381">
        <v>760</v>
      </c>
      <c r="I8" s="381">
        <v>759</v>
      </c>
      <c r="J8" s="381">
        <v>758</v>
      </c>
      <c r="K8" s="381">
        <v>756</v>
      </c>
      <c r="L8" s="381">
        <v>754</v>
      </c>
      <c r="M8" s="381">
        <v>752</v>
      </c>
      <c r="N8" s="381">
        <v>749</v>
      </c>
      <c r="O8" s="381">
        <v>747</v>
      </c>
      <c r="P8" s="381">
        <v>744</v>
      </c>
      <c r="Q8" s="381">
        <v>741</v>
      </c>
      <c r="R8" s="381">
        <v>739</v>
      </c>
      <c r="S8" s="381">
        <v>736</v>
      </c>
      <c r="T8" s="381">
        <v>733</v>
      </c>
      <c r="U8" s="381">
        <v>730</v>
      </c>
      <c r="V8" s="381">
        <v>727</v>
      </c>
      <c r="W8" s="381">
        <v>724</v>
      </c>
      <c r="X8" s="381">
        <v>721</v>
      </c>
      <c r="Y8" s="381">
        <v>718</v>
      </c>
      <c r="Z8" s="381">
        <v>715</v>
      </c>
      <c r="AA8" s="381">
        <v>712</v>
      </c>
      <c r="AB8" s="381">
        <v>710</v>
      </c>
      <c r="AC8" s="381">
        <v>707</v>
      </c>
      <c r="AD8" s="381">
        <v>705</v>
      </c>
      <c r="AE8" s="381">
        <v>703</v>
      </c>
      <c r="AF8" s="381">
        <v>701</v>
      </c>
      <c r="AG8" s="381">
        <v>699</v>
      </c>
      <c r="AH8" s="381">
        <v>698</v>
      </c>
      <c r="AI8" s="381">
        <v>697</v>
      </c>
      <c r="AJ8" s="381">
        <v>696</v>
      </c>
      <c r="AK8" s="381">
        <v>695</v>
      </c>
      <c r="AL8" s="381">
        <v>695</v>
      </c>
    </row>
    <row r="9" spans="1:38" x14ac:dyDescent="0.2">
      <c r="A9" s="928"/>
      <c r="B9" s="635">
        <v>6</v>
      </c>
      <c r="C9" s="381">
        <v>770</v>
      </c>
      <c r="D9" s="381">
        <v>770</v>
      </c>
      <c r="E9" s="381">
        <v>769</v>
      </c>
      <c r="F9" s="381">
        <v>768</v>
      </c>
      <c r="G9" s="381">
        <v>767</v>
      </c>
      <c r="H9" s="381">
        <v>766</v>
      </c>
      <c r="I9" s="381">
        <v>764</v>
      </c>
      <c r="J9" s="381">
        <v>763</v>
      </c>
      <c r="K9" s="381">
        <v>760</v>
      </c>
      <c r="L9" s="381">
        <v>758</v>
      </c>
      <c r="M9" s="381">
        <v>755</v>
      </c>
      <c r="N9" s="381">
        <v>753</v>
      </c>
      <c r="O9" s="381">
        <v>750</v>
      </c>
      <c r="P9" s="381">
        <v>747</v>
      </c>
      <c r="Q9" s="381">
        <v>743</v>
      </c>
      <c r="R9" s="381">
        <v>740</v>
      </c>
      <c r="S9" s="381">
        <v>736</v>
      </c>
      <c r="T9" s="381">
        <v>733</v>
      </c>
      <c r="U9" s="381">
        <v>729</v>
      </c>
      <c r="V9" s="381">
        <v>726</v>
      </c>
      <c r="W9" s="381">
        <v>722</v>
      </c>
      <c r="X9" s="381">
        <v>719</v>
      </c>
      <c r="Y9" s="381">
        <v>715</v>
      </c>
      <c r="Z9" s="381">
        <v>712</v>
      </c>
      <c r="AA9" s="381">
        <v>709</v>
      </c>
      <c r="AB9" s="381">
        <v>705</v>
      </c>
      <c r="AC9" s="381">
        <v>703</v>
      </c>
      <c r="AD9" s="381">
        <v>700</v>
      </c>
      <c r="AE9" s="381">
        <v>697</v>
      </c>
      <c r="AF9" s="381">
        <v>695</v>
      </c>
      <c r="AG9" s="381">
        <v>693</v>
      </c>
      <c r="AH9" s="381">
        <v>691</v>
      </c>
      <c r="AI9" s="381">
        <v>690</v>
      </c>
      <c r="AJ9" s="381">
        <v>689</v>
      </c>
      <c r="AK9" s="381">
        <v>688</v>
      </c>
      <c r="AL9" s="381">
        <v>688</v>
      </c>
    </row>
    <row r="10" spans="1:38" x14ac:dyDescent="0.2">
      <c r="A10" s="928"/>
      <c r="B10" s="635">
        <v>7</v>
      </c>
      <c r="C10" s="381">
        <v>776</v>
      </c>
      <c r="D10" s="381">
        <v>776</v>
      </c>
      <c r="E10" s="381">
        <v>775</v>
      </c>
      <c r="F10" s="381">
        <v>774</v>
      </c>
      <c r="G10" s="381">
        <v>773</v>
      </c>
      <c r="H10" s="381">
        <v>772</v>
      </c>
      <c r="I10" s="381">
        <v>770</v>
      </c>
      <c r="J10" s="381">
        <v>767</v>
      </c>
      <c r="K10" s="381">
        <v>765</v>
      </c>
      <c r="L10" s="381">
        <v>762</v>
      </c>
      <c r="M10" s="381">
        <v>759</v>
      </c>
      <c r="N10" s="381">
        <v>756</v>
      </c>
      <c r="O10" s="381">
        <v>753</v>
      </c>
      <c r="P10" s="381">
        <v>749</v>
      </c>
      <c r="Q10" s="381">
        <v>745</v>
      </c>
      <c r="R10" s="381">
        <v>741</v>
      </c>
      <c r="S10" s="381">
        <v>737</v>
      </c>
      <c r="T10" s="381">
        <v>733</v>
      </c>
      <c r="U10" s="381">
        <v>729</v>
      </c>
      <c r="V10" s="381">
        <v>725</v>
      </c>
      <c r="W10" s="381">
        <v>721</v>
      </c>
      <c r="X10" s="381">
        <v>716</v>
      </c>
      <c r="Y10" s="381">
        <v>712</v>
      </c>
      <c r="Z10" s="381">
        <v>709</v>
      </c>
      <c r="AA10" s="381">
        <v>705</v>
      </c>
      <c r="AB10" s="381">
        <v>701</v>
      </c>
      <c r="AC10" s="381">
        <v>698</v>
      </c>
      <c r="AD10" s="381">
        <v>695</v>
      </c>
      <c r="AE10" s="381">
        <v>692</v>
      </c>
      <c r="AF10" s="381">
        <v>689</v>
      </c>
      <c r="AG10" s="381">
        <v>687</v>
      </c>
      <c r="AH10" s="381">
        <v>685</v>
      </c>
      <c r="AI10" s="381">
        <v>683</v>
      </c>
      <c r="AJ10" s="381">
        <v>682</v>
      </c>
      <c r="AK10" s="381">
        <v>681</v>
      </c>
      <c r="AL10" s="381">
        <v>680</v>
      </c>
    </row>
    <row r="11" spans="1:38" x14ac:dyDescent="0.2">
      <c r="A11" s="928"/>
      <c r="B11" s="635">
        <v>8</v>
      </c>
      <c r="C11" s="381">
        <v>782</v>
      </c>
      <c r="D11" s="381">
        <v>782</v>
      </c>
      <c r="E11" s="381">
        <v>781</v>
      </c>
      <c r="F11" s="381">
        <v>780</v>
      </c>
      <c r="G11" s="381">
        <v>779</v>
      </c>
      <c r="H11" s="381">
        <v>777</v>
      </c>
      <c r="I11" s="381">
        <v>775</v>
      </c>
      <c r="J11" s="381">
        <v>772</v>
      </c>
      <c r="K11" s="381">
        <v>769</v>
      </c>
      <c r="L11" s="381">
        <v>766</v>
      </c>
      <c r="M11" s="381">
        <v>763</v>
      </c>
      <c r="N11" s="381">
        <v>759</v>
      </c>
      <c r="O11" s="381">
        <v>755</v>
      </c>
      <c r="P11" s="381">
        <v>751</v>
      </c>
      <c r="Q11" s="381">
        <v>747</v>
      </c>
      <c r="R11" s="381">
        <v>742</v>
      </c>
      <c r="S11" s="381">
        <v>738</v>
      </c>
      <c r="T11" s="381">
        <v>733</v>
      </c>
      <c r="U11" s="381">
        <v>728</v>
      </c>
      <c r="V11" s="381">
        <v>724</v>
      </c>
      <c r="W11" s="381">
        <v>719</v>
      </c>
      <c r="X11" s="381">
        <v>714</v>
      </c>
      <c r="Y11" s="381">
        <v>710</v>
      </c>
      <c r="Z11" s="381">
        <v>705</v>
      </c>
      <c r="AA11" s="381">
        <v>701</v>
      </c>
      <c r="AB11" s="381">
        <v>697</v>
      </c>
      <c r="AC11" s="381">
        <v>693</v>
      </c>
      <c r="AD11" s="381">
        <v>689</v>
      </c>
      <c r="AE11" s="381">
        <v>686</v>
      </c>
      <c r="AF11" s="381">
        <v>683</v>
      </c>
      <c r="AG11" s="381">
        <v>680</v>
      </c>
      <c r="AH11" s="381">
        <v>678</v>
      </c>
      <c r="AI11" s="381">
        <v>676</v>
      </c>
      <c r="AJ11" s="381">
        <v>675</v>
      </c>
      <c r="AK11" s="381">
        <v>674</v>
      </c>
      <c r="AL11" s="381">
        <v>673</v>
      </c>
    </row>
    <row r="12" spans="1:38" x14ac:dyDescent="0.2">
      <c r="A12" s="928"/>
      <c r="B12" s="635">
        <v>9</v>
      </c>
      <c r="C12" s="381">
        <v>788</v>
      </c>
      <c r="D12" s="381">
        <v>787</v>
      </c>
      <c r="E12" s="381">
        <v>787</v>
      </c>
      <c r="F12" s="381">
        <v>786</v>
      </c>
      <c r="G12" s="381">
        <v>784</v>
      </c>
      <c r="H12" s="381">
        <v>782</v>
      </c>
      <c r="I12" s="381">
        <v>780</v>
      </c>
      <c r="J12" s="381">
        <v>777</v>
      </c>
      <c r="K12" s="381">
        <v>774</v>
      </c>
      <c r="L12" s="381">
        <v>770</v>
      </c>
      <c r="M12" s="381">
        <v>767</v>
      </c>
      <c r="N12" s="381">
        <v>762</v>
      </c>
      <c r="O12" s="381">
        <v>758</v>
      </c>
      <c r="P12" s="381">
        <v>753</v>
      </c>
      <c r="Q12" s="381">
        <v>749</v>
      </c>
      <c r="R12" s="381">
        <v>744</v>
      </c>
      <c r="S12" s="381">
        <v>738</v>
      </c>
      <c r="T12" s="381">
        <v>733</v>
      </c>
      <c r="U12" s="381">
        <v>728</v>
      </c>
      <c r="V12" s="381">
        <v>723</v>
      </c>
      <c r="W12" s="381">
        <v>717</v>
      </c>
      <c r="X12" s="381">
        <v>712</v>
      </c>
      <c r="Y12" s="381">
        <v>707</v>
      </c>
      <c r="Z12" s="381">
        <v>702</v>
      </c>
      <c r="AA12" s="381">
        <v>697</v>
      </c>
      <c r="AB12" s="381">
        <v>692</v>
      </c>
      <c r="AC12" s="381">
        <v>688</v>
      </c>
      <c r="AD12" s="381">
        <v>684</v>
      </c>
      <c r="AE12" s="381">
        <v>680</v>
      </c>
      <c r="AF12" s="381">
        <v>677</v>
      </c>
      <c r="AG12" s="381">
        <v>674</v>
      </c>
      <c r="AH12" s="381">
        <v>671</v>
      </c>
      <c r="AI12" s="381">
        <v>669</v>
      </c>
      <c r="AJ12" s="381">
        <v>668</v>
      </c>
      <c r="AK12" s="381">
        <v>666</v>
      </c>
      <c r="AL12" s="381">
        <v>666</v>
      </c>
    </row>
    <row r="13" spans="1:38" x14ac:dyDescent="0.2">
      <c r="A13" s="928"/>
      <c r="B13" s="635">
        <v>10</v>
      </c>
      <c r="C13" s="381">
        <v>793</v>
      </c>
      <c r="D13" s="381">
        <v>793</v>
      </c>
      <c r="E13" s="381">
        <v>792</v>
      </c>
      <c r="F13" s="381">
        <v>791</v>
      </c>
      <c r="G13" s="381">
        <v>789</v>
      </c>
      <c r="H13" s="381">
        <v>787</v>
      </c>
      <c r="I13" s="381">
        <v>784</v>
      </c>
      <c r="J13" s="381">
        <v>781</v>
      </c>
      <c r="K13" s="381">
        <v>778</v>
      </c>
      <c r="L13" s="381">
        <v>774</v>
      </c>
      <c r="M13" s="381">
        <v>770</v>
      </c>
      <c r="N13" s="381">
        <v>765</v>
      </c>
      <c r="O13" s="381">
        <v>761</v>
      </c>
      <c r="P13" s="381">
        <v>756</v>
      </c>
      <c r="Q13" s="381">
        <v>750</v>
      </c>
      <c r="R13" s="381">
        <v>745</v>
      </c>
      <c r="S13" s="381">
        <v>739</v>
      </c>
      <c r="T13" s="381">
        <v>733</v>
      </c>
      <c r="U13" s="381">
        <v>727</v>
      </c>
      <c r="V13" s="381">
        <v>721</v>
      </c>
      <c r="W13" s="381">
        <v>716</v>
      </c>
      <c r="X13" s="381">
        <v>710</v>
      </c>
      <c r="Y13" s="381">
        <v>704</v>
      </c>
      <c r="Z13" s="381">
        <v>698</v>
      </c>
      <c r="AA13" s="381">
        <v>693</v>
      </c>
      <c r="AB13" s="381">
        <v>688</v>
      </c>
      <c r="AC13" s="381">
        <v>683</v>
      </c>
      <c r="AD13" s="381">
        <v>679</v>
      </c>
      <c r="AE13" s="381">
        <v>674</v>
      </c>
      <c r="AF13" s="381">
        <v>671</v>
      </c>
      <c r="AG13" s="381">
        <v>667</v>
      </c>
      <c r="AH13" s="381">
        <v>665</v>
      </c>
      <c r="AI13" s="381">
        <v>662</v>
      </c>
      <c r="AJ13" s="381">
        <v>661</v>
      </c>
      <c r="AK13" s="381">
        <v>659</v>
      </c>
      <c r="AL13" s="381">
        <v>659</v>
      </c>
    </row>
    <row r="14" spans="1:38" x14ac:dyDescent="0.2">
      <c r="A14" s="928"/>
      <c r="B14" s="635">
        <v>11</v>
      </c>
      <c r="C14" s="381">
        <v>799</v>
      </c>
      <c r="D14" s="381">
        <v>798</v>
      </c>
      <c r="E14" s="381">
        <v>798</v>
      </c>
      <c r="F14" s="381">
        <v>796</v>
      </c>
      <c r="G14" s="381">
        <v>794</v>
      </c>
      <c r="H14" s="381">
        <v>792</v>
      </c>
      <c r="I14" s="381">
        <v>789</v>
      </c>
      <c r="J14" s="381">
        <v>786</v>
      </c>
      <c r="K14" s="381">
        <v>782</v>
      </c>
      <c r="L14" s="381">
        <v>778</v>
      </c>
      <c r="M14" s="381">
        <v>773</v>
      </c>
      <c r="N14" s="381">
        <v>768</v>
      </c>
      <c r="O14" s="381">
        <v>763</v>
      </c>
      <c r="P14" s="381">
        <v>758</v>
      </c>
      <c r="Q14" s="381">
        <v>752</v>
      </c>
      <c r="R14" s="381">
        <v>746</v>
      </c>
      <c r="S14" s="381">
        <v>740</v>
      </c>
      <c r="T14" s="381">
        <v>733</v>
      </c>
      <c r="U14" s="381">
        <v>727</v>
      </c>
      <c r="V14" s="381">
        <v>720</v>
      </c>
      <c r="W14" s="381">
        <v>714</v>
      </c>
      <c r="X14" s="381">
        <v>707</v>
      </c>
      <c r="Y14" s="381">
        <v>701</v>
      </c>
      <c r="Z14" s="381">
        <v>695</v>
      </c>
      <c r="AA14" s="381">
        <v>689</v>
      </c>
      <c r="AB14" s="381">
        <v>683</v>
      </c>
      <c r="AC14" s="381">
        <v>678</v>
      </c>
      <c r="AD14" s="381">
        <v>673</v>
      </c>
      <c r="AE14" s="381">
        <v>669</v>
      </c>
      <c r="AF14" s="381">
        <v>665</v>
      </c>
      <c r="AG14" s="381">
        <v>661</v>
      </c>
      <c r="AH14" s="381">
        <v>658</v>
      </c>
      <c r="AI14" s="381">
        <v>655</v>
      </c>
      <c r="AJ14" s="381">
        <v>654</v>
      </c>
      <c r="AK14" s="381">
        <v>652</v>
      </c>
      <c r="AL14" s="381">
        <v>651</v>
      </c>
    </row>
    <row r="15" spans="1:38" x14ac:dyDescent="0.2">
      <c r="A15" s="928"/>
      <c r="B15" s="635">
        <v>12</v>
      </c>
      <c r="C15" s="381">
        <v>804</v>
      </c>
      <c r="D15" s="381">
        <v>804</v>
      </c>
      <c r="E15" s="381">
        <v>803</v>
      </c>
      <c r="F15" s="381">
        <v>801</v>
      </c>
      <c r="G15" s="381">
        <v>799</v>
      </c>
      <c r="H15" s="381">
        <v>797</v>
      </c>
      <c r="I15" s="381">
        <v>794</v>
      </c>
      <c r="J15" s="381">
        <v>790</v>
      </c>
      <c r="K15" s="381">
        <v>786</v>
      </c>
      <c r="L15" s="381">
        <v>782</v>
      </c>
      <c r="M15" s="381">
        <v>777</v>
      </c>
      <c r="N15" s="381">
        <v>771</v>
      </c>
      <c r="O15" s="381">
        <v>766</v>
      </c>
      <c r="P15" s="381">
        <v>760</v>
      </c>
      <c r="Q15" s="381">
        <v>753</v>
      </c>
      <c r="R15" s="381">
        <v>747</v>
      </c>
      <c r="S15" s="381">
        <v>740</v>
      </c>
      <c r="T15" s="381">
        <v>733</v>
      </c>
      <c r="U15" s="381">
        <v>726</v>
      </c>
      <c r="V15" s="381">
        <v>719</v>
      </c>
      <c r="W15" s="381">
        <v>712</v>
      </c>
      <c r="X15" s="381">
        <v>705</v>
      </c>
      <c r="Y15" s="381">
        <v>698</v>
      </c>
      <c r="Z15" s="381">
        <v>691</v>
      </c>
      <c r="AA15" s="381">
        <v>685</v>
      </c>
      <c r="AB15" s="381">
        <v>679</v>
      </c>
      <c r="AC15" s="381">
        <v>673</v>
      </c>
      <c r="AD15" s="381">
        <v>668</v>
      </c>
      <c r="AE15" s="381">
        <v>663</v>
      </c>
      <c r="AF15" s="381">
        <v>659</v>
      </c>
      <c r="AG15" s="381">
        <v>655</v>
      </c>
      <c r="AH15" s="381">
        <v>651</v>
      </c>
      <c r="AI15" s="381">
        <v>649</v>
      </c>
      <c r="AJ15" s="381">
        <v>647</v>
      </c>
      <c r="AK15" s="381">
        <v>645</v>
      </c>
      <c r="AL15" s="381">
        <v>644</v>
      </c>
    </row>
    <row r="16" spans="1:38" x14ac:dyDescent="0.2">
      <c r="A16" s="928"/>
      <c r="B16" s="635">
        <v>13</v>
      </c>
      <c r="C16" s="381">
        <v>809</v>
      </c>
      <c r="D16" s="381">
        <v>809</v>
      </c>
      <c r="E16" s="381">
        <v>808</v>
      </c>
      <c r="F16" s="381">
        <v>806</v>
      </c>
      <c r="G16" s="381">
        <v>804</v>
      </c>
      <c r="H16" s="381">
        <v>801</v>
      </c>
      <c r="I16" s="381">
        <v>798</v>
      </c>
      <c r="J16" s="381">
        <v>794</v>
      </c>
      <c r="K16" s="381">
        <v>790</v>
      </c>
      <c r="L16" s="381">
        <v>785</v>
      </c>
      <c r="M16" s="381">
        <v>780</v>
      </c>
      <c r="N16" s="381">
        <v>774</v>
      </c>
      <c r="O16" s="381">
        <v>768</v>
      </c>
      <c r="P16" s="381">
        <v>761</v>
      </c>
      <c r="Q16" s="381">
        <v>755</v>
      </c>
      <c r="R16" s="381">
        <v>748</v>
      </c>
      <c r="S16" s="381">
        <v>740</v>
      </c>
      <c r="T16" s="381">
        <v>733</v>
      </c>
      <c r="U16" s="381">
        <v>725</v>
      </c>
      <c r="V16" s="381">
        <v>718</v>
      </c>
      <c r="W16" s="381">
        <v>710</v>
      </c>
      <c r="X16" s="381">
        <v>703</v>
      </c>
      <c r="Y16" s="381">
        <v>695</v>
      </c>
      <c r="Z16" s="381">
        <v>688</v>
      </c>
      <c r="AA16" s="381">
        <v>681</v>
      </c>
      <c r="AB16" s="381">
        <v>675</v>
      </c>
      <c r="AC16" s="381">
        <v>668</v>
      </c>
      <c r="AD16" s="381">
        <v>662</v>
      </c>
      <c r="AE16" s="381">
        <v>657</v>
      </c>
      <c r="AF16" s="381">
        <v>652</v>
      </c>
      <c r="AG16" s="381">
        <v>648</v>
      </c>
      <c r="AH16" s="381">
        <v>645</v>
      </c>
      <c r="AI16" s="381">
        <v>642</v>
      </c>
      <c r="AJ16" s="381">
        <v>640</v>
      </c>
      <c r="AK16" s="381">
        <v>638</v>
      </c>
      <c r="AL16" s="381">
        <v>637</v>
      </c>
    </row>
    <row r="17" spans="1:38" x14ac:dyDescent="0.2">
      <c r="A17" s="928"/>
      <c r="B17" s="635">
        <v>14</v>
      </c>
      <c r="C17" s="381">
        <v>814</v>
      </c>
      <c r="D17" s="381">
        <v>814</v>
      </c>
      <c r="E17" s="381">
        <v>813</v>
      </c>
      <c r="F17" s="381">
        <v>811</v>
      </c>
      <c r="G17" s="381">
        <v>809</v>
      </c>
      <c r="H17" s="381">
        <v>806</v>
      </c>
      <c r="I17" s="381">
        <v>802</v>
      </c>
      <c r="J17" s="381">
        <v>798</v>
      </c>
      <c r="K17" s="381">
        <v>794</v>
      </c>
      <c r="L17" s="381">
        <v>788</v>
      </c>
      <c r="M17" s="381">
        <v>783</v>
      </c>
      <c r="N17" s="381">
        <v>777</v>
      </c>
      <c r="O17" s="381">
        <v>770</v>
      </c>
      <c r="P17" s="381">
        <v>763</v>
      </c>
      <c r="Q17" s="381">
        <v>756</v>
      </c>
      <c r="R17" s="381">
        <v>748</v>
      </c>
      <c r="S17" s="381">
        <v>741</v>
      </c>
      <c r="T17" s="381">
        <v>733</v>
      </c>
      <c r="U17" s="381">
        <v>725</v>
      </c>
      <c r="V17" s="381">
        <v>717</v>
      </c>
      <c r="W17" s="381">
        <v>709</v>
      </c>
      <c r="X17" s="381">
        <v>700</v>
      </c>
      <c r="Y17" s="381">
        <v>692</v>
      </c>
      <c r="Z17" s="381">
        <v>685</v>
      </c>
      <c r="AA17" s="381">
        <v>677</v>
      </c>
      <c r="AB17" s="381">
        <v>670</v>
      </c>
      <c r="AC17" s="381">
        <v>663</v>
      </c>
      <c r="AD17" s="381">
        <v>657</v>
      </c>
      <c r="AE17" s="381">
        <v>652</v>
      </c>
      <c r="AF17" s="381">
        <v>646</v>
      </c>
      <c r="AG17" s="381">
        <v>642</v>
      </c>
      <c r="AH17" s="381">
        <v>638</v>
      </c>
      <c r="AI17" s="381">
        <v>635</v>
      </c>
      <c r="AJ17" s="381">
        <v>633</v>
      </c>
      <c r="AK17" s="381">
        <v>631</v>
      </c>
      <c r="AL17" s="381">
        <v>630</v>
      </c>
    </row>
    <row r="18" spans="1:38" x14ac:dyDescent="0.2">
      <c r="A18" s="928"/>
      <c r="B18" s="635">
        <v>15</v>
      </c>
      <c r="C18" s="381">
        <v>819</v>
      </c>
      <c r="D18" s="381">
        <v>818</v>
      </c>
      <c r="E18" s="381">
        <v>817</v>
      </c>
      <c r="F18" s="381">
        <v>816</v>
      </c>
      <c r="G18" s="381">
        <v>813</v>
      </c>
      <c r="H18" s="381">
        <v>810</v>
      </c>
      <c r="I18" s="381">
        <v>806</v>
      </c>
      <c r="J18" s="381">
        <v>802</v>
      </c>
      <c r="K18" s="381">
        <v>797</v>
      </c>
      <c r="L18" s="381">
        <v>792</v>
      </c>
      <c r="M18" s="381">
        <v>786</v>
      </c>
      <c r="N18" s="381">
        <v>779</v>
      </c>
      <c r="O18" s="381">
        <v>772</v>
      </c>
      <c r="P18" s="381">
        <v>765</v>
      </c>
      <c r="Q18" s="381">
        <v>757</v>
      </c>
      <c r="R18" s="381">
        <v>749</v>
      </c>
      <c r="S18" s="381">
        <v>741</v>
      </c>
      <c r="T18" s="381">
        <v>733</v>
      </c>
      <c r="U18" s="381">
        <v>724</v>
      </c>
      <c r="V18" s="381">
        <v>715</v>
      </c>
      <c r="W18" s="381">
        <v>707</v>
      </c>
      <c r="X18" s="381">
        <v>698</v>
      </c>
      <c r="Y18" s="381">
        <v>690</v>
      </c>
      <c r="Z18" s="381">
        <v>681</v>
      </c>
      <c r="AA18" s="381">
        <v>673</v>
      </c>
      <c r="AB18" s="381">
        <v>666</v>
      </c>
      <c r="AC18" s="381">
        <v>658</v>
      </c>
      <c r="AD18" s="381">
        <v>652</v>
      </c>
      <c r="AE18" s="381">
        <v>646</v>
      </c>
      <c r="AF18" s="381">
        <v>640</v>
      </c>
      <c r="AG18" s="381">
        <v>636</v>
      </c>
      <c r="AH18" s="381">
        <v>632</v>
      </c>
      <c r="AI18" s="381">
        <v>629</v>
      </c>
      <c r="AJ18" s="381">
        <v>626</v>
      </c>
      <c r="AK18" s="381">
        <v>625</v>
      </c>
      <c r="AL18" s="381">
        <v>624</v>
      </c>
    </row>
    <row r="19" spans="1:38" x14ac:dyDescent="0.2">
      <c r="A19" s="928"/>
      <c r="B19" s="635">
        <v>16</v>
      </c>
      <c r="C19" s="381">
        <v>823</v>
      </c>
      <c r="D19" s="381">
        <v>823</v>
      </c>
      <c r="E19" s="381">
        <v>822</v>
      </c>
      <c r="F19" s="381">
        <v>820</v>
      </c>
      <c r="G19" s="381">
        <v>818</v>
      </c>
      <c r="H19" s="381">
        <v>814</v>
      </c>
      <c r="I19" s="381">
        <v>810</v>
      </c>
      <c r="J19" s="381">
        <v>806</v>
      </c>
      <c r="K19" s="381">
        <v>801</v>
      </c>
      <c r="L19" s="381">
        <v>795</v>
      </c>
      <c r="M19" s="381">
        <v>789</v>
      </c>
      <c r="N19" s="381">
        <v>782</v>
      </c>
      <c r="O19" s="381">
        <v>774</v>
      </c>
      <c r="P19" s="381">
        <v>767</v>
      </c>
      <c r="Q19" s="381">
        <v>758</v>
      </c>
      <c r="R19" s="381">
        <v>750</v>
      </c>
      <c r="S19" s="381">
        <v>741</v>
      </c>
      <c r="T19" s="381">
        <v>732</v>
      </c>
      <c r="U19" s="381">
        <v>723</v>
      </c>
      <c r="V19" s="381">
        <v>714</v>
      </c>
      <c r="W19" s="381">
        <v>705</v>
      </c>
      <c r="X19" s="381">
        <v>696</v>
      </c>
      <c r="Y19" s="381">
        <v>687</v>
      </c>
      <c r="Z19" s="381">
        <v>678</v>
      </c>
      <c r="AA19" s="381">
        <v>669</v>
      </c>
      <c r="AB19" s="381">
        <v>661</v>
      </c>
      <c r="AC19" s="381">
        <v>654</v>
      </c>
      <c r="AD19" s="381">
        <v>647</v>
      </c>
      <c r="AE19" s="381">
        <v>640</v>
      </c>
      <c r="AF19" s="381">
        <v>634</v>
      </c>
      <c r="AG19" s="381">
        <v>630</v>
      </c>
      <c r="AH19" s="381">
        <v>625</v>
      </c>
      <c r="AI19" s="381">
        <v>622</v>
      </c>
      <c r="AJ19" s="381">
        <v>620</v>
      </c>
      <c r="AK19" s="381">
        <v>618</v>
      </c>
      <c r="AL19" s="381">
        <v>616</v>
      </c>
    </row>
    <row r="20" spans="1:38" x14ac:dyDescent="0.2">
      <c r="A20" s="928"/>
      <c r="B20" s="635">
        <v>17</v>
      </c>
      <c r="C20" s="381">
        <v>828</v>
      </c>
      <c r="D20" s="381">
        <v>827</v>
      </c>
      <c r="E20" s="381">
        <v>826</v>
      </c>
      <c r="F20" s="381">
        <v>824</v>
      </c>
      <c r="G20" s="381">
        <v>822</v>
      </c>
      <c r="H20" s="381">
        <v>818</v>
      </c>
      <c r="I20" s="381">
        <v>814</v>
      </c>
      <c r="J20" s="381">
        <v>809</v>
      </c>
      <c r="K20" s="381">
        <v>804</v>
      </c>
      <c r="L20" s="381">
        <v>798</v>
      </c>
      <c r="M20" s="381">
        <v>791</v>
      </c>
      <c r="N20" s="381">
        <v>784</v>
      </c>
      <c r="O20" s="381">
        <v>776</v>
      </c>
      <c r="P20" s="381">
        <v>768</v>
      </c>
      <c r="Q20" s="381">
        <v>759</v>
      </c>
      <c r="R20" s="381">
        <v>751</v>
      </c>
      <c r="S20" s="381">
        <v>741</v>
      </c>
      <c r="T20" s="381">
        <v>732</v>
      </c>
      <c r="U20" s="381">
        <v>722</v>
      </c>
      <c r="V20" s="381">
        <v>713</v>
      </c>
      <c r="W20" s="381">
        <v>703</v>
      </c>
      <c r="X20" s="381">
        <v>693</v>
      </c>
      <c r="Y20" s="381">
        <v>684</v>
      </c>
      <c r="Z20" s="381">
        <v>674</v>
      </c>
      <c r="AA20" s="381">
        <v>665</v>
      </c>
      <c r="AB20" s="381">
        <v>657</v>
      </c>
      <c r="AC20" s="381">
        <v>649</v>
      </c>
      <c r="AD20" s="381">
        <v>641</v>
      </c>
      <c r="AE20" s="381">
        <v>634</v>
      </c>
      <c r="AF20" s="381">
        <v>629</v>
      </c>
      <c r="AG20" s="381">
        <v>623</v>
      </c>
      <c r="AH20" s="381">
        <v>619</v>
      </c>
      <c r="AI20" s="381">
        <v>616</v>
      </c>
      <c r="AJ20" s="381">
        <v>613</v>
      </c>
      <c r="AK20" s="381">
        <v>611</v>
      </c>
      <c r="AL20" s="381">
        <v>610</v>
      </c>
    </row>
    <row r="21" spans="1:38" x14ac:dyDescent="0.2">
      <c r="A21" s="928"/>
      <c r="B21" s="635">
        <v>18</v>
      </c>
      <c r="C21" s="381">
        <v>832</v>
      </c>
      <c r="D21" s="381">
        <v>832</v>
      </c>
      <c r="E21" s="381">
        <v>831</v>
      </c>
      <c r="F21" s="381">
        <v>829</v>
      </c>
      <c r="G21" s="381">
        <v>826</v>
      </c>
      <c r="H21" s="381">
        <v>822</v>
      </c>
      <c r="I21" s="381">
        <v>818</v>
      </c>
      <c r="J21" s="381">
        <v>813</v>
      </c>
      <c r="K21" s="381">
        <v>807</v>
      </c>
      <c r="L21" s="381">
        <v>801</v>
      </c>
      <c r="M21" s="381">
        <v>794</v>
      </c>
      <c r="N21" s="381">
        <v>786</v>
      </c>
      <c r="O21" s="381">
        <v>778</v>
      </c>
      <c r="P21" s="381">
        <v>769</v>
      </c>
      <c r="Q21" s="381">
        <v>760</v>
      </c>
      <c r="R21" s="381">
        <v>751</v>
      </c>
      <c r="S21" s="381">
        <v>741</v>
      </c>
      <c r="T21" s="381">
        <v>731</v>
      </c>
      <c r="U21" s="381">
        <v>721</v>
      </c>
      <c r="V21" s="381">
        <v>711</v>
      </c>
      <c r="W21" s="381">
        <v>701</v>
      </c>
      <c r="X21" s="381">
        <v>691</v>
      </c>
      <c r="Y21" s="381">
        <v>681</v>
      </c>
      <c r="Z21" s="381">
        <v>671</v>
      </c>
      <c r="AA21" s="381">
        <v>661</v>
      </c>
      <c r="AB21" s="381">
        <v>652</v>
      </c>
      <c r="AC21" s="381">
        <v>644</v>
      </c>
      <c r="AD21" s="381">
        <v>636</v>
      </c>
      <c r="AE21" s="381">
        <v>629</v>
      </c>
      <c r="AF21" s="381">
        <v>623</v>
      </c>
      <c r="AG21" s="381">
        <v>617</v>
      </c>
      <c r="AH21" s="381">
        <v>613</v>
      </c>
      <c r="AI21" s="381">
        <v>609</v>
      </c>
      <c r="AJ21" s="381">
        <v>606</v>
      </c>
      <c r="AK21" s="381">
        <v>604</v>
      </c>
      <c r="AL21" s="381">
        <v>603</v>
      </c>
    </row>
    <row r="22" spans="1:38" x14ac:dyDescent="0.2">
      <c r="A22" s="928"/>
      <c r="B22" s="635">
        <v>19</v>
      </c>
      <c r="C22" s="381">
        <v>836</v>
      </c>
      <c r="D22" s="381">
        <v>836</v>
      </c>
      <c r="E22" s="381">
        <v>835</v>
      </c>
      <c r="F22" s="381">
        <v>833</v>
      </c>
      <c r="G22" s="381">
        <v>830</v>
      </c>
      <c r="H22" s="381">
        <v>826</v>
      </c>
      <c r="I22" s="381">
        <v>821</v>
      </c>
      <c r="J22" s="381">
        <v>816</v>
      </c>
      <c r="K22" s="381">
        <v>810</v>
      </c>
      <c r="L22" s="381">
        <v>803</v>
      </c>
      <c r="M22" s="381">
        <v>796</v>
      </c>
      <c r="N22" s="381">
        <v>788</v>
      </c>
      <c r="O22" s="381">
        <v>780</v>
      </c>
      <c r="P22" s="381">
        <v>771</v>
      </c>
      <c r="Q22" s="381">
        <v>761</v>
      </c>
      <c r="R22" s="381">
        <v>752</v>
      </c>
      <c r="S22" s="381">
        <v>741</v>
      </c>
      <c r="T22" s="381">
        <v>731</v>
      </c>
      <c r="U22" s="381">
        <v>721</v>
      </c>
      <c r="V22" s="381">
        <v>710</v>
      </c>
      <c r="W22" s="381">
        <v>699</v>
      </c>
      <c r="X22" s="381">
        <v>689</v>
      </c>
      <c r="Y22" s="381">
        <v>678</v>
      </c>
      <c r="Z22" s="381">
        <v>668</v>
      </c>
      <c r="AA22" s="381">
        <v>658</v>
      </c>
      <c r="AB22" s="381">
        <v>648</v>
      </c>
      <c r="AC22" s="381">
        <v>639</v>
      </c>
      <c r="AD22" s="381">
        <v>631</v>
      </c>
      <c r="AE22" s="381">
        <v>623</v>
      </c>
      <c r="AF22" s="381">
        <v>617</v>
      </c>
      <c r="AG22" s="381">
        <v>611</v>
      </c>
      <c r="AH22" s="381">
        <v>606</v>
      </c>
      <c r="AI22" s="381">
        <v>602</v>
      </c>
      <c r="AJ22" s="381">
        <v>599</v>
      </c>
      <c r="AK22" s="381">
        <v>597</v>
      </c>
      <c r="AL22" s="381">
        <v>595</v>
      </c>
    </row>
    <row r="23" spans="1:38" x14ac:dyDescent="0.2">
      <c r="A23" s="928"/>
      <c r="B23" s="635">
        <v>20</v>
      </c>
      <c r="C23" s="381">
        <v>840</v>
      </c>
      <c r="D23" s="381">
        <v>840</v>
      </c>
      <c r="E23" s="381">
        <v>838</v>
      </c>
      <c r="F23" s="381">
        <v>836</v>
      </c>
      <c r="G23" s="381">
        <v>833</v>
      </c>
      <c r="H23" s="381">
        <v>829</v>
      </c>
      <c r="I23" s="381">
        <v>825</v>
      </c>
      <c r="J23" s="381">
        <v>819</v>
      </c>
      <c r="K23" s="381">
        <v>813</v>
      </c>
      <c r="L23" s="381">
        <v>806</v>
      </c>
      <c r="M23" s="381">
        <v>798</v>
      </c>
      <c r="N23" s="381">
        <v>790</v>
      </c>
      <c r="O23" s="381">
        <v>781</v>
      </c>
      <c r="P23" s="381">
        <v>772</v>
      </c>
      <c r="Q23" s="381">
        <v>762</v>
      </c>
      <c r="R23" s="381">
        <v>752</v>
      </c>
      <c r="S23" s="381">
        <v>741</v>
      </c>
      <c r="T23" s="381">
        <v>731</v>
      </c>
      <c r="U23" s="381">
        <v>719</v>
      </c>
      <c r="V23" s="381">
        <v>709</v>
      </c>
      <c r="W23" s="381">
        <v>697</v>
      </c>
      <c r="X23" s="381">
        <v>686</v>
      </c>
      <c r="Y23" s="381">
        <v>675</v>
      </c>
      <c r="Z23" s="381">
        <v>664</v>
      </c>
      <c r="AA23" s="381">
        <v>654</v>
      </c>
      <c r="AB23" s="381">
        <v>644</v>
      </c>
      <c r="AC23" s="381">
        <v>634</v>
      </c>
      <c r="AD23" s="381">
        <v>626</v>
      </c>
      <c r="AE23" s="381">
        <v>618</v>
      </c>
      <c r="AF23" s="381">
        <v>611</v>
      </c>
      <c r="AG23" s="381">
        <v>605</v>
      </c>
      <c r="AH23" s="381">
        <v>600</v>
      </c>
      <c r="AI23" s="381">
        <v>596</v>
      </c>
      <c r="AJ23" s="381">
        <v>592</v>
      </c>
      <c r="AK23" s="381">
        <v>590</v>
      </c>
      <c r="AL23" s="381">
        <v>588</v>
      </c>
    </row>
    <row r="24" spans="1:38" x14ac:dyDescent="0.2">
      <c r="A24" s="928"/>
      <c r="B24" s="635">
        <v>21</v>
      </c>
      <c r="C24" s="381">
        <v>844</v>
      </c>
      <c r="D24" s="381">
        <v>844</v>
      </c>
      <c r="E24" s="381">
        <v>842</v>
      </c>
      <c r="F24" s="381">
        <v>840</v>
      </c>
      <c r="G24" s="381">
        <v>837</v>
      </c>
      <c r="H24" s="381">
        <v>833</v>
      </c>
      <c r="I24" s="381">
        <v>828</v>
      </c>
      <c r="J24" s="381">
        <v>822</v>
      </c>
      <c r="K24" s="381">
        <v>815</v>
      </c>
      <c r="L24" s="381">
        <v>808</v>
      </c>
      <c r="M24" s="381">
        <v>800</v>
      </c>
      <c r="N24" s="381">
        <v>792</v>
      </c>
      <c r="O24" s="381">
        <v>783</v>
      </c>
      <c r="P24" s="381">
        <v>773</v>
      </c>
      <c r="Q24" s="381">
        <v>763</v>
      </c>
      <c r="R24" s="381">
        <v>752</v>
      </c>
      <c r="S24" s="381">
        <v>741</v>
      </c>
      <c r="T24" s="381">
        <v>730</v>
      </c>
      <c r="U24" s="381">
        <v>719</v>
      </c>
      <c r="V24" s="381">
        <v>707</v>
      </c>
      <c r="W24" s="381">
        <v>695</v>
      </c>
      <c r="X24" s="381">
        <v>684</v>
      </c>
      <c r="Y24" s="381">
        <v>672</v>
      </c>
      <c r="Z24" s="381">
        <v>661</v>
      </c>
      <c r="AA24" s="381">
        <v>650</v>
      </c>
      <c r="AB24" s="381">
        <v>639</v>
      </c>
      <c r="AC24" s="381">
        <v>629</v>
      </c>
      <c r="AD24" s="381">
        <v>620</v>
      </c>
      <c r="AE24" s="381">
        <v>612</v>
      </c>
      <c r="AF24" s="381">
        <v>605</v>
      </c>
      <c r="AG24" s="381">
        <v>599</v>
      </c>
      <c r="AH24" s="381">
        <v>594</v>
      </c>
      <c r="AI24" s="381">
        <v>589</v>
      </c>
      <c r="AJ24" s="381">
        <v>585</v>
      </c>
      <c r="AK24" s="381">
        <v>583</v>
      </c>
      <c r="AL24" s="381">
        <v>581</v>
      </c>
    </row>
    <row r="25" spans="1:38" x14ac:dyDescent="0.2">
      <c r="A25" s="928"/>
      <c r="B25" s="635">
        <v>22</v>
      </c>
      <c r="C25" s="381">
        <v>848</v>
      </c>
      <c r="D25" s="381">
        <v>847</v>
      </c>
      <c r="E25" s="381">
        <v>846</v>
      </c>
      <c r="F25" s="381">
        <v>843</v>
      </c>
      <c r="G25" s="381">
        <v>840</v>
      </c>
      <c r="H25" s="381">
        <v>836</v>
      </c>
      <c r="I25" s="381">
        <v>831</v>
      </c>
      <c r="J25" s="381">
        <v>825</v>
      </c>
      <c r="K25" s="381">
        <v>818</v>
      </c>
      <c r="L25" s="381">
        <v>811</v>
      </c>
      <c r="M25" s="381">
        <v>802</v>
      </c>
      <c r="N25" s="381">
        <v>793</v>
      </c>
      <c r="O25" s="381">
        <v>784</v>
      </c>
      <c r="P25" s="381">
        <v>774</v>
      </c>
      <c r="Q25" s="381">
        <v>763</v>
      </c>
      <c r="R25" s="381">
        <v>752</v>
      </c>
      <c r="S25" s="381">
        <v>741</v>
      </c>
      <c r="T25" s="381">
        <v>729</v>
      </c>
      <c r="U25" s="381">
        <v>717</v>
      </c>
      <c r="V25" s="381">
        <v>705</v>
      </c>
      <c r="W25" s="381">
        <v>693</v>
      </c>
      <c r="X25" s="381">
        <v>681</v>
      </c>
      <c r="Y25" s="381">
        <v>669</v>
      </c>
      <c r="Z25" s="381">
        <v>657</v>
      </c>
      <c r="AA25" s="381">
        <v>646</v>
      </c>
      <c r="AB25" s="381">
        <v>635</v>
      </c>
      <c r="AC25" s="381">
        <v>625</v>
      </c>
      <c r="AD25" s="381">
        <v>615</v>
      </c>
      <c r="AE25" s="381">
        <v>607</v>
      </c>
      <c r="AF25" s="381">
        <v>599</v>
      </c>
      <c r="AG25" s="381">
        <v>593</v>
      </c>
      <c r="AH25" s="381">
        <v>587</v>
      </c>
      <c r="AI25" s="381">
        <v>582</v>
      </c>
      <c r="AJ25" s="381">
        <v>578</v>
      </c>
      <c r="AK25" s="381">
        <v>576</v>
      </c>
      <c r="AL25" s="381">
        <v>574</v>
      </c>
    </row>
    <row r="26" spans="1:38" x14ac:dyDescent="0.2">
      <c r="A26" s="928"/>
      <c r="B26" s="635">
        <v>23</v>
      </c>
      <c r="C26" s="381">
        <v>851</v>
      </c>
      <c r="D26" s="381">
        <v>851</v>
      </c>
      <c r="E26" s="381">
        <v>849</v>
      </c>
      <c r="F26" s="381">
        <v>847</v>
      </c>
      <c r="G26" s="381">
        <v>843</v>
      </c>
      <c r="H26" s="381">
        <v>839</v>
      </c>
      <c r="I26" s="381">
        <v>834</v>
      </c>
      <c r="J26" s="381">
        <v>828</v>
      </c>
      <c r="K26" s="381">
        <v>821</v>
      </c>
      <c r="L26" s="381">
        <v>813</v>
      </c>
      <c r="M26" s="381">
        <v>804</v>
      </c>
      <c r="N26" s="381">
        <v>795</v>
      </c>
      <c r="O26" s="381">
        <v>785</v>
      </c>
      <c r="P26" s="381">
        <v>775</v>
      </c>
      <c r="Q26" s="381">
        <v>764</v>
      </c>
      <c r="R26" s="381">
        <v>753</v>
      </c>
      <c r="S26" s="381">
        <v>741</v>
      </c>
      <c r="T26" s="381">
        <v>729</v>
      </c>
      <c r="U26" s="381">
        <v>716</v>
      </c>
      <c r="V26" s="381">
        <v>704</v>
      </c>
      <c r="W26" s="381">
        <v>691</v>
      </c>
      <c r="X26" s="381">
        <v>679</v>
      </c>
      <c r="Y26" s="381">
        <v>666</v>
      </c>
      <c r="Z26" s="381">
        <v>654</v>
      </c>
      <c r="AA26" s="381">
        <v>642</v>
      </c>
      <c r="AB26" s="381">
        <v>631</v>
      </c>
      <c r="AC26" s="381">
        <v>620</v>
      </c>
      <c r="AD26" s="381">
        <v>610</v>
      </c>
      <c r="AE26" s="381">
        <v>601</v>
      </c>
      <c r="AF26" s="381">
        <v>593</v>
      </c>
      <c r="AG26" s="381">
        <v>586</v>
      </c>
      <c r="AH26" s="381">
        <v>581</v>
      </c>
      <c r="AI26" s="381">
        <v>575</v>
      </c>
      <c r="AJ26" s="381">
        <v>572</v>
      </c>
      <c r="AK26" s="381">
        <v>569</v>
      </c>
      <c r="AL26" s="381">
        <v>568</v>
      </c>
    </row>
    <row r="27" spans="1:38" x14ac:dyDescent="0.2">
      <c r="A27" s="928"/>
      <c r="B27" s="635">
        <v>24</v>
      </c>
      <c r="C27" s="381">
        <v>854</v>
      </c>
      <c r="D27" s="381">
        <v>854</v>
      </c>
      <c r="E27" s="381">
        <v>852</v>
      </c>
      <c r="F27" s="381">
        <v>850</v>
      </c>
      <c r="G27" s="381">
        <v>846</v>
      </c>
      <c r="H27" s="381">
        <v>842</v>
      </c>
      <c r="I27" s="381">
        <v>836</v>
      </c>
      <c r="J27" s="381">
        <v>830</v>
      </c>
      <c r="K27" s="381">
        <v>823</v>
      </c>
      <c r="L27" s="381">
        <v>815</v>
      </c>
      <c r="M27" s="381">
        <v>806</v>
      </c>
      <c r="N27" s="381">
        <v>797</v>
      </c>
      <c r="O27" s="381">
        <v>786</v>
      </c>
      <c r="P27" s="381">
        <v>775</v>
      </c>
      <c r="Q27" s="381">
        <v>764</v>
      </c>
      <c r="R27" s="381">
        <v>752</v>
      </c>
      <c r="S27" s="381">
        <v>740</v>
      </c>
      <c r="T27" s="381">
        <v>728</v>
      </c>
      <c r="U27" s="381">
        <v>715</v>
      </c>
      <c r="V27" s="381">
        <v>702</v>
      </c>
      <c r="W27" s="381">
        <v>689</v>
      </c>
      <c r="X27" s="381">
        <v>676</v>
      </c>
      <c r="Y27" s="381">
        <v>663</v>
      </c>
      <c r="Z27" s="381">
        <v>651</v>
      </c>
      <c r="AA27" s="381">
        <v>638</v>
      </c>
      <c r="AB27" s="381">
        <v>627</v>
      </c>
      <c r="AC27" s="381">
        <v>615</v>
      </c>
      <c r="AD27" s="381">
        <v>605</v>
      </c>
      <c r="AE27" s="381">
        <v>596</v>
      </c>
      <c r="AF27" s="381">
        <v>587</v>
      </c>
      <c r="AG27" s="381">
        <v>580</v>
      </c>
      <c r="AH27" s="381">
        <v>574</v>
      </c>
      <c r="AI27" s="381">
        <v>569</v>
      </c>
      <c r="AJ27" s="381">
        <v>565</v>
      </c>
      <c r="AK27" s="381">
        <v>562</v>
      </c>
      <c r="AL27" s="381">
        <v>561</v>
      </c>
    </row>
    <row r="28" spans="1:38" x14ac:dyDescent="0.2">
      <c r="A28" s="928"/>
      <c r="B28" s="635">
        <v>25</v>
      </c>
      <c r="C28" s="381">
        <v>857</v>
      </c>
      <c r="D28" s="381">
        <v>857</v>
      </c>
      <c r="E28" s="381">
        <v>855</v>
      </c>
      <c r="F28" s="381">
        <v>853</v>
      </c>
      <c r="G28" s="381">
        <v>849</v>
      </c>
      <c r="H28" s="381">
        <v>844</v>
      </c>
      <c r="I28" s="381">
        <v>839</v>
      </c>
      <c r="J28" s="381">
        <v>832</v>
      </c>
      <c r="K28" s="381">
        <v>825</v>
      </c>
      <c r="L28" s="381">
        <v>817</v>
      </c>
      <c r="M28" s="381">
        <v>807</v>
      </c>
      <c r="N28" s="381">
        <v>798</v>
      </c>
      <c r="O28" s="381">
        <v>787</v>
      </c>
      <c r="P28" s="381">
        <v>776</v>
      </c>
      <c r="Q28" s="381">
        <v>765</v>
      </c>
      <c r="R28" s="381">
        <v>752</v>
      </c>
      <c r="S28" s="381">
        <v>740</v>
      </c>
      <c r="T28" s="381">
        <v>727</v>
      </c>
      <c r="U28" s="381">
        <v>714</v>
      </c>
      <c r="V28" s="381">
        <v>701</v>
      </c>
      <c r="W28" s="381">
        <v>687</v>
      </c>
      <c r="X28" s="381">
        <v>674</v>
      </c>
      <c r="Y28" s="381">
        <v>661</v>
      </c>
      <c r="Z28" s="381">
        <v>647</v>
      </c>
      <c r="AA28" s="381">
        <v>635</v>
      </c>
      <c r="AB28" s="381">
        <v>622</v>
      </c>
      <c r="AC28" s="381">
        <v>611</v>
      </c>
      <c r="AD28" s="381">
        <v>600</v>
      </c>
      <c r="AE28" s="381">
        <v>590</v>
      </c>
      <c r="AF28" s="381">
        <v>582</v>
      </c>
      <c r="AG28" s="381">
        <v>574</v>
      </c>
      <c r="AH28" s="381">
        <v>568</v>
      </c>
      <c r="AI28" s="381">
        <v>562</v>
      </c>
      <c r="AJ28" s="381">
        <v>558</v>
      </c>
      <c r="AK28" s="381">
        <v>555</v>
      </c>
      <c r="AL28" s="381">
        <v>554</v>
      </c>
    </row>
    <row r="29" spans="1:38" x14ac:dyDescent="0.2">
      <c r="A29" s="928"/>
      <c r="B29" s="635">
        <v>26</v>
      </c>
      <c r="C29" s="381">
        <v>860</v>
      </c>
      <c r="D29" s="381">
        <v>860</v>
      </c>
      <c r="E29" s="381">
        <v>858</v>
      </c>
      <c r="F29" s="381">
        <v>855</v>
      </c>
      <c r="G29" s="381">
        <v>852</v>
      </c>
      <c r="H29" s="381">
        <v>847</v>
      </c>
      <c r="I29" s="381">
        <v>841</v>
      </c>
      <c r="J29" s="381">
        <v>834</v>
      </c>
      <c r="K29" s="381">
        <v>827</v>
      </c>
      <c r="L29" s="381">
        <v>818</v>
      </c>
      <c r="M29" s="381">
        <v>809</v>
      </c>
      <c r="N29" s="381">
        <v>799</v>
      </c>
      <c r="O29" s="381">
        <v>788</v>
      </c>
      <c r="P29" s="381">
        <v>777</v>
      </c>
      <c r="Q29" s="381">
        <v>765</v>
      </c>
      <c r="R29" s="381">
        <v>752</v>
      </c>
      <c r="S29" s="381">
        <v>739</v>
      </c>
      <c r="T29" s="381">
        <v>726</v>
      </c>
      <c r="U29" s="381">
        <v>713</v>
      </c>
      <c r="V29" s="381">
        <v>699</v>
      </c>
      <c r="W29" s="381">
        <v>685</v>
      </c>
      <c r="X29" s="381">
        <v>671</v>
      </c>
      <c r="Y29" s="381">
        <v>657</v>
      </c>
      <c r="Z29" s="381">
        <v>644</v>
      </c>
      <c r="AA29" s="381">
        <v>631</v>
      </c>
      <c r="AB29" s="381">
        <v>618</v>
      </c>
      <c r="AC29" s="381">
        <v>606</v>
      </c>
      <c r="AD29" s="381">
        <v>595</v>
      </c>
      <c r="AE29" s="381">
        <v>585</v>
      </c>
      <c r="AF29" s="381">
        <v>576</v>
      </c>
      <c r="AG29" s="381">
        <v>568</v>
      </c>
      <c r="AH29" s="381">
        <v>561</v>
      </c>
      <c r="AI29" s="381">
        <v>556</v>
      </c>
      <c r="AJ29" s="381">
        <v>552</v>
      </c>
      <c r="AK29" s="381">
        <v>548</v>
      </c>
      <c r="AL29" s="381">
        <v>547</v>
      </c>
    </row>
    <row r="30" spans="1:38" x14ac:dyDescent="0.2">
      <c r="A30" s="928"/>
      <c r="B30" s="635">
        <v>27</v>
      </c>
      <c r="C30" s="381">
        <v>863</v>
      </c>
      <c r="D30" s="381">
        <v>862</v>
      </c>
      <c r="E30" s="381">
        <v>861</v>
      </c>
      <c r="F30" s="381">
        <v>858</v>
      </c>
      <c r="G30" s="381">
        <v>854</v>
      </c>
      <c r="H30" s="381">
        <v>849</v>
      </c>
      <c r="I30" s="381">
        <v>843</v>
      </c>
      <c r="J30" s="381">
        <v>836</v>
      </c>
      <c r="K30" s="381">
        <v>828</v>
      </c>
      <c r="L30" s="381">
        <v>820</v>
      </c>
      <c r="M30" s="381">
        <v>810</v>
      </c>
      <c r="N30" s="381">
        <v>800</v>
      </c>
      <c r="O30" s="381">
        <v>789</v>
      </c>
      <c r="P30" s="381">
        <v>777</v>
      </c>
      <c r="Q30" s="381">
        <v>765</v>
      </c>
      <c r="R30" s="381">
        <v>752</v>
      </c>
      <c r="S30" s="381">
        <v>739</v>
      </c>
      <c r="T30" s="381">
        <v>725</v>
      </c>
      <c r="U30" s="381">
        <v>711</v>
      </c>
      <c r="V30" s="381">
        <v>697</v>
      </c>
      <c r="W30" s="381">
        <v>683</v>
      </c>
      <c r="X30" s="381">
        <v>669</v>
      </c>
      <c r="Y30" s="381">
        <v>655</v>
      </c>
      <c r="Z30" s="381">
        <v>641</v>
      </c>
      <c r="AA30" s="381">
        <v>627</v>
      </c>
      <c r="AB30" s="381">
        <v>614</v>
      </c>
      <c r="AC30" s="381">
        <v>601</v>
      </c>
      <c r="AD30" s="381">
        <v>590</v>
      </c>
      <c r="AE30" s="381">
        <v>579</v>
      </c>
      <c r="AF30" s="381">
        <v>570</v>
      </c>
      <c r="AG30" s="381">
        <v>562</v>
      </c>
      <c r="AH30" s="381">
        <v>555</v>
      </c>
      <c r="AI30" s="381">
        <v>549</v>
      </c>
      <c r="AJ30" s="381">
        <v>545</v>
      </c>
      <c r="AK30" s="381">
        <v>542</v>
      </c>
      <c r="AL30" s="381">
        <v>540</v>
      </c>
    </row>
    <row r="31" spans="1:38" x14ac:dyDescent="0.2">
      <c r="A31" s="928"/>
      <c r="B31" s="635">
        <v>28</v>
      </c>
      <c r="C31" s="381">
        <v>865</v>
      </c>
      <c r="D31" s="381">
        <v>865</v>
      </c>
      <c r="E31" s="381">
        <v>863</v>
      </c>
      <c r="F31" s="381">
        <v>860</v>
      </c>
      <c r="G31" s="381">
        <v>856</v>
      </c>
      <c r="H31" s="381">
        <v>851</v>
      </c>
      <c r="I31" s="381">
        <v>845</v>
      </c>
      <c r="J31" s="381">
        <v>838</v>
      </c>
      <c r="K31" s="381">
        <v>830</v>
      </c>
      <c r="L31" s="381">
        <v>821</v>
      </c>
      <c r="M31" s="381">
        <v>811</v>
      </c>
      <c r="N31" s="381">
        <v>801</v>
      </c>
      <c r="O31" s="381">
        <v>789</v>
      </c>
      <c r="P31" s="381">
        <v>777</v>
      </c>
      <c r="Q31" s="381">
        <v>765</v>
      </c>
      <c r="R31" s="381">
        <v>752</v>
      </c>
      <c r="S31" s="381">
        <v>738</v>
      </c>
      <c r="T31" s="381">
        <v>724</v>
      </c>
      <c r="U31" s="381">
        <v>710</v>
      </c>
      <c r="V31" s="381">
        <v>695</v>
      </c>
      <c r="W31" s="381">
        <v>681</v>
      </c>
      <c r="X31" s="381">
        <v>666</v>
      </c>
      <c r="Y31" s="381">
        <v>652</v>
      </c>
      <c r="Z31" s="381">
        <v>637</v>
      </c>
      <c r="AA31" s="381">
        <v>623</v>
      </c>
      <c r="AB31" s="381">
        <v>610</v>
      </c>
      <c r="AC31" s="381">
        <v>597</v>
      </c>
      <c r="AD31" s="381">
        <v>585</v>
      </c>
      <c r="AE31" s="381">
        <v>574</v>
      </c>
      <c r="AF31" s="381">
        <v>564</v>
      </c>
      <c r="AG31" s="381">
        <v>556</v>
      </c>
      <c r="AH31" s="381">
        <v>548</v>
      </c>
      <c r="AI31" s="381">
        <v>543</v>
      </c>
      <c r="AJ31" s="381">
        <v>538</v>
      </c>
      <c r="AK31" s="381">
        <v>535</v>
      </c>
      <c r="AL31" s="381">
        <v>533</v>
      </c>
    </row>
    <row r="32" spans="1:38" x14ac:dyDescent="0.2">
      <c r="A32" s="928"/>
      <c r="B32" s="635">
        <v>29</v>
      </c>
      <c r="C32" s="381">
        <v>868</v>
      </c>
      <c r="D32" s="381">
        <v>867</v>
      </c>
      <c r="E32" s="381">
        <v>865</v>
      </c>
      <c r="F32" s="381">
        <v>862</v>
      </c>
      <c r="G32" s="381">
        <v>858</v>
      </c>
      <c r="H32" s="381">
        <v>853</v>
      </c>
      <c r="I32" s="381">
        <v>847</v>
      </c>
      <c r="J32" s="381">
        <v>840</v>
      </c>
      <c r="K32" s="381">
        <v>831</v>
      </c>
      <c r="L32" s="381">
        <v>822</v>
      </c>
      <c r="M32" s="381">
        <v>812</v>
      </c>
      <c r="N32" s="381">
        <v>801</v>
      </c>
      <c r="O32" s="381">
        <v>790</v>
      </c>
      <c r="P32" s="381">
        <v>777</v>
      </c>
      <c r="Q32" s="381">
        <v>764</v>
      </c>
      <c r="R32" s="381">
        <v>751</v>
      </c>
      <c r="S32" s="381">
        <v>737</v>
      </c>
      <c r="T32" s="381">
        <v>723</v>
      </c>
      <c r="U32" s="381">
        <v>708</v>
      </c>
      <c r="V32" s="381">
        <v>693</v>
      </c>
      <c r="W32" s="381">
        <v>678</v>
      </c>
      <c r="X32" s="381">
        <v>663</v>
      </c>
      <c r="Y32" s="381">
        <v>649</v>
      </c>
      <c r="Z32" s="381">
        <v>634</v>
      </c>
      <c r="AA32" s="381">
        <v>619</v>
      </c>
      <c r="AB32" s="381">
        <v>606</v>
      </c>
      <c r="AC32" s="381">
        <v>592</v>
      </c>
      <c r="AD32" s="381">
        <v>580</v>
      </c>
      <c r="AE32" s="381">
        <v>568</v>
      </c>
      <c r="AF32" s="381">
        <v>558</v>
      </c>
      <c r="AG32" s="381">
        <v>550</v>
      </c>
      <c r="AH32" s="381">
        <v>542</v>
      </c>
      <c r="AI32" s="381">
        <v>536</v>
      </c>
      <c r="AJ32" s="381">
        <v>531</v>
      </c>
      <c r="AK32" s="381">
        <v>528</v>
      </c>
      <c r="AL32" s="381">
        <v>526</v>
      </c>
    </row>
    <row r="33" spans="1:38" x14ac:dyDescent="0.2">
      <c r="A33" s="928"/>
      <c r="B33" s="635">
        <v>30</v>
      </c>
      <c r="C33" s="381">
        <v>870</v>
      </c>
      <c r="D33" s="381">
        <v>869</v>
      </c>
      <c r="E33" s="381">
        <v>867</v>
      </c>
      <c r="F33" s="381">
        <v>864</v>
      </c>
      <c r="G33" s="381">
        <v>860</v>
      </c>
      <c r="H33" s="381">
        <v>855</v>
      </c>
      <c r="I33" s="381">
        <v>849</v>
      </c>
      <c r="J33" s="381">
        <v>841</v>
      </c>
      <c r="K33" s="381">
        <v>833</v>
      </c>
      <c r="L33" s="381">
        <v>823</v>
      </c>
      <c r="M33" s="381">
        <v>813</v>
      </c>
      <c r="N33" s="381">
        <v>802</v>
      </c>
      <c r="O33" s="381">
        <v>790</v>
      </c>
      <c r="P33" s="381">
        <v>777</v>
      </c>
      <c r="Q33" s="381">
        <v>764</v>
      </c>
      <c r="R33" s="381">
        <v>750</v>
      </c>
      <c r="S33" s="381">
        <v>736</v>
      </c>
      <c r="T33" s="381">
        <v>722</v>
      </c>
      <c r="U33" s="381">
        <v>707</v>
      </c>
      <c r="V33" s="381">
        <v>691</v>
      </c>
      <c r="W33" s="381">
        <v>676</v>
      </c>
      <c r="X33" s="381">
        <v>661</v>
      </c>
      <c r="Y33" s="381">
        <v>646</v>
      </c>
      <c r="Z33" s="381">
        <v>630</v>
      </c>
      <c r="AA33" s="381">
        <v>616</v>
      </c>
      <c r="AB33" s="381">
        <v>601</v>
      </c>
      <c r="AC33" s="381">
        <v>588</v>
      </c>
      <c r="AD33" s="381">
        <v>575</v>
      </c>
      <c r="AE33" s="381">
        <v>563</v>
      </c>
      <c r="AF33" s="381">
        <v>553</v>
      </c>
      <c r="AG33" s="381">
        <v>544</v>
      </c>
      <c r="AH33" s="381">
        <v>536</v>
      </c>
      <c r="AI33" s="381">
        <v>530</v>
      </c>
      <c r="AJ33" s="381">
        <v>525</v>
      </c>
      <c r="AK33" s="381">
        <v>521</v>
      </c>
      <c r="AL33" s="381">
        <v>519</v>
      </c>
    </row>
    <row r="34" spans="1:38" x14ac:dyDescent="0.2">
      <c r="A34" s="928"/>
      <c r="B34" s="635">
        <v>31</v>
      </c>
      <c r="C34" s="381">
        <v>872</v>
      </c>
      <c r="D34" s="381">
        <v>871</v>
      </c>
      <c r="E34" s="381">
        <v>869</v>
      </c>
      <c r="F34" s="381">
        <v>866</v>
      </c>
      <c r="G34" s="381">
        <v>862</v>
      </c>
      <c r="H34" s="381">
        <v>857</v>
      </c>
      <c r="I34" s="381">
        <v>850</v>
      </c>
      <c r="J34" s="381">
        <v>842</v>
      </c>
      <c r="K34" s="381">
        <v>834</v>
      </c>
      <c r="L34" s="381">
        <v>824</v>
      </c>
      <c r="M34" s="381">
        <v>814</v>
      </c>
      <c r="N34" s="381">
        <v>802</v>
      </c>
      <c r="O34" s="381">
        <v>790</v>
      </c>
      <c r="P34" s="381">
        <v>777</v>
      </c>
      <c r="Q34" s="381">
        <v>764</v>
      </c>
      <c r="R34" s="381">
        <v>750</v>
      </c>
      <c r="S34" s="381">
        <v>735</v>
      </c>
      <c r="T34" s="381">
        <v>720</v>
      </c>
      <c r="U34" s="381">
        <v>705</v>
      </c>
      <c r="V34" s="381">
        <v>689</v>
      </c>
      <c r="W34" s="381">
        <v>674</v>
      </c>
      <c r="X34" s="381">
        <v>658</v>
      </c>
      <c r="Y34" s="381">
        <v>642</v>
      </c>
      <c r="Z34" s="381">
        <v>627</v>
      </c>
      <c r="AA34" s="381">
        <v>612</v>
      </c>
      <c r="AB34" s="381">
        <v>597</v>
      </c>
      <c r="AC34" s="381">
        <v>583</v>
      </c>
      <c r="AD34" s="381">
        <v>570</v>
      </c>
      <c r="AE34" s="381">
        <v>558</v>
      </c>
      <c r="AF34" s="381">
        <v>547</v>
      </c>
      <c r="AG34" s="381">
        <v>538</v>
      </c>
      <c r="AH34" s="381">
        <v>530</v>
      </c>
      <c r="AI34" s="381">
        <v>523</v>
      </c>
      <c r="AJ34" s="381">
        <v>518</v>
      </c>
      <c r="AK34" s="381">
        <v>514</v>
      </c>
      <c r="AL34" s="381">
        <v>512</v>
      </c>
    </row>
    <row r="35" spans="1:38" x14ac:dyDescent="0.2">
      <c r="A35" s="928"/>
      <c r="B35" s="635">
        <v>32</v>
      </c>
      <c r="C35" s="381">
        <v>873</v>
      </c>
      <c r="D35" s="381">
        <v>873</v>
      </c>
      <c r="E35" s="381">
        <v>871</v>
      </c>
      <c r="F35" s="381">
        <v>868</v>
      </c>
      <c r="G35" s="381">
        <v>863</v>
      </c>
      <c r="H35" s="381">
        <v>858</v>
      </c>
      <c r="I35" s="381">
        <v>851</v>
      </c>
      <c r="J35" s="381">
        <v>844</v>
      </c>
      <c r="K35" s="381">
        <v>835</v>
      </c>
      <c r="L35" s="381">
        <v>825</v>
      </c>
      <c r="M35" s="381">
        <v>814</v>
      </c>
      <c r="N35" s="381">
        <v>803</v>
      </c>
      <c r="O35" s="381">
        <v>790</v>
      </c>
      <c r="P35" s="381">
        <v>777</v>
      </c>
      <c r="Q35" s="381">
        <v>763</v>
      </c>
      <c r="R35" s="381">
        <v>749</v>
      </c>
      <c r="S35" s="381">
        <v>734</v>
      </c>
      <c r="T35" s="381">
        <v>719</v>
      </c>
      <c r="U35" s="381">
        <v>703</v>
      </c>
      <c r="V35" s="381">
        <v>687</v>
      </c>
      <c r="W35" s="381">
        <v>671</v>
      </c>
      <c r="X35" s="381">
        <v>655</v>
      </c>
      <c r="Y35" s="381">
        <v>639</v>
      </c>
      <c r="Z35" s="381">
        <v>624</v>
      </c>
      <c r="AA35" s="381">
        <v>608</v>
      </c>
      <c r="AB35" s="381">
        <v>593</v>
      </c>
      <c r="AC35" s="381">
        <v>579</v>
      </c>
      <c r="AD35" s="381">
        <v>565</v>
      </c>
      <c r="AE35" s="381">
        <v>553</v>
      </c>
      <c r="AF35" s="381">
        <v>541</v>
      </c>
      <c r="AG35" s="381">
        <v>532</v>
      </c>
      <c r="AH35" s="381">
        <v>523</v>
      </c>
      <c r="AI35" s="381">
        <v>517</v>
      </c>
      <c r="AJ35" s="381">
        <v>512</v>
      </c>
      <c r="AK35" s="381">
        <v>508</v>
      </c>
      <c r="AL35" s="381">
        <v>505</v>
      </c>
    </row>
    <row r="36" spans="1:38" x14ac:dyDescent="0.2">
      <c r="A36" s="928"/>
      <c r="B36" s="635">
        <v>33</v>
      </c>
      <c r="C36" s="381">
        <v>875</v>
      </c>
      <c r="D36" s="381">
        <v>874</v>
      </c>
      <c r="E36" s="381">
        <v>872</v>
      </c>
      <c r="F36" s="381">
        <v>869</v>
      </c>
      <c r="G36" s="381">
        <v>865</v>
      </c>
      <c r="H36" s="381">
        <v>859</v>
      </c>
      <c r="I36" s="381">
        <v>852</v>
      </c>
      <c r="J36" s="381">
        <v>844</v>
      </c>
      <c r="K36" s="381">
        <v>835</v>
      </c>
      <c r="L36" s="381">
        <v>825</v>
      </c>
      <c r="M36" s="381">
        <v>814</v>
      </c>
      <c r="N36" s="381">
        <v>803</v>
      </c>
      <c r="O36" s="381">
        <v>790</v>
      </c>
      <c r="P36" s="381">
        <v>776</v>
      </c>
      <c r="Q36" s="381">
        <v>762</v>
      </c>
      <c r="R36" s="381">
        <v>748</v>
      </c>
      <c r="S36" s="381">
        <v>733</v>
      </c>
      <c r="T36" s="381">
        <v>717</v>
      </c>
      <c r="U36" s="381">
        <v>701</v>
      </c>
      <c r="V36" s="381">
        <v>685</v>
      </c>
      <c r="W36" s="381">
        <v>669</v>
      </c>
      <c r="X36" s="381">
        <v>653</v>
      </c>
      <c r="Y36" s="381">
        <v>636</v>
      </c>
      <c r="Z36" s="381">
        <v>620</v>
      </c>
      <c r="AA36" s="381">
        <v>604</v>
      </c>
      <c r="AB36" s="381">
        <v>589</v>
      </c>
      <c r="AC36" s="381">
        <v>574</v>
      </c>
      <c r="AD36" s="381">
        <v>560</v>
      </c>
      <c r="AE36" s="381">
        <v>547</v>
      </c>
      <c r="AF36" s="381">
        <v>536</v>
      </c>
      <c r="AG36" s="381">
        <v>526</v>
      </c>
      <c r="AH36" s="381">
        <v>517</v>
      </c>
      <c r="AI36" s="381">
        <v>510</v>
      </c>
      <c r="AJ36" s="381">
        <v>505</v>
      </c>
      <c r="AK36" s="381">
        <v>501</v>
      </c>
      <c r="AL36" s="381">
        <v>498</v>
      </c>
    </row>
    <row r="37" spans="1:38" x14ac:dyDescent="0.2">
      <c r="A37" s="928"/>
      <c r="B37" s="635">
        <v>34</v>
      </c>
      <c r="C37" s="381">
        <v>876</v>
      </c>
      <c r="D37" s="381">
        <v>875</v>
      </c>
      <c r="E37" s="381">
        <v>873</v>
      </c>
      <c r="F37" s="381">
        <v>870</v>
      </c>
      <c r="G37" s="381">
        <v>866</v>
      </c>
      <c r="H37" s="381">
        <v>860</v>
      </c>
      <c r="I37" s="381">
        <v>853</v>
      </c>
      <c r="J37" s="381">
        <v>845</v>
      </c>
      <c r="K37" s="381">
        <v>836</v>
      </c>
      <c r="L37" s="381">
        <v>826</v>
      </c>
      <c r="M37" s="381">
        <v>815</v>
      </c>
      <c r="N37" s="381">
        <v>802</v>
      </c>
      <c r="O37" s="381">
        <v>790</v>
      </c>
      <c r="P37" s="381">
        <v>776</v>
      </c>
      <c r="Q37" s="381">
        <v>762</v>
      </c>
      <c r="R37" s="381">
        <v>747</v>
      </c>
      <c r="S37" s="381">
        <v>731</v>
      </c>
      <c r="T37" s="381">
        <v>715</v>
      </c>
      <c r="U37" s="381">
        <v>699</v>
      </c>
      <c r="V37" s="381">
        <v>683</v>
      </c>
      <c r="W37" s="381">
        <v>666</v>
      </c>
      <c r="X37" s="381">
        <v>650</v>
      </c>
      <c r="Y37" s="381">
        <v>633</v>
      </c>
      <c r="Z37" s="381">
        <v>617</v>
      </c>
      <c r="AA37" s="381">
        <v>601</v>
      </c>
      <c r="AB37" s="381">
        <v>585</v>
      </c>
      <c r="AC37" s="381">
        <v>570</v>
      </c>
      <c r="AD37" s="381">
        <v>556</v>
      </c>
      <c r="AE37" s="381">
        <v>542</v>
      </c>
      <c r="AF37" s="381">
        <v>530</v>
      </c>
      <c r="AG37" s="381">
        <v>520</v>
      </c>
      <c r="AH37" s="381">
        <v>511</v>
      </c>
      <c r="AI37" s="381">
        <v>504</v>
      </c>
      <c r="AJ37" s="381">
        <v>498</v>
      </c>
      <c r="AK37" s="381">
        <v>494</v>
      </c>
      <c r="AL37" s="381">
        <v>492</v>
      </c>
    </row>
    <row r="38" spans="1:38" x14ac:dyDescent="0.2">
      <c r="A38" s="928"/>
      <c r="B38" s="635">
        <v>35</v>
      </c>
      <c r="C38" s="381">
        <v>877</v>
      </c>
      <c r="D38" s="381">
        <v>876</v>
      </c>
      <c r="E38" s="381">
        <v>875</v>
      </c>
      <c r="F38" s="381">
        <v>871</v>
      </c>
      <c r="G38" s="381">
        <v>867</v>
      </c>
      <c r="H38" s="381">
        <v>861</v>
      </c>
      <c r="I38" s="381">
        <v>854</v>
      </c>
      <c r="J38" s="381">
        <v>846</v>
      </c>
      <c r="K38" s="381">
        <v>836</v>
      </c>
      <c r="L38" s="381">
        <v>826</v>
      </c>
      <c r="M38" s="381">
        <v>815</v>
      </c>
      <c r="N38" s="381">
        <v>802</v>
      </c>
      <c r="O38" s="381">
        <v>789</v>
      </c>
      <c r="P38" s="381">
        <v>775</v>
      </c>
      <c r="Q38" s="381">
        <v>761</v>
      </c>
      <c r="R38" s="381">
        <v>746</v>
      </c>
      <c r="S38" s="381">
        <v>730</v>
      </c>
      <c r="T38" s="381">
        <v>714</v>
      </c>
      <c r="U38" s="381">
        <v>697</v>
      </c>
      <c r="V38" s="381">
        <v>681</v>
      </c>
      <c r="W38" s="381">
        <v>664</v>
      </c>
      <c r="X38" s="381">
        <v>647</v>
      </c>
      <c r="Y38" s="381">
        <v>630</v>
      </c>
      <c r="Z38" s="381">
        <v>613</v>
      </c>
      <c r="AA38" s="381">
        <v>597</v>
      </c>
      <c r="AB38" s="381">
        <v>581</v>
      </c>
      <c r="AC38" s="381">
        <v>565</v>
      </c>
      <c r="AD38" s="381">
        <v>551</v>
      </c>
      <c r="AE38" s="381">
        <v>537</v>
      </c>
      <c r="AF38" s="381">
        <v>525</v>
      </c>
      <c r="AG38" s="381">
        <v>514</v>
      </c>
      <c r="AH38" s="381">
        <v>505</v>
      </c>
      <c r="AI38" s="381">
        <v>498</v>
      </c>
      <c r="AJ38" s="381">
        <v>492</v>
      </c>
      <c r="AK38" s="381">
        <v>488</v>
      </c>
      <c r="AL38" s="381">
        <v>485</v>
      </c>
    </row>
    <row r="39" spans="1:38" x14ac:dyDescent="0.2">
      <c r="A39" s="928"/>
      <c r="B39" s="635">
        <v>36</v>
      </c>
      <c r="C39" s="381">
        <v>878</v>
      </c>
      <c r="D39" s="381">
        <v>877</v>
      </c>
      <c r="E39" s="381">
        <v>875</v>
      </c>
      <c r="F39" s="381">
        <v>872</v>
      </c>
      <c r="G39" s="381">
        <v>868</v>
      </c>
      <c r="H39" s="381">
        <v>862</v>
      </c>
      <c r="I39" s="381">
        <v>855</v>
      </c>
      <c r="J39" s="381">
        <v>846</v>
      </c>
      <c r="K39" s="381">
        <v>837</v>
      </c>
      <c r="L39" s="381">
        <v>826</v>
      </c>
      <c r="M39" s="381">
        <v>814</v>
      </c>
      <c r="N39" s="381">
        <v>802</v>
      </c>
      <c r="O39" s="381">
        <v>789</v>
      </c>
      <c r="P39" s="381">
        <v>774</v>
      </c>
      <c r="Q39" s="381">
        <v>760</v>
      </c>
      <c r="R39" s="381">
        <v>744</v>
      </c>
      <c r="S39" s="381">
        <v>728</v>
      </c>
      <c r="T39" s="381">
        <v>712</v>
      </c>
      <c r="U39" s="381">
        <v>695</v>
      </c>
      <c r="V39" s="381">
        <v>678</v>
      </c>
      <c r="W39" s="381">
        <v>661</v>
      </c>
      <c r="X39" s="381">
        <v>644</v>
      </c>
      <c r="Y39" s="381">
        <v>627</v>
      </c>
      <c r="Z39" s="381">
        <v>610</v>
      </c>
      <c r="AA39" s="381">
        <v>593</v>
      </c>
      <c r="AB39" s="381">
        <v>577</v>
      </c>
      <c r="AC39" s="381">
        <v>561</v>
      </c>
      <c r="AD39" s="381">
        <v>546</v>
      </c>
      <c r="AE39" s="381">
        <v>532</v>
      </c>
      <c r="AF39" s="381">
        <v>519</v>
      </c>
      <c r="AG39" s="381">
        <v>508</v>
      </c>
      <c r="AH39" s="381">
        <v>499</v>
      </c>
      <c r="AI39" s="381">
        <v>491</v>
      </c>
      <c r="AJ39" s="381">
        <v>485</v>
      </c>
      <c r="AK39" s="381">
        <v>481</v>
      </c>
      <c r="AL39" s="381">
        <v>479</v>
      </c>
    </row>
    <row r="40" spans="1:38" x14ac:dyDescent="0.2">
      <c r="A40" s="928"/>
      <c r="B40" s="635">
        <v>37</v>
      </c>
      <c r="C40" s="381">
        <v>879</v>
      </c>
      <c r="D40" s="381">
        <v>878</v>
      </c>
      <c r="E40" s="381">
        <v>876</v>
      </c>
      <c r="F40" s="381">
        <v>873</v>
      </c>
      <c r="G40" s="381">
        <v>868</v>
      </c>
      <c r="H40" s="381">
        <v>862</v>
      </c>
      <c r="I40" s="381">
        <v>855</v>
      </c>
      <c r="J40" s="381">
        <v>846</v>
      </c>
      <c r="K40" s="381">
        <v>837</v>
      </c>
      <c r="L40" s="381">
        <v>826</v>
      </c>
      <c r="M40" s="381">
        <v>814</v>
      </c>
      <c r="N40" s="381">
        <v>801</v>
      </c>
      <c r="O40" s="381">
        <v>788</v>
      </c>
      <c r="P40" s="381">
        <v>773</v>
      </c>
      <c r="Q40" s="381">
        <v>758</v>
      </c>
      <c r="R40" s="381">
        <v>743</v>
      </c>
      <c r="S40" s="381">
        <v>727</v>
      </c>
      <c r="T40" s="381">
        <v>710</v>
      </c>
      <c r="U40" s="381">
        <v>693</v>
      </c>
      <c r="V40" s="381">
        <v>676</v>
      </c>
      <c r="W40" s="381">
        <v>658</v>
      </c>
      <c r="X40" s="381">
        <v>641</v>
      </c>
      <c r="Y40" s="381">
        <v>623</v>
      </c>
      <c r="Z40" s="381">
        <v>606</v>
      </c>
      <c r="AA40" s="381">
        <v>589</v>
      </c>
      <c r="AB40" s="381">
        <v>573</v>
      </c>
      <c r="AC40" s="381">
        <v>557</v>
      </c>
      <c r="AD40" s="381">
        <v>541</v>
      </c>
      <c r="AE40" s="381">
        <v>527</v>
      </c>
      <c r="AF40" s="381">
        <v>514</v>
      </c>
      <c r="AG40" s="381">
        <v>502</v>
      </c>
      <c r="AH40" s="381">
        <v>493</v>
      </c>
      <c r="AI40" s="381">
        <v>485</v>
      </c>
      <c r="AJ40" s="381">
        <v>479</v>
      </c>
      <c r="AK40" s="381">
        <v>475</v>
      </c>
      <c r="AL40" s="381">
        <v>472</v>
      </c>
    </row>
    <row r="41" spans="1:38" x14ac:dyDescent="0.2">
      <c r="A41" s="928"/>
      <c r="B41" s="635">
        <v>38</v>
      </c>
      <c r="C41" s="381">
        <v>879</v>
      </c>
      <c r="D41" s="381">
        <v>879</v>
      </c>
      <c r="E41" s="381">
        <v>877</v>
      </c>
      <c r="F41" s="381">
        <v>873</v>
      </c>
      <c r="G41" s="381">
        <v>868</v>
      </c>
      <c r="H41" s="381">
        <v>862</v>
      </c>
      <c r="I41" s="381">
        <v>855</v>
      </c>
      <c r="J41" s="381">
        <v>846</v>
      </c>
      <c r="K41" s="381">
        <v>837</v>
      </c>
      <c r="L41" s="381">
        <v>826</v>
      </c>
      <c r="M41" s="381">
        <v>814</v>
      </c>
      <c r="N41" s="381">
        <v>801</v>
      </c>
      <c r="O41" s="381">
        <v>787</v>
      </c>
      <c r="P41" s="381">
        <v>772</v>
      </c>
      <c r="Q41" s="381">
        <v>757</v>
      </c>
      <c r="R41" s="381">
        <v>741</v>
      </c>
      <c r="S41" s="381">
        <v>725</v>
      </c>
      <c r="T41" s="381">
        <v>708</v>
      </c>
      <c r="U41" s="381">
        <v>691</v>
      </c>
      <c r="V41" s="381">
        <v>673</v>
      </c>
      <c r="W41" s="381">
        <v>655</v>
      </c>
      <c r="X41" s="381">
        <v>638</v>
      </c>
      <c r="Y41" s="381">
        <v>620</v>
      </c>
      <c r="Z41" s="381">
        <v>602</v>
      </c>
      <c r="AA41" s="381">
        <v>585</v>
      </c>
      <c r="AB41" s="381">
        <v>569</v>
      </c>
      <c r="AC41" s="381">
        <v>552</v>
      </c>
      <c r="AD41" s="381">
        <v>537</v>
      </c>
      <c r="AE41" s="381">
        <v>522</v>
      </c>
      <c r="AF41" s="381">
        <v>509</v>
      </c>
      <c r="AG41" s="381">
        <v>497</v>
      </c>
      <c r="AH41" s="381">
        <v>487</v>
      </c>
      <c r="AI41" s="381">
        <v>479</v>
      </c>
      <c r="AJ41" s="381">
        <v>472</v>
      </c>
      <c r="AK41" s="381">
        <v>468</v>
      </c>
      <c r="AL41" s="381">
        <v>466</v>
      </c>
    </row>
    <row r="42" spans="1:38" x14ac:dyDescent="0.2">
      <c r="A42" s="928"/>
      <c r="B42" s="635">
        <v>39</v>
      </c>
      <c r="C42" s="381">
        <v>880</v>
      </c>
      <c r="D42" s="381">
        <v>879</v>
      </c>
      <c r="E42" s="381">
        <v>877</v>
      </c>
      <c r="F42" s="381">
        <v>873</v>
      </c>
      <c r="G42" s="381">
        <v>869</v>
      </c>
      <c r="H42" s="381">
        <v>862</v>
      </c>
      <c r="I42" s="381">
        <v>855</v>
      </c>
      <c r="J42" s="381">
        <v>846</v>
      </c>
      <c r="K42" s="381">
        <v>836</v>
      </c>
      <c r="L42" s="381">
        <v>825</v>
      </c>
      <c r="M42" s="381">
        <v>813</v>
      </c>
      <c r="N42" s="381">
        <v>800</v>
      </c>
      <c r="O42" s="381">
        <v>786</v>
      </c>
      <c r="P42" s="381">
        <v>771</v>
      </c>
      <c r="Q42" s="381">
        <v>756</v>
      </c>
      <c r="R42" s="381">
        <v>739</v>
      </c>
      <c r="S42" s="381">
        <v>723</v>
      </c>
      <c r="T42" s="381">
        <v>706</v>
      </c>
      <c r="U42" s="381">
        <v>688</v>
      </c>
      <c r="V42" s="381">
        <v>670</v>
      </c>
      <c r="W42" s="381">
        <v>652</v>
      </c>
      <c r="X42" s="381">
        <v>634</v>
      </c>
      <c r="Y42" s="381">
        <v>616</v>
      </c>
      <c r="Z42" s="381">
        <v>599</v>
      </c>
      <c r="AA42" s="381">
        <v>581</v>
      </c>
      <c r="AB42" s="381">
        <v>564</v>
      </c>
      <c r="AC42" s="381">
        <v>548</v>
      </c>
      <c r="AD42" s="381">
        <v>532</v>
      </c>
      <c r="AE42" s="381">
        <v>517</v>
      </c>
      <c r="AF42" s="381">
        <v>503</v>
      </c>
      <c r="AG42" s="381">
        <v>491</v>
      </c>
      <c r="AH42" s="381">
        <v>481</v>
      </c>
      <c r="AI42" s="381">
        <v>473</v>
      </c>
      <c r="AJ42" s="381">
        <v>466</v>
      </c>
      <c r="AK42" s="381">
        <v>462</v>
      </c>
      <c r="AL42" s="381">
        <v>459</v>
      </c>
    </row>
    <row r="43" spans="1:38" x14ac:dyDescent="0.2">
      <c r="A43" s="928"/>
      <c r="B43" s="635">
        <v>40</v>
      </c>
      <c r="C43" s="381">
        <v>880</v>
      </c>
      <c r="D43" s="381">
        <v>879</v>
      </c>
      <c r="E43" s="381">
        <v>877</v>
      </c>
      <c r="F43" s="381">
        <v>873</v>
      </c>
      <c r="G43" s="381">
        <v>869</v>
      </c>
      <c r="H43" s="381">
        <v>862</v>
      </c>
      <c r="I43" s="381">
        <v>855</v>
      </c>
      <c r="J43" s="381">
        <v>846</v>
      </c>
      <c r="K43" s="381">
        <v>836</v>
      </c>
      <c r="L43" s="381">
        <v>825</v>
      </c>
      <c r="M43" s="381">
        <v>812</v>
      </c>
      <c r="N43" s="381">
        <v>799</v>
      </c>
      <c r="O43" s="381">
        <v>785</v>
      </c>
      <c r="P43" s="381">
        <v>770</v>
      </c>
      <c r="Q43" s="381">
        <v>754</v>
      </c>
      <c r="R43" s="381">
        <v>738</v>
      </c>
      <c r="S43" s="381">
        <v>721</v>
      </c>
      <c r="T43" s="381">
        <v>703</v>
      </c>
      <c r="U43" s="381">
        <v>686</v>
      </c>
      <c r="V43" s="381">
        <v>668</v>
      </c>
      <c r="W43" s="381">
        <v>650</v>
      </c>
      <c r="X43" s="381">
        <v>631</v>
      </c>
      <c r="Y43" s="381">
        <v>613</v>
      </c>
      <c r="Z43" s="381">
        <v>595</v>
      </c>
      <c r="AA43" s="381">
        <v>578</v>
      </c>
      <c r="AB43" s="381">
        <v>560</v>
      </c>
      <c r="AC43" s="381">
        <v>544</v>
      </c>
      <c r="AD43" s="381">
        <v>528</v>
      </c>
      <c r="AE43" s="381">
        <v>512</v>
      </c>
      <c r="AF43" s="381">
        <v>498</v>
      </c>
      <c r="AG43" s="381">
        <v>485</v>
      </c>
      <c r="AH43" s="381">
        <v>475</v>
      </c>
      <c r="AI43" s="381">
        <v>466</v>
      </c>
      <c r="AJ43" s="381">
        <v>460</v>
      </c>
      <c r="AK43" s="381">
        <v>455</v>
      </c>
      <c r="AL43" s="381">
        <v>453</v>
      </c>
    </row>
    <row r="44" spans="1:38" x14ac:dyDescent="0.2">
      <c r="A44" s="928"/>
      <c r="B44" s="635">
        <v>41</v>
      </c>
      <c r="C44" s="381">
        <v>880</v>
      </c>
      <c r="D44" s="381">
        <v>879</v>
      </c>
      <c r="E44" s="381">
        <v>877</v>
      </c>
      <c r="F44" s="381">
        <v>873</v>
      </c>
      <c r="G44" s="381">
        <v>868</v>
      </c>
      <c r="H44" s="381">
        <v>862</v>
      </c>
      <c r="I44" s="381">
        <v>854</v>
      </c>
      <c r="J44" s="381">
        <v>845</v>
      </c>
      <c r="K44" s="381">
        <v>835</v>
      </c>
      <c r="L44" s="381">
        <v>824</v>
      </c>
      <c r="M44" s="381">
        <v>811</v>
      </c>
      <c r="N44" s="381">
        <v>798</v>
      </c>
      <c r="O44" s="381">
        <v>783</v>
      </c>
      <c r="P44" s="381">
        <v>768</v>
      </c>
      <c r="Q44" s="381">
        <v>752</v>
      </c>
      <c r="R44" s="381">
        <v>736</v>
      </c>
      <c r="S44" s="381">
        <v>719</v>
      </c>
      <c r="T44" s="381">
        <v>701</v>
      </c>
      <c r="U44" s="381">
        <v>683</v>
      </c>
      <c r="V44" s="381">
        <v>665</v>
      </c>
      <c r="W44" s="381">
        <v>646</v>
      </c>
      <c r="X44" s="381">
        <v>628</v>
      </c>
      <c r="Y44" s="381">
        <v>610</v>
      </c>
      <c r="Z44" s="381">
        <v>591</v>
      </c>
      <c r="AA44" s="381">
        <v>573</v>
      </c>
      <c r="AB44" s="381">
        <v>556</v>
      </c>
      <c r="AC44" s="381">
        <v>539</v>
      </c>
      <c r="AD44" s="381">
        <v>523</v>
      </c>
      <c r="AE44" s="381">
        <v>507</v>
      </c>
      <c r="AF44" s="381">
        <v>493</v>
      </c>
      <c r="AG44" s="381">
        <v>480</v>
      </c>
      <c r="AH44" s="381">
        <v>469</v>
      </c>
      <c r="AI44" s="381">
        <v>460</v>
      </c>
      <c r="AJ44" s="381">
        <v>453</v>
      </c>
      <c r="AK44" s="381">
        <v>448</v>
      </c>
      <c r="AL44" s="381">
        <v>446</v>
      </c>
    </row>
    <row r="45" spans="1:38" x14ac:dyDescent="0.2">
      <c r="A45" s="928"/>
      <c r="B45" s="635">
        <v>42</v>
      </c>
      <c r="C45" s="381">
        <v>879</v>
      </c>
      <c r="D45" s="381">
        <v>879</v>
      </c>
      <c r="E45" s="381">
        <v>877</v>
      </c>
      <c r="F45" s="381">
        <v>873</v>
      </c>
      <c r="G45" s="381">
        <v>868</v>
      </c>
      <c r="H45" s="381">
        <v>862</v>
      </c>
      <c r="I45" s="381">
        <v>854</v>
      </c>
      <c r="J45" s="381">
        <v>845</v>
      </c>
      <c r="K45" s="381">
        <v>834</v>
      </c>
      <c r="L45" s="381">
        <v>823</v>
      </c>
      <c r="M45" s="381">
        <v>810</v>
      </c>
      <c r="N45" s="381">
        <v>797</v>
      </c>
      <c r="O45" s="381">
        <v>782</v>
      </c>
      <c r="P45" s="381">
        <v>767</v>
      </c>
      <c r="Q45" s="381">
        <v>750</v>
      </c>
      <c r="R45" s="381">
        <v>734</v>
      </c>
      <c r="S45" s="381">
        <v>716</v>
      </c>
      <c r="T45" s="381">
        <v>698</v>
      </c>
      <c r="U45" s="381">
        <v>680</v>
      </c>
      <c r="V45" s="381">
        <v>662</v>
      </c>
      <c r="W45" s="381">
        <v>643</v>
      </c>
      <c r="X45" s="381">
        <v>625</v>
      </c>
      <c r="Y45" s="381">
        <v>606</v>
      </c>
      <c r="Z45" s="381">
        <v>588</v>
      </c>
      <c r="AA45" s="381">
        <v>570</v>
      </c>
      <c r="AB45" s="381">
        <v>552</v>
      </c>
      <c r="AC45" s="381">
        <v>535</v>
      </c>
      <c r="AD45" s="381">
        <v>518</v>
      </c>
      <c r="AE45" s="381">
        <v>503</v>
      </c>
      <c r="AF45" s="381">
        <v>488</v>
      </c>
      <c r="AG45" s="381">
        <v>475</v>
      </c>
      <c r="AH45" s="381">
        <v>463</v>
      </c>
      <c r="AI45" s="381">
        <v>454</v>
      </c>
      <c r="AJ45" s="381">
        <v>447</v>
      </c>
      <c r="AK45" s="381">
        <v>442</v>
      </c>
      <c r="AL45" s="381">
        <v>439</v>
      </c>
    </row>
    <row r="46" spans="1:38" x14ac:dyDescent="0.2">
      <c r="A46" s="928"/>
      <c r="B46" s="635">
        <v>43</v>
      </c>
      <c r="C46" s="381">
        <v>879</v>
      </c>
      <c r="D46" s="381">
        <v>878</v>
      </c>
      <c r="E46" s="381">
        <v>876</v>
      </c>
      <c r="F46" s="381">
        <v>872</v>
      </c>
      <c r="G46" s="381">
        <v>867</v>
      </c>
      <c r="H46" s="381">
        <v>861</v>
      </c>
      <c r="I46" s="381">
        <v>853</v>
      </c>
      <c r="J46" s="381">
        <v>844</v>
      </c>
      <c r="K46" s="381">
        <v>833</v>
      </c>
      <c r="L46" s="381">
        <v>822</v>
      </c>
      <c r="M46" s="381">
        <v>809</v>
      </c>
      <c r="N46" s="381">
        <v>795</v>
      </c>
      <c r="O46" s="381">
        <v>780</v>
      </c>
      <c r="P46" s="381">
        <v>765</v>
      </c>
      <c r="Q46" s="381">
        <v>748</v>
      </c>
      <c r="R46" s="381">
        <v>731</v>
      </c>
      <c r="S46" s="381">
        <v>714</v>
      </c>
      <c r="T46" s="381">
        <v>696</v>
      </c>
      <c r="U46" s="381">
        <v>677</v>
      </c>
      <c r="V46" s="381">
        <v>659</v>
      </c>
      <c r="W46" s="381">
        <v>640</v>
      </c>
      <c r="X46" s="381">
        <v>621</v>
      </c>
      <c r="Y46" s="381">
        <v>602</v>
      </c>
      <c r="Z46" s="381">
        <v>584</v>
      </c>
      <c r="AA46" s="381">
        <v>565</v>
      </c>
      <c r="AB46" s="381">
        <v>548</v>
      </c>
      <c r="AC46" s="381">
        <v>530</v>
      </c>
      <c r="AD46" s="381">
        <v>514</v>
      </c>
      <c r="AE46" s="381">
        <v>498</v>
      </c>
      <c r="AF46" s="381">
        <v>483</v>
      </c>
      <c r="AG46" s="381">
        <v>469</v>
      </c>
      <c r="AH46" s="381">
        <v>458</v>
      </c>
      <c r="AI46" s="381">
        <v>449</v>
      </c>
      <c r="AJ46" s="381">
        <v>441</v>
      </c>
      <c r="AK46" s="381">
        <v>436</v>
      </c>
      <c r="AL46" s="381">
        <v>433</v>
      </c>
    </row>
    <row r="47" spans="1:38" x14ac:dyDescent="0.2">
      <c r="A47" s="928"/>
      <c r="B47" s="635">
        <v>44</v>
      </c>
      <c r="C47" s="381">
        <v>878</v>
      </c>
      <c r="D47" s="381">
        <v>878</v>
      </c>
      <c r="E47" s="381">
        <v>875</v>
      </c>
      <c r="F47" s="381">
        <v>872</v>
      </c>
      <c r="G47" s="381">
        <v>867</v>
      </c>
      <c r="H47" s="381">
        <v>860</v>
      </c>
      <c r="I47" s="381">
        <v>852</v>
      </c>
      <c r="J47" s="381">
        <v>843</v>
      </c>
      <c r="K47" s="381">
        <v>832</v>
      </c>
      <c r="L47" s="381">
        <v>820</v>
      </c>
      <c r="M47" s="381">
        <v>807</v>
      </c>
      <c r="N47" s="381">
        <v>793</v>
      </c>
      <c r="O47" s="381">
        <v>778</v>
      </c>
      <c r="P47" s="381">
        <v>763</v>
      </c>
      <c r="Q47" s="381">
        <v>746</v>
      </c>
      <c r="R47" s="381">
        <v>729</v>
      </c>
      <c r="S47" s="381">
        <v>711</v>
      </c>
      <c r="T47" s="381">
        <v>693</v>
      </c>
      <c r="U47" s="381">
        <v>674</v>
      </c>
      <c r="V47" s="381">
        <v>656</v>
      </c>
      <c r="W47" s="381">
        <v>637</v>
      </c>
      <c r="X47" s="381">
        <v>618</v>
      </c>
      <c r="Y47" s="381">
        <v>599</v>
      </c>
      <c r="Z47" s="381">
        <v>580</v>
      </c>
      <c r="AA47" s="381">
        <v>561</v>
      </c>
      <c r="AB47" s="381">
        <v>543</v>
      </c>
      <c r="AC47" s="381">
        <v>526</v>
      </c>
      <c r="AD47" s="381">
        <v>509</v>
      </c>
      <c r="AE47" s="381">
        <v>493</v>
      </c>
      <c r="AF47" s="381">
        <v>478</v>
      </c>
      <c r="AG47" s="381">
        <v>464</v>
      </c>
      <c r="AH47" s="381">
        <v>452</v>
      </c>
      <c r="AI47" s="381">
        <v>443</v>
      </c>
      <c r="AJ47" s="381">
        <v>435</v>
      </c>
      <c r="AK47" s="381">
        <v>430</v>
      </c>
      <c r="AL47" s="381">
        <v>426</v>
      </c>
    </row>
    <row r="48" spans="1:38" x14ac:dyDescent="0.2">
      <c r="A48" s="928"/>
      <c r="B48" s="635">
        <v>45</v>
      </c>
      <c r="C48" s="381">
        <v>877</v>
      </c>
      <c r="D48" s="381">
        <v>877</v>
      </c>
      <c r="E48" s="381">
        <v>874</v>
      </c>
      <c r="F48" s="381">
        <v>871</v>
      </c>
      <c r="G48" s="381">
        <v>866</v>
      </c>
      <c r="H48" s="381">
        <v>859</v>
      </c>
      <c r="I48" s="381">
        <v>851</v>
      </c>
      <c r="J48" s="381">
        <v>842</v>
      </c>
      <c r="K48" s="381">
        <v>831</v>
      </c>
      <c r="L48" s="381">
        <v>819</v>
      </c>
      <c r="M48" s="381">
        <v>806</v>
      </c>
      <c r="N48" s="381">
        <v>792</v>
      </c>
      <c r="O48" s="381">
        <v>777</v>
      </c>
      <c r="P48" s="381">
        <v>761</v>
      </c>
      <c r="Q48" s="381">
        <v>744</v>
      </c>
      <c r="R48" s="381">
        <v>727</v>
      </c>
      <c r="S48" s="381">
        <v>709</v>
      </c>
      <c r="T48" s="381">
        <v>690</v>
      </c>
      <c r="U48" s="381">
        <v>671</v>
      </c>
      <c r="V48" s="381">
        <v>652</v>
      </c>
      <c r="W48" s="381">
        <v>633</v>
      </c>
      <c r="X48" s="381">
        <v>614</v>
      </c>
      <c r="Y48" s="381">
        <v>595</v>
      </c>
      <c r="Z48" s="381">
        <v>576</v>
      </c>
      <c r="AA48" s="381">
        <v>557</v>
      </c>
      <c r="AB48" s="381">
        <v>539</v>
      </c>
      <c r="AC48" s="381">
        <v>522</v>
      </c>
      <c r="AD48" s="381">
        <v>504</v>
      </c>
      <c r="AE48" s="381">
        <v>488</v>
      </c>
      <c r="AF48" s="381">
        <v>473</v>
      </c>
      <c r="AG48" s="381">
        <v>459</v>
      </c>
      <c r="AH48" s="381">
        <v>447</v>
      </c>
      <c r="AI48" s="381">
        <v>437</v>
      </c>
      <c r="AJ48" s="381">
        <v>429</v>
      </c>
      <c r="AK48" s="381">
        <v>424</v>
      </c>
      <c r="AL48" s="381">
        <v>420</v>
      </c>
    </row>
    <row r="49" spans="1:38" x14ac:dyDescent="0.2">
      <c r="A49" s="928"/>
      <c r="B49" s="635">
        <v>46</v>
      </c>
      <c r="C49" s="381">
        <v>876</v>
      </c>
      <c r="D49" s="381">
        <v>876</v>
      </c>
      <c r="E49" s="381">
        <v>873</v>
      </c>
      <c r="F49" s="381">
        <v>870</v>
      </c>
      <c r="G49" s="381">
        <v>864</v>
      </c>
      <c r="H49" s="381">
        <v>858</v>
      </c>
      <c r="I49" s="381">
        <v>850</v>
      </c>
      <c r="J49" s="381">
        <v>840</v>
      </c>
      <c r="K49" s="381">
        <v>829</v>
      </c>
      <c r="L49" s="381">
        <v>817</v>
      </c>
      <c r="M49" s="381">
        <v>804</v>
      </c>
      <c r="N49" s="381">
        <v>790</v>
      </c>
      <c r="O49" s="381">
        <v>774</v>
      </c>
      <c r="P49" s="381">
        <v>758</v>
      </c>
      <c r="Q49" s="381">
        <v>741</v>
      </c>
      <c r="R49" s="381">
        <v>724</v>
      </c>
      <c r="S49" s="381">
        <v>706</v>
      </c>
      <c r="T49" s="381">
        <v>687</v>
      </c>
      <c r="U49" s="381">
        <v>668</v>
      </c>
      <c r="V49" s="381">
        <v>649</v>
      </c>
      <c r="W49" s="381">
        <v>630</v>
      </c>
      <c r="X49" s="381">
        <v>610</v>
      </c>
      <c r="Y49" s="381">
        <v>591</v>
      </c>
      <c r="Z49" s="381">
        <v>572</v>
      </c>
      <c r="AA49" s="381">
        <v>553</v>
      </c>
      <c r="AB49" s="381">
        <v>535</v>
      </c>
      <c r="AC49" s="381">
        <v>517</v>
      </c>
      <c r="AD49" s="381">
        <v>500</v>
      </c>
      <c r="AE49" s="381">
        <v>484</v>
      </c>
      <c r="AF49" s="381">
        <v>468</v>
      </c>
      <c r="AG49" s="381">
        <v>454</v>
      </c>
      <c r="AH49" s="381">
        <v>441</v>
      </c>
      <c r="AI49" s="381">
        <v>431</v>
      </c>
      <c r="AJ49" s="381">
        <v>423</v>
      </c>
      <c r="AK49" s="381">
        <v>418</v>
      </c>
      <c r="AL49" s="381">
        <v>414</v>
      </c>
    </row>
    <row r="50" spans="1:38" x14ac:dyDescent="0.2">
      <c r="A50" s="928"/>
      <c r="B50" s="635">
        <v>47</v>
      </c>
      <c r="C50" s="381">
        <v>875</v>
      </c>
      <c r="D50" s="381">
        <v>874</v>
      </c>
      <c r="E50" s="381">
        <v>872</v>
      </c>
      <c r="F50" s="381">
        <v>868</v>
      </c>
      <c r="G50" s="381">
        <v>863</v>
      </c>
      <c r="H50" s="381">
        <v>856</v>
      </c>
      <c r="I50" s="381">
        <v>848</v>
      </c>
      <c r="J50" s="381">
        <v>838</v>
      </c>
      <c r="K50" s="381">
        <v>828</v>
      </c>
      <c r="L50" s="381">
        <v>815</v>
      </c>
      <c r="M50" s="381">
        <v>802</v>
      </c>
      <c r="N50" s="381">
        <v>788</v>
      </c>
      <c r="O50" s="381">
        <v>772</v>
      </c>
      <c r="P50" s="381">
        <v>756</v>
      </c>
      <c r="Q50" s="381">
        <v>739</v>
      </c>
      <c r="R50" s="381">
        <v>721</v>
      </c>
      <c r="S50" s="381">
        <v>703</v>
      </c>
      <c r="T50" s="381">
        <v>684</v>
      </c>
      <c r="U50" s="381">
        <v>665</v>
      </c>
      <c r="V50" s="381">
        <v>646</v>
      </c>
      <c r="W50" s="381">
        <v>626</v>
      </c>
      <c r="X50" s="381">
        <v>607</v>
      </c>
      <c r="Y50" s="381">
        <v>587</v>
      </c>
      <c r="Z50" s="381">
        <v>568</v>
      </c>
      <c r="AA50" s="381">
        <v>549</v>
      </c>
      <c r="AB50" s="381">
        <v>530</v>
      </c>
      <c r="AC50" s="381">
        <v>513</v>
      </c>
      <c r="AD50" s="381">
        <v>495</v>
      </c>
      <c r="AE50" s="381">
        <v>479</v>
      </c>
      <c r="AF50" s="381">
        <v>463</v>
      </c>
      <c r="AG50" s="381">
        <v>449</v>
      </c>
      <c r="AH50" s="381">
        <v>436</v>
      </c>
      <c r="AI50" s="381">
        <v>425</v>
      </c>
      <c r="AJ50" s="381">
        <v>418</v>
      </c>
      <c r="AK50" s="381">
        <v>412</v>
      </c>
      <c r="AL50" s="381">
        <v>408</v>
      </c>
    </row>
    <row r="51" spans="1:38" x14ac:dyDescent="0.2">
      <c r="A51" s="928"/>
      <c r="B51" s="635">
        <v>48</v>
      </c>
      <c r="C51" s="381">
        <v>874</v>
      </c>
      <c r="D51" s="381">
        <v>873</v>
      </c>
      <c r="E51" s="381">
        <v>870</v>
      </c>
      <c r="F51" s="381">
        <v>867</v>
      </c>
      <c r="G51" s="381">
        <v>861</v>
      </c>
      <c r="H51" s="381">
        <v>855</v>
      </c>
      <c r="I51" s="381">
        <v>846</v>
      </c>
      <c r="J51" s="381">
        <v>837</v>
      </c>
      <c r="K51" s="381">
        <v>826</v>
      </c>
      <c r="L51" s="381">
        <v>813</v>
      </c>
      <c r="M51" s="381">
        <v>800</v>
      </c>
      <c r="N51" s="381">
        <v>785</v>
      </c>
      <c r="O51" s="381">
        <v>770</v>
      </c>
      <c r="P51" s="381">
        <v>753</v>
      </c>
      <c r="Q51" s="381">
        <v>736</v>
      </c>
      <c r="R51" s="381">
        <v>718</v>
      </c>
      <c r="S51" s="381">
        <v>700</v>
      </c>
      <c r="T51" s="381">
        <v>681</v>
      </c>
      <c r="U51" s="381">
        <v>662</v>
      </c>
      <c r="V51" s="381">
        <v>642</v>
      </c>
      <c r="W51" s="381">
        <v>623</v>
      </c>
      <c r="X51" s="381">
        <v>603</v>
      </c>
      <c r="Y51" s="381">
        <v>583</v>
      </c>
      <c r="Z51" s="381">
        <v>564</v>
      </c>
      <c r="AA51" s="381">
        <v>545</v>
      </c>
      <c r="AB51" s="381">
        <v>526</v>
      </c>
      <c r="AC51" s="381">
        <v>508</v>
      </c>
      <c r="AD51" s="381">
        <v>491</v>
      </c>
      <c r="AE51" s="381">
        <v>474</v>
      </c>
      <c r="AF51" s="381">
        <v>458</v>
      </c>
      <c r="AG51" s="381">
        <v>444</v>
      </c>
      <c r="AH51" s="381">
        <v>431</v>
      </c>
      <c r="AI51" s="381">
        <v>420</v>
      </c>
      <c r="AJ51" s="381">
        <v>412</v>
      </c>
      <c r="AK51" s="381">
        <v>406</v>
      </c>
      <c r="AL51" s="381">
        <v>402</v>
      </c>
    </row>
    <row r="52" spans="1:38" x14ac:dyDescent="0.2">
      <c r="A52" s="928"/>
      <c r="B52" s="635">
        <v>49</v>
      </c>
      <c r="C52" s="381">
        <v>872</v>
      </c>
      <c r="D52" s="381">
        <v>871</v>
      </c>
      <c r="E52" s="381">
        <v>869</v>
      </c>
      <c r="F52" s="381">
        <v>865</v>
      </c>
      <c r="G52" s="381">
        <v>860</v>
      </c>
      <c r="H52" s="381">
        <v>853</v>
      </c>
      <c r="I52" s="381">
        <v>844</v>
      </c>
      <c r="J52" s="381">
        <v>835</v>
      </c>
      <c r="K52" s="381">
        <v>824</v>
      </c>
      <c r="L52" s="381">
        <v>811</v>
      </c>
      <c r="M52" s="381">
        <v>798</v>
      </c>
      <c r="N52" s="381">
        <v>783</v>
      </c>
      <c r="O52" s="381">
        <v>767</v>
      </c>
      <c r="P52" s="381">
        <v>751</v>
      </c>
      <c r="Q52" s="381">
        <v>733</v>
      </c>
      <c r="R52" s="381">
        <v>715</v>
      </c>
      <c r="S52" s="381">
        <v>697</v>
      </c>
      <c r="T52" s="381">
        <v>678</v>
      </c>
      <c r="U52" s="381">
        <v>658</v>
      </c>
      <c r="V52" s="381">
        <v>639</v>
      </c>
      <c r="W52" s="381">
        <v>619</v>
      </c>
      <c r="X52" s="381">
        <v>599</v>
      </c>
      <c r="Y52" s="381">
        <v>579</v>
      </c>
      <c r="Z52" s="381">
        <v>560</v>
      </c>
      <c r="AA52" s="381">
        <v>540</v>
      </c>
      <c r="AB52" s="381">
        <v>522</v>
      </c>
      <c r="AC52" s="381">
        <v>504</v>
      </c>
      <c r="AD52" s="381">
        <v>486</v>
      </c>
      <c r="AE52" s="381">
        <v>469</v>
      </c>
      <c r="AF52" s="381">
        <v>453</v>
      </c>
      <c r="AG52" s="381">
        <v>439</v>
      </c>
      <c r="AH52" s="381">
        <v>426</v>
      </c>
      <c r="AI52" s="381">
        <v>415</v>
      </c>
      <c r="AJ52" s="381">
        <v>406</v>
      </c>
      <c r="AK52" s="381">
        <v>400</v>
      </c>
      <c r="AL52" s="381">
        <v>397</v>
      </c>
    </row>
    <row r="53" spans="1:38" x14ac:dyDescent="0.2">
      <c r="A53" s="928"/>
      <c r="B53" s="635">
        <v>50</v>
      </c>
      <c r="C53" s="381">
        <v>870</v>
      </c>
      <c r="D53" s="381">
        <v>869</v>
      </c>
      <c r="E53" s="381">
        <v>867</v>
      </c>
      <c r="F53" s="381">
        <v>863</v>
      </c>
      <c r="G53" s="381">
        <v>858</v>
      </c>
      <c r="H53" s="381">
        <v>851</v>
      </c>
      <c r="I53" s="381">
        <v>842</v>
      </c>
      <c r="J53" s="381">
        <v>833</v>
      </c>
      <c r="K53" s="381">
        <v>821</v>
      </c>
      <c r="L53" s="381">
        <v>809</v>
      </c>
      <c r="M53" s="381">
        <v>795</v>
      </c>
      <c r="N53" s="381">
        <v>780</v>
      </c>
      <c r="O53" s="381">
        <v>765</v>
      </c>
      <c r="P53" s="381">
        <v>748</v>
      </c>
      <c r="Q53" s="381">
        <v>730</v>
      </c>
      <c r="R53" s="381">
        <v>712</v>
      </c>
      <c r="S53" s="381">
        <v>694</v>
      </c>
      <c r="T53" s="381">
        <v>674</v>
      </c>
      <c r="U53" s="381">
        <v>655</v>
      </c>
      <c r="V53" s="381">
        <v>635</v>
      </c>
      <c r="W53" s="381">
        <v>615</v>
      </c>
      <c r="X53" s="381">
        <v>595</v>
      </c>
      <c r="Y53" s="381">
        <v>575</v>
      </c>
      <c r="Z53" s="381">
        <v>555</v>
      </c>
      <c r="AA53" s="381">
        <v>536</v>
      </c>
      <c r="AB53" s="381">
        <v>517</v>
      </c>
      <c r="AC53" s="381">
        <v>499</v>
      </c>
      <c r="AD53" s="381">
        <v>481</v>
      </c>
      <c r="AE53" s="381">
        <v>465</v>
      </c>
      <c r="AF53" s="381">
        <v>449</v>
      </c>
      <c r="AG53" s="381">
        <v>434</v>
      </c>
      <c r="AH53" s="381">
        <v>421</v>
      </c>
      <c r="AI53" s="381">
        <v>410</v>
      </c>
      <c r="AJ53" s="381">
        <v>401</v>
      </c>
      <c r="AK53" s="381">
        <v>394</v>
      </c>
      <c r="AL53" s="381">
        <v>391</v>
      </c>
    </row>
    <row r="54" spans="1:38" x14ac:dyDescent="0.2">
      <c r="A54" s="928"/>
      <c r="B54" s="635">
        <v>51</v>
      </c>
      <c r="C54" s="381">
        <v>868</v>
      </c>
      <c r="D54" s="381">
        <v>867</v>
      </c>
      <c r="E54" s="381">
        <v>865</v>
      </c>
      <c r="F54" s="381">
        <v>861</v>
      </c>
      <c r="G54" s="381">
        <v>855</v>
      </c>
      <c r="H54" s="381">
        <v>849</v>
      </c>
      <c r="I54" s="381">
        <v>840</v>
      </c>
      <c r="J54" s="381">
        <v>830</v>
      </c>
      <c r="K54" s="381">
        <v>819</v>
      </c>
      <c r="L54" s="381">
        <v>806</v>
      </c>
      <c r="M54" s="381">
        <v>792</v>
      </c>
      <c r="N54" s="381">
        <v>778</v>
      </c>
      <c r="O54" s="381">
        <v>762</v>
      </c>
      <c r="P54" s="381">
        <v>745</v>
      </c>
      <c r="Q54" s="381">
        <v>727</v>
      </c>
      <c r="R54" s="381">
        <v>709</v>
      </c>
      <c r="S54" s="381">
        <v>690</v>
      </c>
      <c r="T54" s="381">
        <v>671</v>
      </c>
      <c r="U54" s="381">
        <v>651</v>
      </c>
      <c r="V54" s="381">
        <v>631</v>
      </c>
      <c r="W54" s="381">
        <v>611</v>
      </c>
      <c r="X54" s="381">
        <v>591</v>
      </c>
      <c r="Y54" s="381">
        <v>571</v>
      </c>
      <c r="Z54" s="381">
        <v>551</v>
      </c>
      <c r="AA54" s="381">
        <v>532</v>
      </c>
      <c r="AB54" s="381">
        <v>513</v>
      </c>
      <c r="AC54" s="381">
        <v>494</v>
      </c>
      <c r="AD54" s="381">
        <v>477</v>
      </c>
      <c r="AE54" s="381">
        <v>460</v>
      </c>
      <c r="AF54" s="381">
        <v>444</v>
      </c>
      <c r="AG54" s="381">
        <v>429</v>
      </c>
      <c r="AH54" s="381">
        <v>416</v>
      </c>
      <c r="AI54" s="381">
        <v>404</v>
      </c>
      <c r="AJ54" s="381">
        <v>395</v>
      </c>
      <c r="AK54" s="381">
        <v>389</v>
      </c>
      <c r="AL54" s="381">
        <v>385</v>
      </c>
    </row>
    <row r="55" spans="1:38" x14ac:dyDescent="0.2">
      <c r="A55" s="928"/>
      <c r="B55" s="635">
        <v>52</v>
      </c>
      <c r="C55" s="381">
        <v>866</v>
      </c>
      <c r="D55" s="381">
        <v>865</v>
      </c>
      <c r="E55" s="381">
        <v>862</v>
      </c>
      <c r="F55" s="381">
        <v>859</v>
      </c>
      <c r="G55" s="381">
        <v>853</v>
      </c>
      <c r="H55" s="381">
        <v>846</v>
      </c>
      <c r="I55" s="381">
        <v>838</v>
      </c>
      <c r="J55" s="381">
        <v>828</v>
      </c>
      <c r="K55" s="381">
        <v>816</v>
      </c>
      <c r="L55" s="381">
        <v>804</v>
      </c>
      <c r="M55" s="381">
        <v>790</v>
      </c>
      <c r="N55" s="381">
        <v>775</v>
      </c>
      <c r="O55" s="381">
        <v>759</v>
      </c>
      <c r="P55" s="381">
        <v>742</v>
      </c>
      <c r="Q55" s="381">
        <v>724</v>
      </c>
      <c r="R55" s="381">
        <v>706</v>
      </c>
      <c r="S55" s="381">
        <v>687</v>
      </c>
      <c r="T55" s="381">
        <v>667</v>
      </c>
      <c r="U55" s="381">
        <v>648</v>
      </c>
      <c r="V55" s="381">
        <v>627</v>
      </c>
      <c r="W55" s="381">
        <v>607</v>
      </c>
      <c r="X55" s="381">
        <v>587</v>
      </c>
      <c r="Y55" s="381">
        <v>567</v>
      </c>
      <c r="Z55" s="381">
        <v>547</v>
      </c>
      <c r="AA55" s="381">
        <v>527</v>
      </c>
      <c r="AB55" s="381">
        <v>508</v>
      </c>
      <c r="AC55" s="381">
        <v>490</v>
      </c>
      <c r="AD55" s="381">
        <v>472</v>
      </c>
      <c r="AE55" s="381">
        <v>455</v>
      </c>
      <c r="AF55" s="381">
        <v>439</v>
      </c>
      <c r="AG55" s="381">
        <v>424</v>
      </c>
      <c r="AH55" s="381">
        <v>411</v>
      </c>
      <c r="AI55" s="381">
        <v>399</v>
      </c>
      <c r="AJ55" s="381">
        <v>390</v>
      </c>
      <c r="AK55" s="381">
        <v>383</v>
      </c>
      <c r="AL55" s="381">
        <v>380</v>
      </c>
    </row>
    <row r="56" spans="1:38" x14ac:dyDescent="0.2">
      <c r="A56" s="928"/>
      <c r="B56" s="635">
        <v>53</v>
      </c>
      <c r="C56" s="381">
        <v>863</v>
      </c>
      <c r="D56" s="381">
        <v>862</v>
      </c>
      <c r="E56" s="381">
        <v>860</v>
      </c>
      <c r="F56" s="381">
        <v>856</v>
      </c>
      <c r="G56" s="381">
        <v>851</v>
      </c>
      <c r="H56" s="381">
        <v>844</v>
      </c>
      <c r="I56" s="381">
        <v>835</v>
      </c>
      <c r="J56" s="381">
        <v>825</v>
      </c>
      <c r="K56" s="381">
        <v>814</v>
      </c>
      <c r="L56" s="381">
        <v>801</v>
      </c>
      <c r="M56" s="381">
        <v>787</v>
      </c>
      <c r="N56" s="381">
        <v>772</v>
      </c>
      <c r="O56" s="381">
        <v>756</v>
      </c>
      <c r="P56" s="381">
        <v>739</v>
      </c>
      <c r="Q56" s="381">
        <v>721</v>
      </c>
      <c r="R56" s="381">
        <v>702</v>
      </c>
      <c r="S56" s="381">
        <v>683</v>
      </c>
      <c r="T56" s="381">
        <v>664</v>
      </c>
      <c r="U56" s="381">
        <v>644</v>
      </c>
      <c r="V56" s="381">
        <v>624</v>
      </c>
      <c r="W56" s="381">
        <v>603</v>
      </c>
      <c r="X56" s="381">
        <v>583</v>
      </c>
      <c r="Y56" s="381">
        <v>563</v>
      </c>
      <c r="Z56" s="381">
        <v>543</v>
      </c>
      <c r="AA56" s="381">
        <v>523</v>
      </c>
      <c r="AB56" s="381">
        <v>504</v>
      </c>
      <c r="AC56" s="381">
        <v>485</v>
      </c>
      <c r="AD56" s="381">
        <v>467</v>
      </c>
      <c r="AE56" s="381">
        <v>450</v>
      </c>
      <c r="AF56" s="381">
        <v>434</v>
      </c>
      <c r="AG56" s="381">
        <v>419</v>
      </c>
      <c r="AH56" s="381">
        <v>406</v>
      </c>
      <c r="AI56" s="381">
        <v>394</v>
      </c>
      <c r="AJ56" s="381">
        <v>385</v>
      </c>
      <c r="AK56" s="381">
        <v>378</v>
      </c>
      <c r="AL56" s="381">
        <v>374</v>
      </c>
    </row>
    <row r="57" spans="1:38" x14ac:dyDescent="0.2">
      <c r="A57" s="928"/>
      <c r="B57" s="635">
        <v>54</v>
      </c>
      <c r="C57" s="381">
        <v>860</v>
      </c>
      <c r="D57" s="381">
        <v>860</v>
      </c>
      <c r="E57" s="381">
        <v>857</v>
      </c>
      <c r="F57" s="381">
        <v>853</v>
      </c>
      <c r="G57" s="381">
        <v>848</v>
      </c>
      <c r="H57" s="381">
        <v>841</v>
      </c>
      <c r="I57" s="381">
        <v>832</v>
      </c>
      <c r="J57" s="381">
        <v>822</v>
      </c>
      <c r="K57" s="381">
        <v>811</v>
      </c>
      <c r="L57" s="381">
        <v>798</v>
      </c>
      <c r="M57" s="381">
        <v>784</v>
      </c>
      <c r="N57" s="381">
        <v>768</v>
      </c>
      <c r="O57" s="381">
        <v>752</v>
      </c>
      <c r="P57" s="381">
        <v>735</v>
      </c>
      <c r="Q57" s="381">
        <v>717</v>
      </c>
      <c r="R57" s="381">
        <v>699</v>
      </c>
      <c r="S57" s="381">
        <v>679</v>
      </c>
      <c r="T57" s="381">
        <v>660</v>
      </c>
      <c r="U57" s="381">
        <v>640</v>
      </c>
      <c r="V57" s="381">
        <v>620</v>
      </c>
      <c r="W57" s="381">
        <v>599</v>
      </c>
      <c r="X57" s="381">
        <v>579</v>
      </c>
      <c r="Y57" s="381">
        <v>558</v>
      </c>
      <c r="Z57" s="381">
        <v>538</v>
      </c>
      <c r="AA57" s="381">
        <v>518</v>
      </c>
      <c r="AB57" s="381">
        <v>499</v>
      </c>
      <c r="AC57" s="381">
        <v>481</v>
      </c>
      <c r="AD57" s="381">
        <v>463</v>
      </c>
      <c r="AE57" s="381">
        <v>446</v>
      </c>
      <c r="AF57" s="381">
        <v>429</v>
      </c>
      <c r="AG57" s="381">
        <v>414</v>
      </c>
      <c r="AH57" s="381">
        <v>401</v>
      </c>
      <c r="AI57" s="381">
        <v>389</v>
      </c>
      <c r="AJ57" s="381">
        <v>380</v>
      </c>
      <c r="AK57" s="381">
        <v>373</v>
      </c>
      <c r="AL57" s="381">
        <v>369</v>
      </c>
    </row>
    <row r="58" spans="1:38" x14ac:dyDescent="0.2">
      <c r="A58" s="928"/>
      <c r="B58" s="635">
        <v>55</v>
      </c>
      <c r="C58" s="381">
        <v>858</v>
      </c>
      <c r="D58" s="381">
        <v>857</v>
      </c>
      <c r="E58" s="381">
        <v>854</v>
      </c>
      <c r="F58" s="381">
        <v>850</v>
      </c>
      <c r="G58" s="381">
        <v>845</v>
      </c>
      <c r="H58" s="381">
        <v>838</v>
      </c>
      <c r="I58" s="381">
        <v>829</v>
      </c>
      <c r="J58" s="381">
        <v>819</v>
      </c>
      <c r="K58" s="381">
        <v>807</v>
      </c>
      <c r="L58" s="381">
        <v>795</v>
      </c>
      <c r="M58" s="381">
        <v>780</v>
      </c>
      <c r="N58" s="381">
        <v>765</v>
      </c>
      <c r="O58" s="381">
        <v>749</v>
      </c>
      <c r="P58" s="381">
        <v>732</v>
      </c>
      <c r="Q58" s="381">
        <v>714</v>
      </c>
      <c r="R58" s="381">
        <v>695</v>
      </c>
      <c r="S58" s="381">
        <v>676</v>
      </c>
      <c r="T58" s="381">
        <v>656</v>
      </c>
      <c r="U58" s="381">
        <v>636</v>
      </c>
      <c r="V58" s="381">
        <v>615</v>
      </c>
      <c r="W58" s="381">
        <v>595</v>
      </c>
      <c r="X58" s="381">
        <v>574</v>
      </c>
      <c r="Y58" s="381">
        <v>554</v>
      </c>
      <c r="Z58" s="381">
        <v>534</v>
      </c>
      <c r="AA58" s="381">
        <v>514</v>
      </c>
      <c r="AB58" s="381">
        <v>495</v>
      </c>
      <c r="AC58" s="381">
        <v>476</v>
      </c>
      <c r="AD58" s="381">
        <v>458</v>
      </c>
      <c r="AE58" s="381">
        <v>441</v>
      </c>
      <c r="AF58" s="381">
        <v>425</v>
      </c>
      <c r="AG58" s="381">
        <v>410</v>
      </c>
      <c r="AH58" s="381">
        <v>396</v>
      </c>
      <c r="AI58" s="381">
        <v>384</v>
      </c>
      <c r="AJ58" s="381">
        <v>375</v>
      </c>
      <c r="AK58" s="381">
        <v>368</v>
      </c>
      <c r="AL58" s="381">
        <v>364</v>
      </c>
    </row>
    <row r="59" spans="1:38" x14ac:dyDescent="0.2">
      <c r="A59" s="928"/>
      <c r="B59" s="635">
        <v>56</v>
      </c>
      <c r="C59" s="381">
        <v>854</v>
      </c>
      <c r="D59" s="381">
        <v>854</v>
      </c>
      <c r="E59" s="381">
        <v>851</v>
      </c>
      <c r="F59" s="381">
        <v>847</v>
      </c>
      <c r="G59" s="381">
        <v>842</v>
      </c>
      <c r="H59" s="381">
        <v>835</v>
      </c>
      <c r="I59" s="381">
        <v>826</v>
      </c>
      <c r="J59" s="381">
        <v>816</v>
      </c>
      <c r="K59" s="381">
        <v>804</v>
      </c>
      <c r="L59" s="381">
        <v>791</v>
      </c>
      <c r="M59" s="381">
        <v>777</v>
      </c>
      <c r="N59" s="381">
        <v>762</v>
      </c>
      <c r="O59" s="381">
        <v>745</v>
      </c>
      <c r="P59" s="381">
        <v>728</v>
      </c>
      <c r="Q59" s="381">
        <v>710</v>
      </c>
      <c r="R59" s="381">
        <v>691</v>
      </c>
      <c r="S59" s="381">
        <v>672</v>
      </c>
      <c r="T59" s="381">
        <v>652</v>
      </c>
      <c r="U59" s="381">
        <v>632</v>
      </c>
      <c r="V59" s="381">
        <v>611</v>
      </c>
      <c r="W59" s="381">
        <v>591</v>
      </c>
      <c r="X59" s="381">
        <v>570</v>
      </c>
      <c r="Y59" s="381">
        <v>549</v>
      </c>
      <c r="Z59" s="381">
        <v>529</v>
      </c>
      <c r="AA59" s="381">
        <v>509</v>
      </c>
      <c r="AB59" s="381">
        <v>490</v>
      </c>
      <c r="AC59" s="381">
        <v>471</v>
      </c>
      <c r="AD59" s="381">
        <v>453</v>
      </c>
      <c r="AE59" s="381">
        <v>436</v>
      </c>
      <c r="AF59" s="381">
        <v>420</v>
      </c>
      <c r="AG59" s="381">
        <v>405</v>
      </c>
      <c r="AH59" s="381">
        <v>391</v>
      </c>
      <c r="AI59" s="381">
        <v>379</v>
      </c>
      <c r="AJ59" s="381">
        <v>370</v>
      </c>
      <c r="AK59" s="381">
        <v>363</v>
      </c>
      <c r="AL59" s="381">
        <v>359</v>
      </c>
    </row>
    <row r="60" spans="1:38" x14ac:dyDescent="0.2">
      <c r="A60" s="928"/>
      <c r="B60" s="635">
        <v>57</v>
      </c>
      <c r="C60" s="381">
        <v>851</v>
      </c>
      <c r="D60" s="381">
        <v>850</v>
      </c>
      <c r="E60" s="381">
        <v>848</v>
      </c>
      <c r="F60" s="381">
        <v>844</v>
      </c>
      <c r="G60" s="381">
        <v>839</v>
      </c>
      <c r="H60" s="381">
        <v>831</v>
      </c>
      <c r="I60" s="381">
        <v>823</v>
      </c>
      <c r="J60" s="381">
        <v>812</v>
      </c>
      <c r="K60" s="381">
        <v>801</v>
      </c>
      <c r="L60" s="381">
        <v>788</v>
      </c>
      <c r="M60" s="381">
        <v>773</v>
      </c>
      <c r="N60" s="381">
        <v>758</v>
      </c>
      <c r="O60" s="381">
        <v>741</v>
      </c>
      <c r="P60" s="381">
        <v>724</v>
      </c>
      <c r="Q60" s="381">
        <v>706</v>
      </c>
      <c r="R60" s="381">
        <v>687</v>
      </c>
      <c r="S60" s="381">
        <v>668</v>
      </c>
      <c r="T60" s="381">
        <v>648</v>
      </c>
      <c r="U60" s="381">
        <v>627</v>
      </c>
      <c r="V60" s="381">
        <v>607</v>
      </c>
      <c r="W60" s="381">
        <v>586</v>
      </c>
      <c r="X60" s="381">
        <v>565</v>
      </c>
      <c r="Y60" s="381">
        <v>545</v>
      </c>
      <c r="Z60" s="381">
        <v>524</v>
      </c>
      <c r="AA60" s="381">
        <v>505</v>
      </c>
      <c r="AB60" s="381">
        <v>485</v>
      </c>
      <c r="AC60" s="381">
        <v>466</v>
      </c>
      <c r="AD60" s="381">
        <v>448</v>
      </c>
      <c r="AE60" s="381">
        <v>431</v>
      </c>
      <c r="AF60" s="381">
        <v>415</v>
      </c>
      <c r="AG60" s="381">
        <v>400</v>
      </c>
      <c r="AH60" s="381">
        <v>386</v>
      </c>
      <c r="AI60" s="381">
        <v>374</v>
      </c>
      <c r="AJ60" s="381">
        <v>365</v>
      </c>
      <c r="AK60" s="381">
        <v>358</v>
      </c>
      <c r="AL60" s="381">
        <v>354</v>
      </c>
    </row>
    <row r="61" spans="1:38" x14ac:dyDescent="0.2">
      <c r="A61" s="928"/>
      <c r="B61" s="635">
        <v>58</v>
      </c>
      <c r="C61" s="381">
        <v>848</v>
      </c>
      <c r="D61" s="381">
        <v>847</v>
      </c>
      <c r="E61" s="381">
        <v>844</v>
      </c>
      <c r="F61" s="381">
        <v>840</v>
      </c>
      <c r="G61" s="381">
        <v>835</v>
      </c>
      <c r="H61" s="381">
        <v>828</v>
      </c>
      <c r="I61" s="381">
        <v>819</v>
      </c>
      <c r="J61" s="381">
        <v>809</v>
      </c>
      <c r="K61" s="381">
        <v>797</v>
      </c>
      <c r="L61" s="381">
        <v>784</v>
      </c>
      <c r="M61" s="381">
        <v>770</v>
      </c>
      <c r="N61" s="381">
        <v>754</v>
      </c>
      <c r="O61" s="381">
        <v>738</v>
      </c>
      <c r="P61" s="381">
        <v>720</v>
      </c>
      <c r="Q61" s="381">
        <v>702</v>
      </c>
      <c r="R61" s="381">
        <v>683</v>
      </c>
      <c r="S61" s="381">
        <v>663</v>
      </c>
      <c r="T61" s="381">
        <v>644</v>
      </c>
      <c r="U61" s="381">
        <v>623</v>
      </c>
      <c r="V61" s="381">
        <v>603</v>
      </c>
      <c r="W61" s="381">
        <v>582</v>
      </c>
      <c r="X61" s="381">
        <v>561</v>
      </c>
      <c r="Y61" s="381">
        <v>540</v>
      </c>
      <c r="Z61" s="381">
        <v>520</v>
      </c>
      <c r="AA61" s="381">
        <v>500</v>
      </c>
      <c r="AB61" s="381">
        <v>480</v>
      </c>
      <c r="AC61" s="381">
        <v>462</v>
      </c>
      <c r="AD61" s="381">
        <v>444</v>
      </c>
      <c r="AE61" s="381">
        <v>426</v>
      </c>
      <c r="AF61" s="381">
        <v>410</v>
      </c>
      <c r="AG61" s="381">
        <v>395</v>
      </c>
      <c r="AH61" s="381">
        <v>381</v>
      </c>
      <c r="AI61" s="381">
        <v>370</v>
      </c>
      <c r="AJ61" s="381">
        <v>360</v>
      </c>
      <c r="AK61" s="381">
        <v>353</v>
      </c>
      <c r="AL61" s="381">
        <v>349</v>
      </c>
    </row>
    <row r="62" spans="1:38" x14ac:dyDescent="0.2">
      <c r="A62" s="928"/>
      <c r="B62" s="635">
        <v>59</v>
      </c>
      <c r="C62" s="381">
        <v>844</v>
      </c>
      <c r="D62" s="381">
        <v>843</v>
      </c>
      <c r="E62" s="381">
        <v>841</v>
      </c>
      <c r="F62" s="381">
        <v>837</v>
      </c>
      <c r="G62" s="381">
        <v>831</v>
      </c>
      <c r="H62" s="381">
        <v>824</v>
      </c>
      <c r="I62" s="381">
        <v>815</v>
      </c>
      <c r="J62" s="381">
        <v>805</v>
      </c>
      <c r="K62" s="381">
        <v>793</v>
      </c>
      <c r="L62" s="381">
        <v>780</v>
      </c>
      <c r="M62" s="381">
        <v>766</v>
      </c>
      <c r="N62" s="381">
        <v>750</v>
      </c>
      <c r="O62" s="381">
        <v>734</v>
      </c>
      <c r="P62" s="381">
        <v>716</v>
      </c>
      <c r="Q62" s="381">
        <v>698</v>
      </c>
      <c r="R62" s="381">
        <v>679</v>
      </c>
      <c r="S62" s="381">
        <v>659</v>
      </c>
      <c r="T62" s="381">
        <v>639</v>
      </c>
      <c r="U62" s="381">
        <v>619</v>
      </c>
      <c r="V62" s="381">
        <v>598</v>
      </c>
      <c r="W62" s="381">
        <v>577</v>
      </c>
      <c r="X62" s="381">
        <v>556</v>
      </c>
      <c r="Y62" s="381">
        <v>536</v>
      </c>
      <c r="Z62" s="381">
        <v>515</v>
      </c>
      <c r="AA62" s="381">
        <v>495</v>
      </c>
      <c r="AB62" s="381">
        <v>476</v>
      </c>
      <c r="AC62" s="381">
        <v>457</v>
      </c>
      <c r="AD62" s="381">
        <v>439</v>
      </c>
      <c r="AE62" s="381">
        <v>422</v>
      </c>
      <c r="AF62" s="381">
        <v>405</v>
      </c>
      <c r="AG62" s="381">
        <v>390</v>
      </c>
      <c r="AH62" s="381">
        <v>377</v>
      </c>
      <c r="AI62" s="381">
        <v>365</v>
      </c>
      <c r="AJ62" s="381">
        <v>355</v>
      </c>
      <c r="AK62" s="381">
        <v>348</v>
      </c>
      <c r="AL62" s="381">
        <v>344</v>
      </c>
    </row>
    <row r="63" spans="1:38" x14ac:dyDescent="0.2">
      <c r="A63" s="928"/>
      <c r="B63" s="635">
        <v>60</v>
      </c>
      <c r="C63" s="381">
        <v>840</v>
      </c>
      <c r="D63" s="381">
        <v>839</v>
      </c>
      <c r="E63" s="381">
        <v>837</v>
      </c>
      <c r="F63" s="381">
        <v>833</v>
      </c>
      <c r="G63" s="381">
        <v>827</v>
      </c>
      <c r="H63" s="381">
        <v>820</v>
      </c>
      <c r="I63" s="381">
        <v>811</v>
      </c>
      <c r="J63" s="381">
        <v>801</v>
      </c>
      <c r="K63" s="381">
        <v>789</v>
      </c>
      <c r="L63" s="381">
        <v>776</v>
      </c>
      <c r="M63" s="381">
        <v>762</v>
      </c>
      <c r="N63" s="381">
        <v>746</v>
      </c>
      <c r="O63" s="381">
        <v>729</v>
      </c>
      <c r="P63" s="381">
        <v>712</v>
      </c>
      <c r="Q63" s="381">
        <v>693</v>
      </c>
      <c r="R63" s="381">
        <v>675</v>
      </c>
      <c r="S63" s="381">
        <v>655</v>
      </c>
      <c r="T63" s="381">
        <v>635</v>
      </c>
      <c r="U63" s="381">
        <v>614</v>
      </c>
      <c r="V63" s="381">
        <v>593</v>
      </c>
      <c r="W63" s="381">
        <v>573</v>
      </c>
      <c r="X63" s="381">
        <v>552</v>
      </c>
      <c r="Y63" s="381">
        <v>531</v>
      </c>
      <c r="Z63" s="381">
        <v>511</v>
      </c>
      <c r="AA63" s="381">
        <v>490</v>
      </c>
      <c r="AB63" s="381">
        <v>471</v>
      </c>
      <c r="AC63" s="381">
        <v>452</v>
      </c>
      <c r="AD63" s="381">
        <v>434</v>
      </c>
      <c r="AE63" s="381">
        <v>417</v>
      </c>
      <c r="AF63" s="381">
        <v>401</v>
      </c>
      <c r="AG63" s="381">
        <v>386</v>
      </c>
      <c r="AH63" s="381">
        <v>372</v>
      </c>
      <c r="AI63" s="381">
        <v>360</v>
      </c>
      <c r="AJ63" s="381">
        <v>350</v>
      </c>
      <c r="AK63" s="381">
        <v>343</v>
      </c>
      <c r="AL63" s="381">
        <v>339</v>
      </c>
    </row>
    <row r="64" spans="1:38" x14ac:dyDescent="0.2">
      <c r="A64" s="928"/>
      <c r="B64" s="635">
        <v>61</v>
      </c>
      <c r="C64" s="381">
        <v>836</v>
      </c>
      <c r="D64" s="381">
        <v>835</v>
      </c>
      <c r="E64" s="381">
        <v>833</v>
      </c>
      <c r="F64" s="381">
        <v>829</v>
      </c>
      <c r="G64" s="381">
        <v>823</v>
      </c>
      <c r="H64" s="381">
        <v>816</v>
      </c>
      <c r="I64" s="381">
        <v>807</v>
      </c>
      <c r="J64" s="381">
        <v>797</v>
      </c>
      <c r="K64" s="381">
        <v>785</v>
      </c>
      <c r="L64" s="381">
        <v>772</v>
      </c>
      <c r="M64" s="381">
        <v>757</v>
      </c>
      <c r="N64" s="381">
        <v>742</v>
      </c>
      <c r="O64" s="381">
        <v>725</v>
      </c>
      <c r="P64" s="381">
        <v>708</v>
      </c>
      <c r="Q64" s="381">
        <v>689</v>
      </c>
      <c r="R64" s="381">
        <v>670</v>
      </c>
      <c r="S64" s="381">
        <v>650</v>
      </c>
      <c r="T64" s="381">
        <v>630</v>
      </c>
      <c r="U64" s="381">
        <v>610</v>
      </c>
      <c r="V64" s="381">
        <v>589</v>
      </c>
      <c r="W64" s="381">
        <v>568</v>
      </c>
      <c r="X64" s="381">
        <v>547</v>
      </c>
      <c r="Y64" s="381">
        <v>526</v>
      </c>
      <c r="Z64" s="381">
        <v>506</v>
      </c>
      <c r="AA64" s="381">
        <v>486</v>
      </c>
      <c r="AB64" s="381">
        <v>466</v>
      </c>
      <c r="AC64" s="381">
        <v>447</v>
      </c>
      <c r="AD64" s="381">
        <v>429</v>
      </c>
      <c r="AE64" s="381">
        <v>412</v>
      </c>
      <c r="AF64" s="381">
        <v>396</v>
      </c>
      <c r="AG64" s="381">
        <v>381</v>
      </c>
      <c r="AH64" s="381">
        <v>367</v>
      </c>
      <c r="AI64" s="381">
        <v>355</v>
      </c>
      <c r="AJ64" s="381">
        <v>346</v>
      </c>
      <c r="AK64" s="381">
        <v>339</v>
      </c>
      <c r="AL64" s="381">
        <v>334</v>
      </c>
    </row>
    <row r="65" spans="1:38" x14ac:dyDescent="0.2">
      <c r="A65" s="928"/>
      <c r="B65" s="635">
        <v>62</v>
      </c>
      <c r="C65" s="381">
        <v>832</v>
      </c>
      <c r="D65" s="381">
        <v>831</v>
      </c>
      <c r="E65" s="381">
        <v>829</v>
      </c>
      <c r="F65" s="381">
        <v>825</v>
      </c>
      <c r="G65" s="381">
        <v>819</v>
      </c>
      <c r="H65" s="381">
        <v>812</v>
      </c>
      <c r="I65" s="381">
        <v>803</v>
      </c>
      <c r="J65" s="381">
        <v>793</v>
      </c>
      <c r="K65" s="381">
        <v>781</v>
      </c>
      <c r="L65" s="381">
        <v>768</v>
      </c>
      <c r="M65" s="381">
        <v>753</v>
      </c>
      <c r="N65" s="381">
        <v>737</v>
      </c>
      <c r="O65" s="381">
        <v>721</v>
      </c>
      <c r="P65" s="381">
        <v>703</v>
      </c>
      <c r="Q65" s="381">
        <v>685</v>
      </c>
      <c r="R65" s="381">
        <v>665</v>
      </c>
      <c r="S65" s="381">
        <v>646</v>
      </c>
      <c r="T65" s="381">
        <v>625</v>
      </c>
      <c r="U65" s="381">
        <v>605</v>
      </c>
      <c r="V65" s="381">
        <v>584</v>
      </c>
      <c r="W65" s="381">
        <v>563</v>
      </c>
      <c r="X65" s="381">
        <v>542</v>
      </c>
      <c r="Y65" s="381">
        <v>521</v>
      </c>
      <c r="Z65" s="381">
        <v>501</v>
      </c>
      <c r="AA65" s="381">
        <v>481</v>
      </c>
      <c r="AB65" s="381">
        <v>461</v>
      </c>
      <c r="AC65" s="381">
        <v>442</v>
      </c>
      <c r="AD65" s="381">
        <v>424</v>
      </c>
      <c r="AE65" s="381">
        <v>407</v>
      </c>
      <c r="AF65" s="381">
        <v>391</v>
      </c>
      <c r="AG65" s="381">
        <v>376</v>
      </c>
      <c r="AH65" s="381">
        <v>362</v>
      </c>
      <c r="AI65" s="381">
        <v>351</v>
      </c>
      <c r="AJ65" s="381">
        <v>341</v>
      </c>
      <c r="AK65" s="381">
        <v>334</v>
      </c>
      <c r="AL65" s="381">
        <v>330</v>
      </c>
    </row>
    <row r="66" spans="1:38" x14ac:dyDescent="0.2">
      <c r="A66" s="928"/>
      <c r="B66" s="635">
        <v>63</v>
      </c>
      <c r="C66" s="381">
        <v>827</v>
      </c>
      <c r="D66" s="381">
        <v>826</v>
      </c>
      <c r="E66" s="381">
        <v>824</v>
      </c>
      <c r="F66" s="381">
        <v>820</v>
      </c>
      <c r="G66" s="381">
        <v>815</v>
      </c>
      <c r="H66" s="381">
        <v>807</v>
      </c>
      <c r="I66" s="381">
        <v>799</v>
      </c>
      <c r="J66" s="381">
        <v>788</v>
      </c>
      <c r="K66" s="381">
        <v>776</v>
      </c>
      <c r="L66" s="381">
        <v>763</v>
      </c>
      <c r="M66" s="381">
        <v>749</v>
      </c>
      <c r="N66" s="381">
        <v>733</v>
      </c>
      <c r="O66" s="381">
        <v>716</v>
      </c>
      <c r="P66" s="381">
        <v>698</v>
      </c>
      <c r="Q66" s="381">
        <v>680</v>
      </c>
      <c r="R66" s="381">
        <v>661</v>
      </c>
      <c r="S66" s="381">
        <v>641</v>
      </c>
      <c r="T66" s="381">
        <v>621</v>
      </c>
      <c r="U66" s="381">
        <v>600</v>
      </c>
      <c r="V66" s="381">
        <v>579</v>
      </c>
      <c r="W66" s="381">
        <v>558</v>
      </c>
      <c r="X66" s="381">
        <v>537</v>
      </c>
      <c r="Y66" s="381">
        <v>517</v>
      </c>
      <c r="Z66" s="381">
        <v>496</v>
      </c>
      <c r="AA66" s="381">
        <v>476</v>
      </c>
      <c r="AB66" s="381">
        <v>456</v>
      </c>
      <c r="AC66" s="381">
        <v>438</v>
      </c>
      <c r="AD66" s="381">
        <v>420</v>
      </c>
      <c r="AE66" s="381">
        <v>403</v>
      </c>
      <c r="AF66" s="381">
        <v>386</v>
      </c>
      <c r="AG66" s="381">
        <v>371</v>
      </c>
      <c r="AH66" s="381">
        <v>358</v>
      </c>
      <c r="AI66" s="381">
        <v>346</v>
      </c>
      <c r="AJ66" s="381">
        <v>336</v>
      </c>
      <c r="AK66" s="381">
        <v>329</v>
      </c>
      <c r="AL66" s="381">
        <v>325</v>
      </c>
    </row>
    <row r="67" spans="1:38" x14ac:dyDescent="0.2">
      <c r="A67" s="928"/>
      <c r="B67" s="635">
        <v>64</v>
      </c>
      <c r="C67" s="381">
        <v>823</v>
      </c>
      <c r="D67" s="381">
        <v>822</v>
      </c>
      <c r="E67" s="381">
        <v>820</v>
      </c>
      <c r="F67" s="381">
        <v>816</v>
      </c>
      <c r="G67" s="381">
        <v>810</v>
      </c>
      <c r="H67" s="381">
        <v>803</v>
      </c>
      <c r="I67" s="381">
        <v>794</v>
      </c>
      <c r="J67" s="381">
        <v>783</v>
      </c>
      <c r="K67" s="381">
        <v>772</v>
      </c>
      <c r="L67" s="381">
        <v>758</v>
      </c>
      <c r="M67" s="381">
        <v>744</v>
      </c>
      <c r="N67" s="381">
        <v>728</v>
      </c>
      <c r="O67" s="381">
        <v>711</v>
      </c>
      <c r="P67" s="381">
        <v>694</v>
      </c>
      <c r="Q67" s="381">
        <v>675</v>
      </c>
      <c r="R67" s="381">
        <v>656</v>
      </c>
      <c r="S67" s="381">
        <v>636</v>
      </c>
      <c r="T67" s="381">
        <v>616</v>
      </c>
      <c r="U67" s="381">
        <v>595</v>
      </c>
      <c r="V67" s="381">
        <v>574</v>
      </c>
      <c r="W67" s="381">
        <v>553</v>
      </c>
      <c r="X67" s="381">
        <v>532</v>
      </c>
      <c r="Y67" s="381">
        <v>512</v>
      </c>
      <c r="Z67" s="381">
        <v>491</v>
      </c>
      <c r="AA67" s="381">
        <v>471</v>
      </c>
      <c r="AB67" s="381">
        <v>452</v>
      </c>
      <c r="AC67" s="381">
        <v>433</v>
      </c>
      <c r="AD67" s="381">
        <v>415</v>
      </c>
      <c r="AE67" s="381">
        <v>398</v>
      </c>
      <c r="AF67" s="381">
        <v>382</v>
      </c>
      <c r="AG67" s="381">
        <v>367</v>
      </c>
      <c r="AH67" s="381">
        <v>353</v>
      </c>
      <c r="AI67" s="381">
        <v>341</v>
      </c>
      <c r="AJ67" s="381">
        <v>332</v>
      </c>
      <c r="AK67" s="381">
        <v>325</v>
      </c>
      <c r="AL67" s="381">
        <v>320</v>
      </c>
    </row>
    <row r="68" spans="1:38" x14ac:dyDescent="0.2">
      <c r="A68" s="928"/>
      <c r="B68" s="635">
        <v>65</v>
      </c>
      <c r="C68" s="381">
        <v>818</v>
      </c>
      <c r="D68" s="381">
        <v>817</v>
      </c>
      <c r="E68" s="381">
        <v>815</v>
      </c>
      <c r="F68" s="381">
        <v>811</v>
      </c>
      <c r="G68" s="381">
        <v>805</v>
      </c>
      <c r="H68" s="381">
        <v>798</v>
      </c>
      <c r="I68" s="381">
        <v>789</v>
      </c>
      <c r="J68" s="381">
        <v>779</v>
      </c>
      <c r="K68" s="381">
        <v>767</v>
      </c>
      <c r="L68" s="381">
        <v>753</v>
      </c>
      <c r="M68" s="381">
        <v>739</v>
      </c>
      <c r="N68" s="381">
        <v>723</v>
      </c>
      <c r="O68" s="381">
        <v>706</v>
      </c>
      <c r="P68" s="381">
        <v>689</v>
      </c>
      <c r="Q68" s="381">
        <v>670</v>
      </c>
      <c r="R68" s="381">
        <v>651</v>
      </c>
      <c r="S68" s="381">
        <v>631</v>
      </c>
      <c r="T68" s="381">
        <v>611</v>
      </c>
      <c r="U68" s="381">
        <v>590</v>
      </c>
      <c r="V68" s="381">
        <v>570</v>
      </c>
      <c r="W68" s="381">
        <v>548</v>
      </c>
      <c r="X68" s="381">
        <v>527</v>
      </c>
      <c r="Y68" s="381">
        <v>507</v>
      </c>
      <c r="Z68" s="381">
        <v>486</v>
      </c>
      <c r="AA68" s="381">
        <v>466</v>
      </c>
      <c r="AB68" s="381">
        <v>447</v>
      </c>
      <c r="AC68" s="381">
        <v>428</v>
      </c>
      <c r="AD68" s="381">
        <v>410</v>
      </c>
      <c r="AE68" s="381">
        <v>393</v>
      </c>
      <c r="AF68" s="381">
        <v>377</v>
      </c>
      <c r="AG68" s="381">
        <v>362</v>
      </c>
      <c r="AH68" s="381">
        <v>349</v>
      </c>
      <c r="AI68" s="381">
        <v>337</v>
      </c>
      <c r="AJ68" s="381">
        <v>327</v>
      </c>
      <c r="AK68" s="381">
        <v>320</v>
      </c>
      <c r="AL68" s="381">
        <v>316</v>
      </c>
    </row>
    <row r="69" spans="1:38" x14ac:dyDescent="0.2">
      <c r="A69" s="928"/>
      <c r="B69" s="635">
        <v>66</v>
      </c>
      <c r="C69" s="381">
        <v>813</v>
      </c>
      <c r="D69" s="381">
        <v>812</v>
      </c>
      <c r="E69" s="381">
        <v>810</v>
      </c>
      <c r="F69" s="381">
        <v>806</v>
      </c>
      <c r="G69" s="381">
        <v>800</v>
      </c>
      <c r="H69" s="381">
        <v>793</v>
      </c>
      <c r="I69" s="381">
        <v>784</v>
      </c>
      <c r="J69" s="381">
        <v>774</v>
      </c>
      <c r="K69" s="381">
        <v>762</v>
      </c>
      <c r="L69" s="381">
        <v>748</v>
      </c>
      <c r="M69" s="381">
        <v>734</v>
      </c>
      <c r="N69" s="381">
        <v>718</v>
      </c>
      <c r="O69" s="381">
        <v>701</v>
      </c>
      <c r="P69" s="381">
        <v>684</v>
      </c>
      <c r="Q69" s="381">
        <v>665</v>
      </c>
      <c r="R69" s="381">
        <v>646</v>
      </c>
      <c r="S69" s="381">
        <v>626</v>
      </c>
      <c r="T69" s="381">
        <v>606</v>
      </c>
      <c r="U69" s="381">
        <v>585</v>
      </c>
      <c r="V69" s="381">
        <v>564</v>
      </c>
      <c r="W69" s="381">
        <v>544</v>
      </c>
      <c r="X69" s="381">
        <v>522</v>
      </c>
      <c r="Y69" s="381">
        <v>502</v>
      </c>
      <c r="Z69" s="381">
        <v>481</v>
      </c>
      <c r="AA69" s="381">
        <v>461</v>
      </c>
      <c r="AB69" s="381">
        <v>442</v>
      </c>
      <c r="AC69" s="381">
        <v>423</v>
      </c>
      <c r="AD69" s="381">
        <v>405</v>
      </c>
      <c r="AE69" s="381">
        <v>388</v>
      </c>
      <c r="AF69" s="381">
        <v>372</v>
      </c>
      <c r="AG69" s="381">
        <v>357</v>
      </c>
      <c r="AH69" s="381">
        <v>344</v>
      </c>
      <c r="AI69" s="381">
        <v>332</v>
      </c>
      <c r="AJ69" s="381">
        <v>323</v>
      </c>
      <c r="AK69" s="381">
        <v>316</v>
      </c>
      <c r="AL69" s="381">
        <v>312</v>
      </c>
    </row>
    <row r="70" spans="1:38" x14ac:dyDescent="0.2">
      <c r="A70" s="928"/>
      <c r="B70" s="635">
        <v>67</v>
      </c>
      <c r="C70" s="381">
        <v>808</v>
      </c>
      <c r="D70" s="381">
        <v>807</v>
      </c>
      <c r="E70" s="381">
        <v>804</v>
      </c>
      <c r="F70" s="381">
        <v>800</v>
      </c>
      <c r="G70" s="381">
        <v>795</v>
      </c>
      <c r="H70" s="381">
        <v>788</v>
      </c>
      <c r="I70" s="381">
        <v>779</v>
      </c>
      <c r="J70" s="381">
        <v>769</v>
      </c>
      <c r="K70" s="381">
        <v>757</v>
      </c>
      <c r="L70" s="381">
        <v>743</v>
      </c>
      <c r="M70" s="381">
        <v>729</v>
      </c>
      <c r="N70" s="381">
        <v>713</v>
      </c>
      <c r="O70" s="381">
        <v>696</v>
      </c>
      <c r="P70" s="381">
        <v>678</v>
      </c>
      <c r="Q70" s="381">
        <v>660</v>
      </c>
      <c r="R70" s="381">
        <v>641</v>
      </c>
      <c r="S70" s="381">
        <v>621</v>
      </c>
      <c r="T70" s="381">
        <v>601</v>
      </c>
      <c r="U70" s="381">
        <v>580</v>
      </c>
      <c r="V70" s="381">
        <v>559</v>
      </c>
      <c r="W70" s="381">
        <v>538</v>
      </c>
      <c r="X70" s="381">
        <v>517</v>
      </c>
      <c r="Y70" s="381">
        <v>496</v>
      </c>
      <c r="Z70" s="381">
        <v>476</v>
      </c>
      <c r="AA70" s="381">
        <v>456</v>
      </c>
      <c r="AB70" s="381">
        <v>437</v>
      </c>
      <c r="AC70" s="381">
        <v>418</v>
      </c>
      <c r="AD70" s="381">
        <v>400</v>
      </c>
      <c r="AE70" s="381">
        <v>383</v>
      </c>
      <c r="AF70" s="381">
        <v>367</v>
      </c>
      <c r="AG70" s="381">
        <v>352</v>
      </c>
      <c r="AH70" s="381">
        <v>339</v>
      </c>
      <c r="AI70" s="381">
        <v>328</v>
      </c>
      <c r="AJ70" s="381">
        <v>318</v>
      </c>
      <c r="AK70" s="381">
        <v>311</v>
      </c>
      <c r="AL70" s="381">
        <v>307</v>
      </c>
    </row>
    <row r="71" spans="1:38" x14ac:dyDescent="0.2">
      <c r="A71" s="928"/>
      <c r="B71" s="635">
        <v>68</v>
      </c>
      <c r="C71" s="381">
        <v>802</v>
      </c>
      <c r="D71" s="381">
        <v>801</v>
      </c>
      <c r="E71" s="381">
        <v>799</v>
      </c>
      <c r="F71" s="381">
        <v>795</v>
      </c>
      <c r="G71" s="381">
        <v>790</v>
      </c>
      <c r="H71" s="381">
        <v>782</v>
      </c>
      <c r="I71" s="381">
        <v>774</v>
      </c>
      <c r="J71" s="381">
        <v>763</v>
      </c>
      <c r="K71" s="381">
        <v>752</v>
      </c>
      <c r="L71" s="381">
        <v>738</v>
      </c>
      <c r="M71" s="381">
        <v>724</v>
      </c>
      <c r="N71" s="381">
        <v>708</v>
      </c>
      <c r="O71" s="381">
        <v>691</v>
      </c>
      <c r="P71" s="381">
        <v>673</v>
      </c>
      <c r="Q71" s="381">
        <v>655</v>
      </c>
      <c r="R71" s="381">
        <v>636</v>
      </c>
      <c r="S71" s="381">
        <v>616</v>
      </c>
      <c r="T71" s="381">
        <v>596</v>
      </c>
      <c r="U71" s="381">
        <v>575</v>
      </c>
      <c r="V71" s="381">
        <v>554</v>
      </c>
      <c r="W71" s="381">
        <v>533</v>
      </c>
      <c r="X71" s="381">
        <v>512</v>
      </c>
      <c r="Y71" s="381">
        <v>491</v>
      </c>
      <c r="Z71" s="381">
        <v>471</v>
      </c>
      <c r="AA71" s="381">
        <v>451</v>
      </c>
      <c r="AB71" s="381">
        <v>432</v>
      </c>
      <c r="AC71" s="381">
        <v>413</v>
      </c>
      <c r="AD71" s="381">
        <v>395</v>
      </c>
      <c r="AE71" s="381">
        <v>378</v>
      </c>
      <c r="AF71" s="381">
        <v>363</v>
      </c>
      <c r="AG71" s="381">
        <v>348</v>
      </c>
      <c r="AH71" s="381">
        <v>335</v>
      </c>
      <c r="AI71" s="381">
        <v>323</v>
      </c>
      <c r="AJ71" s="381">
        <v>314</v>
      </c>
      <c r="AK71" s="381">
        <v>307</v>
      </c>
      <c r="AL71" s="381">
        <v>303</v>
      </c>
    </row>
    <row r="72" spans="1:38" x14ac:dyDescent="0.2">
      <c r="A72" s="928"/>
      <c r="B72" s="635">
        <v>69</v>
      </c>
      <c r="C72" s="381">
        <v>797</v>
      </c>
      <c r="D72" s="381">
        <v>796</v>
      </c>
      <c r="E72" s="381">
        <v>793</v>
      </c>
      <c r="F72" s="381">
        <v>790</v>
      </c>
      <c r="G72" s="381">
        <v>784</v>
      </c>
      <c r="H72" s="381">
        <v>777</v>
      </c>
      <c r="I72" s="381">
        <v>768</v>
      </c>
      <c r="J72" s="381">
        <v>758</v>
      </c>
      <c r="K72" s="381">
        <v>746</v>
      </c>
      <c r="L72" s="381">
        <v>733</v>
      </c>
      <c r="M72" s="381">
        <v>718</v>
      </c>
      <c r="N72" s="381">
        <v>703</v>
      </c>
      <c r="O72" s="381">
        <v>686</v>
      </c>
      <c r="P72" s="381">
        <v>668</v>
      </c>
      <c r="Q72" s="381">
        <v>649</v>
      </c>
      <c r="R72" s="381">
        <v>630</v>
      </c>
      <c r="S72" s="381">
        <v>611</v>
      </c>
      <c r="T72" s="381">
        <v>590</v>
      </c>
      <c r="U72" s="381">
        <v>570</v>
      </c>
      <c r="V72" s="381">
        <v>549</v>
      </c>
      <c r="W72" s="381">
        <v>528</v>
      </c>
      <c r="X72" s="381">
        <v>507</v>
      </c>
      <c r="Y72" s="381">
        <v>486</v>
      </c>
      <c r="Z72" s="381">
        <v>466</v>
      </c>
      <c r="AA72" s="381">
        <v>446</v>
      </c>
      <c r="AB72" s="381">
        <v>426</v>
      </c>
      <c r="AC72" s="381">
        <v>408</v>
      </c>
      <c r="AD72" s="381">
        <v>390</v>
      </c>
      <c r="AE72" s="381">
        <v>373</v>
      </c>
      <c r="AF72" s="381">
        <v>358</v>
      </c>
      <c r="AG72" s="381">
        <v>343</v>
      </c>
      <c r="AH72" s="381">
        <v>330</v>
      </c>
      <c r="AI72" s="381">
        <v>319</v>
      </c>
      <c r="AJ72" s="381">
        <v>309</v>
      </c>
      <c r="AK72" s="381">
        <v>302</v>
      </c>
      <c r="AL72" s="381">
        <v>298</v>
      </c>
    </row>
    <row r="73" spans="1:38" x14ac:dyDescent="0.2">
      <c r="A73" s="928"/>
      <c r="B73" s="635">
        <v>70</v>
      </c>
      <c r="C73" s="381">
        <v>791</v>
      </c>
      <c r="D73" s="381">
        <v>790</v>
      </c>
      <c r="E73" s="381">
        <v>788</v>
      </c>
      <c r="F73" s="381">
        <v>784</v>
      </c>
      <c r="G73" s="381">
        <v>778</v>
      </c>
      <c r="H73" s="381">
        <v>771</v>
      </c>
      <c r="I73" s="381">
        <v>762</v>
      </c>
      <c r="J73" s="381">
        <v>752</v>
      </c>
      <c r="K73" s="381">
        <v>740</v>
      </c>
      <c r="L73" s="381">
        <v>727</v>
      </c>
      <c r="M73" s="381">
        <v>712</v>
      </c>
      <c r="N73" s="381">
        <v>697</v>
      </c>
      <c r="O73" s="381">
        <v>680</v>
      </c>
      <c r="P73" s="381">
        <v>663</v>
      </c>
      <c r="Q73" s="381">
        <v>644</v>
      </c>
      <c r="R73" s="381">
        <v>625</v>
      </c>
      <c r="S73" s="381">
        <v>605</v>
      </c>
      <c r="T73" s="381">
        <v>585</v>
      </c>
      <c r="U73" s="381">
        <v>564</v>
      </c>
      <c r="V73" s="381">
        <v>543</v>
      </c>
      <c r="W73" s="381">
        <v>523</v>
      </c>
      <c r="X73" s="381">
        <v>502</v>
      </c>
      <c r="Y73" s="381">
        <v>481</v>
      </c>
      <c r="Z73" s="381">
        <v>461</v>
      </c>
      <c r="AA73" s="381">
        <v>441</v>
      </c>
      <c r="AB73" s="381">
        <v>422</v>
      </c>
      <c r="AC73" s="381">
        <v>403</v>
      </c>
      <c r="AD73" s="381">
        <v>385</v>
      </c>
      <c r="AE73" s="381">
        <v>369</v>
      </c>
      <c r="AF73" s="381">
        <v>353</v>
      </c>
      <c r="AG73" s="381">
        <v>338</v>
      </c>
      <c r="AH73" s="381">
        <v>325</v>
      </c>
      <c r="AI73" s="381">
        <v>314</v>
      </c>
      <c r="AJ73" s="381">
        <v>305</v>
      </c>
      <c r="AK73" s="381">
        <v>298</v>
      </c>
      <c r="AL73" s="381">
        <v>294</v>
      </c>
    </row>
    <row r="74" spans="1:38" x14ac:dyDescent="0.2">
      <c r="A74" s="928"/>
      <c r="B74" s="635">
        <v>71</v>
      </c>
      <c r="C74" s="381">
        <v>785</v>
      </c>
      <c r="D74" s="381">
        <v>784</v>
      </c>
      <c r="E74" s="381">
        <v>782</v>
      </c>
      <c r="F74" s="381">
        <v>778</v>
      </c>
      <c r="G74" s="381">
        <v>772</v>
      </c>
      <c r="H74" s="381">
        <v>765</v>
      </c>
      <c r="I74" s="381">
        <v>757</v>
      </c>
      <c r="J74" s="381">
        <v>746</v>
      </c>
      <c r="K74" s="381">
        <v>734</v>
      </c>
      <c r="L74" s="381">
        <v>721</v>
      </c>
      <c r="M74" s="381">
        <v>707</v>
      </c>
      <c r="N74" s="381">
        <v>691</v>
      </c>
      <c r="O74" s="381">
        <v>674</v>
      </c>
      <c r="P74" s="381">
        <v>656</v>
      </c>
      <c r="Q74" s="381">
        <v>638</v>
      </c>
      <c r="R74" s="381">
        <v>619</v>
      </c>
      <c r="S74" s="381">
        <v>600</v>
      </c>
      <c r="T74" s="381">
        <v>579</v>
      </c>
      <c r="U74" s="381">
        <v>559</v>
      </c>
      <c r="V74" s="381">
        <v>538</v>
      </c>
      <c r="W74" s="381">
        <v>517</v>
      </c>
      <c r="X74" s="381">
        <v>496</v>
      </c>
      <c r="Y74" s="381">
        <v>476</v>
      </c>
      <c r="Z74" s="381">
        <v>456</v>
      </c>
      <c r="AA74" s="381">
        <v>436</v>
      </c>
      <c r="AB74" s="381">
        <v>416</v>
      </c>
      <c r="AC74" s="381">
        <v>398</v>
      </c>
      <c r="AD74" s="381">
        <v>380</v>
      </c>
      <c r="AE74" s="381">
        <v>364</v>
      </c>
      <c r="AF74" s="381">
        <v>348</v>
      </c>
      <c r="AG74" s="381">
        <v>334</v>
      </c>
      <c r="AH74" s="381">
        <v>321</v>
      </c>
      <c r="AI74" s="381">
        <v>310</v>
      </c>
      <c r="AJ74" s="381">
        <v>301</v>
      </c>
      <c r="AK74" s="381">
        <v>294</v>
      </c>
      <c r="AL74" s="381">
        <v>290</v>
      </c>
    </row>
    <row r="75" spans="1:38" x14ac:dyDescent="0.2">
      <c r="A75" s="928"/>
      <c r="B75" s="635">
        <v>72</v>
      </c>
      <c r="C75" s="381">
        <v>779</v>
      </c>
      <c r="D75" s="381">
        <v>778</v>
      </c>
      <c r="E75" s="381">
        <v>776</v>
      </c>
      <c r="F75" s="381">
        <v>772</v>
      </c>
      <c r="G75" s="381">
        <v>766</v>
      </c>
      <c r="H75" s="381">
        <v>759</v>
      </c>
      <c r="I75" s="381">
        <v>751</v>
      </c>
      <c r="J75" s="381">
        <v>740</v>
      </c>
      <c r="K75" s="381">
        <v>729</v>
      </c>
      <c r="L75" s="381">
        <v>715</v>
      </c>
      <c r="M75" s="381">
        <v>701</v>
      </c>
      <c r="N75" s="381">
        <v>685</v>
      </c>
      <c r="O75" s="381">
        <v>668</v>
      </c>
      <c r="P75" s="381">
        <v>651</v>
      </c>
      <c r="Q75" s="381">
        <v>632</v>
      </c>
      <c r="R75" s="381">
        <v>614</v>
      </c>
      <c r="S75" s="381">
        <v>594</v>
      </c>
      <c r="T75" s="381">
        <v>574</v>
      </c>
      <c r="U75" s="381">
        <v>553</v>
      </c>
      <c r="V75" s="381">
        <v>533</v>
      </c>
      <c r="W75" s="381">
        <v>512</v>
      </c>
      <c r="X75" s="381">
        <v>491</v>
      </c>
      <c r="Y75" s="381">
        <v>470</v>
      </c>
      <c r="Z75" s="381">
        <v>450</v>
      </c>
      <c r="AA75" s="381">
        <v>430</v>
      </c>
      <c r="AB75" s="381">
        <v>411</v>
      </c>
      <c r="AC75" s="381">
        <v>393</v>
      </c>
      <c r="AD75" s="381">
        <v>375</v>
      </c>
      <c r="AE75" s="381">
        <v>359</v>
      </c>
      <c r="AF75" s="381">
        <v>343</v>
      </c>
      <c r="AG75" s="381">
        <v>329</v>
      </c>
      <c r="AH75" s="381">
        <v>316</v>
      </c>
      <c r="AI75" s="381">
        <v>305</v>
      </c>
      <c r="AJ75" s="381">
        <v>296</v>
      </c>
      <c r="AK75" s="381">
        <v>290</v>
      </c>
      <c r="AL75" s="381">
        <v>285</v>
      </c>
    </row>
    <row r="76" spans="1:38" x14ac:dyDescent="0.2">
      <c r="A76" s="928"/>
      <c r="B76" s="635">
        <v>73</v>
      </c>
      <c r="C76" s="381">
        <v>772</v>
      </c>
      <c r="D76" s="381">
        <v>772</v>
      </c>
      <c r="E76" s="381">
        <v>769</v>
      </c>
      <c r="F76" s="381">
        <v>765</v>
      </c>
      <c r="G76" s="381">
        <v>760</v>
      </c>
      <c r="H76" s="381">
        <v>753</v>
      </c>
      <c r="I76" s="381">
        <v>744</v>
      </c>
      <c r="J76" s="381">
        <v>734</v>
      </c>
      <c r="K76" s="381">
        <v>723</v>
      </c>
      <c r="L76" s="381">
        <v>710</v>
      </c>
      <c r="M76" s="381">
        <v>695</v>
      </c>
      <c r="N76" s="381">
        <v>679</v>
      </c>
      <c r="O76" s="381">
        <v>663</v>
      </c>
      <c r="P76" s="381">
        <v>645</v>
      </c>
      <c r="Q76" s="381">
        <v>627</v>
      </c>
      <c r="R76" s="381">
        <v>608</v>
      </c>
      <c r="S76" s="381">
        <v>588</v>
      </c>
      <c r="T76" s="381">
        <v>568</v>
      </c>
      <c r="U76" s="381">
        <v>548</v>
      </c>
      <c r="V76" s="381">
        <v>527</v>
      </c>
      <c r="W76" s="381">
        <v>506</v>
      </c>
      <c r="X76" s="381">
        <v>486</v>
      </c>
      <c r="Y76" s="381">
        <v>465</v>
      </c>
      <c r="Z76" s="381">
        <v>445</v>
      </c>
      <c r="AA76" s="381">
        <v>425</v>
      </c>
      <c r="AB76" s="381">
        <v>406</v>
      </c>
      <c r="AC76" s="381">
        <v>388</v>
      </c>
      <c r="AD76" s="381">
        <v>370</v>
      </c>
      <c r="AE76" s="381">
        <v>354</v>
      </c>
      <c r="AF76" s="381">
        <v>339</v>
      </c>
      <c r="AG76" s="381">
        <v>324</v>
      </c>
      <c r="AH76" s="381">
        <v>312</v>
      </c>
      <c r="AI76" s="381">
        <v>301</v>
      </c>
      <c r="AJ76" s="381">
        <v>292</v>
      </c>
      <c r="AK76" s="381">
        <v>285</v>
      </c>
      <c r="AL76" s="381">
        <v>281</v>
      </c>
    </row>
    <row r="77" spans="1:38" x14ac:dyDescent="0.2">
      <c r="A77" s="928"/>
      <c r="B77" s="635">
        <v>74</v>
      </c>
      <c r="C77" s="381">
        <v>766</v>
      </c>
      <c r="D77" s="381">
        <v>765</v>
      </c>
      <c r="E77" s="381">
        <v>763</v>
      </c>
      <c r="F77" s="381">
        <v>759</v>
      </c>
      <c r="G77" s="381">
        <v>754</v>
      </c>
      <c r="H77" s="381">
        <v>747</v>
      </c>
      <c r="I77" s="381">
        <v>738</v>
      </c>
      <c r="J77" s="381">
        <v>728</v>
      </c>
      <c r="K77" s="381">
        <v>716</v>
      </c>
      <c r="L77" s="381">
        <v>703</v>
      </c>
      <c r="M77" s="381">
        <v>689</v>
      </c>
      <c r="N77" s="381">
        <v>673</v>
      </c>
      <c r="O77" s="381">
        <v>657</v>
      </c>
      <c r="P77" s="381">
        <v>639</v>
      </c>
      <c r="Q77" s="381">
        <v>621</v>
      </c>
      <c r="R77" s="381">
        <v>602</v>
      </c>
      <c r="S77" s="381">
        <v>582</v>
      </c>
      <c r="T77" s="381">
        <v>562</v>
      </c>
      <c r="U77" s="381">
        <v>542</v>
      </c>
      <c r="V77" s="381">
        <v>521</v>
      </c>
      <c r="W77" s="381">
        <v>501</v>
      </c>
      <c r="X77" s="381">
        <v>480</v>
      </c>
      <c r="Y77" s="381">
        <v>460</v>
      </c>
      <c r="Z77" s="381">
        <v>440</v>
      </c>
      <c r="AA77" s="381">
        <v>420</v>
      </c>
      <c r="AB77" s="381">
        <v>401</v>
      </c>
      <c r="AC77" s="381">
        <v>383</v>
      </c>
      <c r="AD77" s="381">
        <v>366</v>
      </c>
      <c r="AE77" s="381">
        <v>349</v>
      </c>
      <c r="AF77" s="381">
        <v>334</v>
      </c>
      <c r="AG77" s="381">
        <v>320</v>
      </c>
      <c r="AH77" s="381">
        <v>307</v>
      </c>
      <c r="AI77" s="381">
        <v>296</v>
      </c>
      <c r="AJ77" s="381">
        <v>287</v>
      </c>
      <c r="AK77" s="381">
        <v>281</v>
      </c>
      <c r="AL77" s="381">
        <v>277</v>
      </c>
    </row>
    <row r="78" spans="1:38" x14ac:dyDescent="0.2">
      <c r="A78" s="928"/>
      <c r="B78" s="635">
        <v>75</v>
      </c>
      <c r="C78" s="381">
        <v>759</v>
      </c>
      <c r="D78" s="381">
        <v>758</v>
      </c>
      <c r="E78" s="381">
        <v>756</v>
      </c>
      <c r="F78" s="381">
        <v>753</v>
      </c>
      <c r="G78" s="381">
        <v>747</v>
      </c>
      <c r="H78" s="381">
        <v>740</v>
      </c>
      <c r="I78" s="381">
        <v>732</v>
      </c>
      <c r="J78" s="381">
        <v>721</v>
      </c>
      <c r="K78" s="381">
        <v>710</v>
      </c>
      <c r="L78" s="381">
        <v>697</v>
      </c>
      <c r="M78" s="381">
        <v>682</v>
      </c>
      <c r="N78" s="381">
        <v>667</v>
      </c>
      <c r="O78" s="381">
        <v>651</v>
      </c>
      <c r="P78" s="381">
        <v>634</v>
      </c>
      <c r="Q78" s="381">
        <v>615</v>
      </c>
      <c r="R78" s="381">
        <v>596</v>
      </c>
      <c r="S78" s="381">
        <v>577</v>
      </c>
      <c r="T78" s="381">
        <v>557</v>
      </c>
      <c r="U78" s="381">
        <v>536</v>
      </c>
      <c r="V78" s="381">
        <v>516</v>
      </c>
      <c r="W78" s="381">
        <v>495</v>
      </c>
      <c r="X78" s="381">
        <v>475</v>
      </c>
      <c r="Y78" s="381">
        <v>454</v>
      </c>
      <c r="Z78" s="381">
        <v>434</v>
      </c>
      <c r="AA78" s="381">
        <v>415</v>
      </c>
      <c r="AB78" s="381">
        <v>396</v>
      </c>
      <c r="AC78" s="381">
        <v>378</v>
      </c>
      <c r="AD78" s="381">
        <v>361</v>
      </c>
      <c r="AE78" s="381">
        <v>344</v>
      </c>
      <c r="AF78" s="381">
        <v>329</v>
      </c>
      <c r="AG78" s="381">
        <v>315</v>
      </c>
      <c r="AH78" s="381">
        <v>303</v>
      </c>
      <c r="AI78" s="381">
        <v>292</v>
      </c>
      <c r="AJ78" s="381">
        <v>283</v>
      </c>
      <c r="AK78" s="381">
        <v>276</v>
      </c>
      <c r="AL78" s="381">
        <v>272</v>
      </c>
    </row>
    <row r="79" spans="1:38" x14ac:dyDescent="0.2">
      <c r="A79" s="928"/>
      <c r="B79" s="635">
        <v>76</v>
      </c>
      <c r="C79" s="381">
        <v>752</v>
      </c>
      <c r="D79" s="381">
        <v>752</v>
      </c>
      <c r="E79" s="381">
        <v>749</v>
      </c>
      <c r="F79" s="381">
        <v>746</v>
      </c>
      <c r="G79" s="381">
        <v>740</v>
      </c>
      <c r="H79" s="381">
        <v>733</v>
      </c>
      <c r="I79" s="381">
        <v>725</v>
      </c>
      <c r="J79" s="381">
        <v>715</v>
      </c>
      <c r="K79" s="381">
        <v>703</v>
      </c>
      <c r="L79" s="381">
        <v>690</v>
      </c>
      <c r="M79" s="381">
        <v>676</v>
      </c>
      <c r="N79" s="381">
        <v>661</v>
      </c>
      <c r="O79" s="381">
        <v>644</v>
      </c>
      <c r="P79" s="381">
        <v>627</v>
      </c>
      <c r="Q79" s="381">
        <v>609</v>
      </c>
      <c r="R79" s="381">
        <v>590</v>
      </c>
      <c r="S79" s="381">
        <v>571</v>
      </c>
      <c r="T79" s="381">
        <v>551</v>
      </c>
      <c r="U79" s="381">
        <v>530</v>
      </c>
      <c r="V79" s="381">
        <v>510</v>
      </c>
      <c r="W79" s="381">
        <v>490</v>
      </c>
      <c r="X79" s="381">
        <v>469</v>
      </c>
      <c r="Y79" s="381">
        <v>449</v>
      </c>
      <c r="Z79" s="381">
        <v>429</v>
      </c>
      <c r="AA79" s="381">
        <v>410</v>
      </c>
      <c r="AB79" s="381">
        <v>391</v>
      </c>
      <c r="AC79" s="381">
        <v>373</v>
      </c>
      <c r="AD79" s="381">
        <v>356</v>
      </c>
      <c r="AE79" s="381">
        <v>339</v>
      </c>
      <c r="AF79" s="381">
        <v>324</v>
      </c>
      <c r="AG79" s="381">
        <v>311</v>
      </c>
      <c r="AH79" s="381">
        <v>298</v>
      </c>
      <c r="AI79" s="381">
        <v>288</v>
      </c>
      <c r="AJ79" s="381">
        <v>279</v>
      </c>
      <c r="AK79" s="381">
        <v>273</v>
      </c>
      <c r="AL79" s="381">
        <v>268</v>
      </c>
    </row>
    <row r="80" spans="1:38" x14ac:dyDescent="0.2">
      <c r="A80" s="928"/>
      <c r="B80" s="635">
        <v>77</v>
      </c>
      <c r="C80" s="381">
        <v>745</v>
      </c>
      <c r="D80" s="381">
        <v>745</v>
      </c>
      <c r="E80" s="381">
        <v>742</v>
      </c>
      <c r="F80" s="381">
        <v>739</v>
      </c>
      <c r="G80" s="381">
        <v>733</v>
      </c>
      <c r="H80" s="381">
        <v>727</v>
      </c>
      <c r="I80" s="381">
        <v>718</v>
      </c>
      <c r="J80" s="381">
        <v>708</v>
      </c>
      <c r="K80" s="381">
        <v>697</v>
      </c>
      <c r="L80" s="381">
        <v>684</v>
      </c>
      <c r="M80" s="381">
        <v>670</v>
      </c>
      <c r="N80" s="381">
        <v>654</v>
      </c>
      <c r="O80" s="381">
        <v>638</v>
      </c>
      <c r="P80" s="381">
        <v>621</v>
      </c>
      <c r="Q80" s="381">
        <v>602</v>
      </c>
      <c r="R80" s="381">
        <v>583</v>
      </c>
      <c r="S80" s="381">
        <v>565</v>
      </c>
      <c r="T80" s="381">
        <v>545</v>
      </c>
      <c r="U80" s="381">
        <v>525</v>
      </c>
      <c r="V80" s="381">
        <v>504</v>
      </c>
      <c r="W80" s="381">
        <v>484</v>
      </c>
      <c r="X80" s="381">
        <v>464</v>
      </c>
      <c r="Y80" s="381">
        <v>443</v>
      </c>
      <c r="Z80" s="381">
        <v>424</v>
      </c>
      <c r="AA80" s="381">
        <v>404</v>
      </c>
      <c r="AB80" s="381">
        <v>386</v>
      </c>
      <c r="AC80" s="381">
        <v>368</v>
      </c>
      <c r="AD80" s="381">
        <v>351</v>
      </c>
      <c r="AE80" s="381">
        <v>335</v>
      </c>
      <c r="AF80" s="381">
        <v>320</v>
      </c>
      <c r="AG80" s="381">
        <v>306</v>
      </c>
      <c r="AH80" s="381">
        <v>294</v>
      </c>
      <c r="AI80" s="381">
        <v>283</v>
      </c>
      <c r="AJ80" s="381">
        <v>275</v>
      </c>
      <c r="AK80" s="381">
        <v>268</v>
      </c>
      <c r="AL80" s="381">
        <v>264</v>
      </c>
    </row>
    <row r="81" spans="1:38" x14ac:dyDescent="0.2">
      <c r="A81" s="928"/>
      <c r="B81" s="635">
        <v>78</v>
      </c>
      <c r="C81" s="381">
        <v>738</v>
      </c>
      <c r="D81" s="381">
        <v>737</v>
      </c>
      <c r="E81" s="381">
        <v>735</v>
      </c>
      <c r="F81" s="381">
        <v>732</v>
      </c>
      <c r="G81" s="381">
        <v>726</v>
      </c>
      <c r="H81" s="381">
        <v>720</v>
      </c>
      <c r="I81" s="381">
        <v>711</v>
      </c>
      <c r="J81" s="381">
        <v>701</v>
      </c>
      <c r="K81" s="381">
        <v>690</v>
      </c>
      <c r="L81" s="381">
        <v>677</v>
      </c>
      <c r="M81" s="381">
        <v>663</v>
      </c>
      <c r="N81" s="381">
        <v>648</v>
      </c>
      <c r="O81" s="381">
        <v>632</v>
      </c>
      <c r="P81" s="381">
        <v>614</v>
      </c>
      <c r="Q81" s="381">
        <v>596</v>
      </c>
      <c r="R81" s="381">
        <v>578</v>
      </c>
      <c r="S81" s="381">
        <v>558</v>
      </c>
      <c r="T81" s="381">
        <v>539</v>
      </c>
      <c r="U81" s="381">
        <v>519</v>
      </c>
      <c r="V81" s="381">
        <v>498</v>
      </c>
      <c r="W81" s="381">
        <v>478</v>
      </c>
      <c r="X81" s="381">
        <v>458</v>
      </c>
      <c r="Y81" s="381">
        <v>438</v>
      </c>
      <c r="Z81" s="381">
        <v>418</v>
      </c>
      <c r="AA81" s="381">
        <v>399</v>
      </c>
      <c r="AB81" s="381">
        <v>381</v>
      </c>
      <c r="AC81" s="381">
        <v>363</v>
      </c>
      <c r="AD81" s="381">
        <v>346</v>
      </c>
      <c r="AE81" s="381">
        <v>330</v>
      </c>
      <c r="AF81" s="381">
        <v>315</v>
      </c>
      <c r="AG81" s="381">
        <v>301</v>
      </c>
      <c r="AH81" s="381">
        <v>289</v>
      </c>
      <c r="AI81" s="381">
        <v>279</v>
      </c>
      <c r="AJ81" s="381">
        <v>270</v>
      </c>
      <c r="AK81" s="381">
        <v>264</v>
      </c>
      <c r="AL81" s="381">
        <v>260</v>
      </c>
    </row>
    <row r="82" spans="1:38" x14ac:dyDescent="0.2">
      <c r="A82" s="928"/>
      <c r="B82" s="635">
        <v>79</v>
      </c>
      <c r="C82" s="381">
        <v>731</v>
      </c>
      <c r="D82" s="381">
        <v>730</v>
      </c>
      <c r="E82" s="381">
        <v>728</v>
      </c>
      <c r="F82" s="381">
        <v>724</v>
      </c>
      <c r="G82" s="381">
        <v>719</v>
      </c>
      <c r="H82" s="381">
        <v>712</v>
      </c>
      <c r="I82" s="381">
        <v>704</v>
      </c>
      <c r="J82" s="381">
        <v>694</v>
      </c>
      <c r="K82" s="381">
        <v>683</v>
      </c>
      <c r="L82" s="381">
        <v>670</v>
      </c>
      <c r="M82" s="381">
        <v>656</v>
      </c>
      <c r="N82" s="381">
        <v>641</v>
      </c>
      <c r="O82" s="381">
        <v>625</v>
      </c>
      <c r="P82" s="381">
        <v>608</v>
      </c>
      <c r="Q82" s="381">
        <v>590</v>
      </c>
      <c r="R82" s="381">
        <v>571</v>
      </c>
      <c r="S82" s="381">
        <v>552</v>
      </c>
      <c r="T82" s="381">
        <v>532</v>
      </c>
      <c r="U82" s="381">
        <v>513</v>
      </c>
      <c r="V82" s="381">
        <v>493</v>
      </c>
      <c r="W82" s="381">
        <v>472</v>
      </c>
      <c r="X82" s="381">
        <v>452</v>
      </c>
      <c r="Y82" s="381">
        <v>432</v>
      </c>
      <c r="Z82" s="381">
        <v>413</v>
      </c>
      <c r="AA82" s="381">
        <v>394</v>
      </c>
      <c r="AB82" s="381">
        <v>375</v>
      </c>
      <c r="AC82" s="381">
        <v>358</v>
      </c>
      <c r="AD82" s="381">
        <v>341</v>
      </c>
      <c r="AE82" s="381">
        <v>325</v>
      </c>
      <c r="AF82" s="381">
        <v>310</v>
      </c>
      <c r="AG82" s="381">
        <v>297</v>
      </c>
      <c r="AH82" s="381">
        <v>285</v>
      </c>
      <c r="AI82" s="381">
        <v>275</v>
      </c>
      <c r="AJ82" s="381">
        <v>266</v>
      </c>
      <c r="AK82" s="381">
        <v>260</v>
      </c>
      <c r="AL82" s="381">
        <v>256</v>
      </c>
    </row>
    <row r="83" spans="1:38" x14ac:dyDescent="0.2">
      <c r="A83" s="928"/>
      <c r="B83" s="635">
        <v>80</v>
      </c>
      <c r="C83" s="381">
        <v>723</v>
      </c>
      <c r="D83" s="381">
        <v>723</v>
      </c>
      <c r="E83" s="381">
        <v>720</v>
      </c>
      <c r="F83" s="381">
        <v>717</v>
      </c>
      <c r="G83" s="381">
        <v>712</v>
      </c>
      <c r="H83" s="381">
        <v>705</v>
      </c>
      <c r="I83" s="381">
        <v>697</v>
      </c>
      <c r="J83" s="381">
        <v>687</v>
      </c>
      <c r="K83" s="381">
        <v>676</v>
      </c>
      <c r="L83" s="381">
        <v>663</v>
      </c>
      <c r="M83" s="381">
        <v>649</v>
      </c>
      <c r="N83" s="381">
        <v>634</v>
      </c>
      <c r="O83" s="381">
        <v>618</v>
      </c>
      <c r="P83" s="381">
        <v>601</v>
      </c>
      <c r="Q83" s="381">
        <v>584</v>
      </c>
      <c r="R83" s="381">
        <v>565</v>
      </c>
      <c r="S83" s="381">
        <v>546</v>
      </c>
      <c r="T83" s="381">
        <v>526</v>
      </c>
      <c r="U83" s="381">
        <v>506</v>
      </c>
      <c r="V83" s="381">
        <v>487</v>
      </c>
      <c r="W83" s="381">
        <v>467</v>
      </c>
      <c r="X83" s="381">
        <v>446</v>
      </c>
      <c r="Y83" s="381">
        <v>426</v>
      </c>
      <c r="Z83" s="381">
        <v>407</v>
      </c>
      <c r="AA83" s="381">
        <v>389</v>
      </c>
      <c r="AB83" s="381">
        <v>370</v>
      </c>
      <c r="AC83" s="381">
        <v>352</v>
      </c>
      <c r="AD83" s="381">
        <v>336</v>
      </c>
      <c r="AE83" s="381">
        <v>320</v>
      </c>
      <c r="AF83" s="381">
        <v>306</v>
      </c>
      <c r="AG83" s="381">
        <v>292</v>
      </c>
      <c r="AH83" s="381">
        <v>281</v>
      </c>
      <c r="AI83" s="381">
        <v>270</v>
      </c>
      <c r="AJ83" s="381">
        <v>262</v>
      </c>
      <c r="AK83" s="381">
        <v>256</v>
      </c>
      <c r="AL83" s="381">
        <v>252</v>
      </c>
    </row>
    <row r="84" spans="1:38" x14ac:dyDescent="0.2">
      <c r="A84" s="928"/>
      <c r="B84" s="635">
        <v>81</v>
      </c>
      <c r="C84" s="381">
        <v>716</v>
      </c>
      <c r="D84" s="381">
        <v>715</v>
      </c>
      <c r="E84" s="381">
        <v>713</v>
      </c>
      <c r="F84" s="381">
        <v>709</v>
      </c>
      <c r="G84" s="381">
        <v>704</v>
      </c>
      <c r="H84" s="381">
        <v>698</v>
      </c>
      <c r="I84" s="381">
        <v>689</v>
      </c>
      <c r="J84" s="381">
        <v>680</v>
      </c>
      <c r="K84" s="381">
        <v>669</v>
      </c>
      <c r="L84" s="381">
        <v>656</v>
      </c>
      <c r="M84" s="381">
        <v>642</v>
      </c>
      <c r="N84" s="381">
        <v>627</v>
      </c>
      <c r="O84" s="381">
        <v>611</v>
      </c>
      <c r="P84" s="381">
        <v>594</v>
      </c>
      <c r="Q84" s="381">
        <v>577</v>
      </c>
      <c r="R84" s="381">
        <v>559</v>
      </c>
      <c r="S84" s="381">
        <v>540</v>
      </c>
      <c r="T84" s="381">
        <v>520</v>
      </c>
      <c r="U84" s="381">
        <v>501</v>
      </c>
      <c r="V84" s="381">
        <v>480</v>
      </c>
      <c r="W84" s="381">
        <v>461</v>
      </c>
      <c r="X84" s="381">
        <v>441</v>
      </c>
      <c r="Y84" s="381">
        <v>421</v>
      </c>
      <c r="Z84" s="381">
        <v>402</v>
      </c>
      <c r="AA84" s="381">
        <v>383</v>
      </c>
      <c r="AB84" s="381">
        <v>365</v>
      </c>
      <c r="AC84" s="381">
        <v>348</v>
      </c>
      <c r="AD84" s="381">
        <v>331</v>
      </c>
      <c r="AE84" s="381">
        <v>315</v>
      </c>
      <c r="AF84" s="381">
        <v>301</v>
      </c>
      <c r="AG84" s="381">
        <v>288</v>
      </c>
      <c r="AH84" s="381">
        <v>276</v>
      </c>
      <c r="AI84" s="381">
        <v>266</v>
      </c>
      <c r="AJ84" s="381">
        <v>258</v>
      </c>
      <c r="AK84" s="381">
        <v>252</v>
      </c>
      <c r="AL84" s="381">
        <v>248</v>
      </c>
    </row>
    <row r="85" spans="1:38" x14ac:dyDescent="0.2">
      <c r="A85" s="928"/>
      <c r="B85" s="635">
        <v>82</v>
      </c>
      <c r="C85" s="381">
        <v>708</v>
      </c>
      <c r="D85" s="381">
        <v>707</v>
      </c>
      <c r="E85" s="381">
        <v>705</v>
      </c>
      <c r="F85" s="381">
        <v>701</v>
      </c>
      <c r="G85" s="381">
        <v>696</v>
      </c>
      <c r="H85" s="381">
        <v>690</v>
      </c>
      <c r="I85" s="381">
        <v>682</v>
      </c>
      <c r="J85" s="381">
        <v>673</v>
      </c>
      <c r="K85" s="381">
        <v>661</v>
      </c>
      <c r="L85" s="381">
        <v>649</v>
      </c>
      <c r="M85" s="381">
        <v>635</v>
      </c>
      <c r="N85" s="381">
        <v>620</v>
      </c>
      <c r="O85" s="381">
        <v>604</v>
      </c>
      <c r="P85" s="381">
        <v>588</v>
      </c>
      <c r="Q85" s="381">
        <v>570</v>
      </c>
      <c r="R85" s="381">
        <v>552</v>
      </c>
      <c r="S85" s="381">
        <v>532</v>
      </c>
      <c r="T85" s="381">
        <v>514</v>
      </c>
      <c r="U85" s="381">
        <v>495</v>
      </c>
      <c r="V85" s="381">
        <v>475</v>
      </c>
      <c r="W85" s="381">
        <v>455</v>
      </c>
      <c r="X85" s="381">
        <v>435</v>
      </c>
      <c r="Y85" s="381">
        <v>416</v>
      </c>
      <c r="Z85" s="381">
        <v>396</v>
      </c>
      <c r="AA85" s="381">
        <v>378</v>
      </c>
      <c r="AB85" s="381">
        <v>360</v>
      </c>
      <c r="AC85" s="381">
        <v>342</v>
      </c>
      <c r="AD85" s="381">
        <v>326</v>
      </c>
      <c r="AE85" s="381">
        <v>311</v>
      </c>
      <c r="AF85" s="381">
        <v>296</v>
      </c>
      <c r="AG85" s="381">
        <v>283</v>
      </c>
      <c r="AH85" s="381">
        <v>272</v>
      </c>
      <c r="AI85" s="381">
        <v>262</v>
      </c>
      <c r="AJ85" s="381">
        <v>254</v>
      </c>
      <c r="AK85" s="381">
        <v>248</v>
      </c>
      <c r="AL85" s="381">
        <v>244</v>
      </c>
    </row>
    <row r="86" spans="1:38" x14ac:dyDescent="0.2">
      <c r="A86" s="928"/>
      <c r="B86" s="635">
        <v>83</v>
      </c>
      <c r="C86" s="381">
        <v>700</v>
      </c>
      <c r="D86" s="381">
        <v>699</v>
      </c>
      <c r="E86" s="381">
        <v>697</v>
      </c>
      <c r="F86" s="381">
        <v>694</v>
      </c>
      <c r="G86" s="381">
        <v>689</v>
      </c>
      <c r="H86" s="381">
        <v>682</v>
      </c>
      <c r="I86" s="381">
        <v>674</v>
      </c>
      <c r="J86" s="381">
        <v>665</v>
      </c>
      <c r="K86" s="381">
        <v>654</v>
      </c>
      <c r="L86" s="381">
        <v>641</v>
      </c>
      <c r="M86" s="381">
        <v>628</v>
      </c>
      <c r="N86" s="381">
        <v>613</v>
      </c>
      <c r="O86" s="381">
        <v>598</v>
      </c>
      <c r="P86" s="381">
        <v>581</v>
      </c>
      <c r="Q86" s="381">
        <v>563</v>
      </c>
      <c r="R86" s="381">
        <v>545</v>
      </c>
      <c r="S86" s="381">
        <v>526</v>
      </c>
      <c r="T86" s="381">
        <v>507</v>
      </c>
      <c r="U86" s="381">
        <v>488</v>
      </c>
      <c r="V86" s="381">
        <v>469</v>
      </c>
      <c r="W86" s="381">
        <v>449</v>
      </c>
      <c r="X86" s="381">
        <v>429</v>
      </c>
      <c r="Y86" s="381">
        <v>410</v>
      </c>
      <c r="Z86" s="381">
        <v>391</v>
      </c>
      <c r="AA86" s="381">
        <v>372</v>
      </c>
      <c r="AB86" s="381">
        <v>354</v>
      </c>
      <c r="AC86" s="381">
        <v>337</v>
      </c>
      <c r="AD86" s="381">
        <v>321</v>
      </c>
      <c r="AE86" s="381">
        <v>306</v>
      </c>
      <c r="AF86" s="381">
        <v>292</v>
      </c>
      <c r="AG86" s="381">
        <v>279</v>
      </c>
      <c r="AH86" s="381">
        <v>268</v>
      </c>
      <c r="AI86" s="381">
        <v>257</v>
      </c>
      <c r="AJ86" s="381">
        <v>249</v>
      </c>
      <c r="AK86" s="381">
        <v>243</v>
      </c>
      <c r="AL86" s="381">
        <v>240</v>
      </c>
    </row>
    <row r="87" spans="1:38" x14ac:dyDescent="0.2">
      <c r="A87" s="928"/>
      <c r="B87" s="635">
        <v>84</v>
      </c>
      <c r="C87" s="381">
        <v>692</v>
      </c>
      <c r="D87" s="381">
        <v>691</v>
      </c>
      <c r="E87" s="381">
        <v>689</v>
      </c>
      <c r="F87" s="381">
        <v>686</v>
      </c>
      <c r="G87" s="381">
        <v>681</v>
      </c>
      <c r="H87" s="381">
        <v>674</v>
      </c>
      <c r="I87" s="381">
        <v>667</v>
      </c>
      <c r="J87" s="381">
        <v>657</v>
      </c>
      <c r="K87" s="381">
        <v>646</v>
      </c>
      <c r="L87" s="381">
        <v>634</v>
      </c>
      <c r="M87" s="381">
        <v>620</v>
      </c>
      <c r="N87" s="381">
        <v>606</v>
      </c>
      <c r="O87" s="381">
        <v>590</v>
      </c>
      <c r="P87" s="381">
        <v>574</v>
      </c>
      <c r="Q87" s="381">
        <v>557</v>
      </c>
      <c r="R87" s="381">
        <v>539</v>
      </c>
      <c r="S87" s="381">
        <v>520</v>
      </c>
      <c r="T87" s="381">
        <v>501</v>
      </c>
      <c r="U87" s="381">
        <v>482</v>
      </c>
      <c r="V87" s="381">
        <v>463</v>
      </c>
      <c r="W87" s="381">
        <v>443</v>
      </c>
      <c r="X87" s="381">
        <v>424</v>
      </c>
      <c r="Y87" s="381">
        <v>404</v>
      </c>
      <c r="Z87" s="381">
        <v>385</v>
      </c>
      <c r="AA87" s="381">
        <v>367</v>
      </c>
      <c r="AB87" s="381">
        <v>349</v>
      </c>
      <c r="AC87" s="381">
        <v>332</v>
      </c>
      <c r="AD87" s="381">
        <v>316</v>
      </c>
      <c r="AE87" s="381">
        <v>301</v>
      </c>
      <c r="AF87" s="381">
        <v>287</v>
      </c>
      <c r="AG87" s="381">
        <v>275</v>
      </c>
      <c r="AH87" s="381">
        <v>263</v>
      </c>
      <c r="AI87" s="381">
        <v>253</v>
      </c>
      <c r="AJ87" s="381">
        <v>245</v>
      </c>
      <c r="AK87" s="381">
        <v>240</v>
      </c>
      <c r="AL87" s="381">
        <v>236</v>
      </c>
    </row>
    <row r="88" spans="1:38" x14ac:dyDescent="0.2">
      <c r="A88" s="928"/>
      <c r="B88" s="635">
        <v>85</v>
      </c>
      <c r="C88" s="381">
        <v>683</v>
      </c>
      <c r="D88" s="381">
        <v>683</v>
      </c>
      <c r="E88" s="381">
        <v>681</v>
      </c>
      <c r="F88" s="381">
        <v>677</v>
      </c>
      <c r="G88" s="381">
        <v>672</v>
      </c>
      <c r="H88" s="381">
        <v>666</v>
      </c>
      <c r="I88" s="381">
        <v>658</v>
      </c>
      <c r="J88" s="381">
        <v>649</v>
      </c>
      <c r="K88" s="381">
        <v>638</v>
      </c>
      <c r="L88" s="381">
        <v>626</v>
      </c>
      <c r="M88" s="381">
        <v>613</v>
      </c>
      <c r="N88" s="381">
        <v>599</v>
      </c>
      <c r="O88" s="381">
        <v>583</v>
      </c>
      <c r="P88" s="381">
        <v>567</v>
      </c>
      <c r="Q88" s="381">
        <v>550</v>
      </c>
      <c r="R88" s="381">
        <v>532</v>
      </c>
      <c r="S88" s="381">
        <v>514</v>
      </c>
      <c r="T88" s="381">
        <v>495</v>
      </c>
      <c r="U88" s="381">
        <v>476</v>
      </c>
      <c r="V88" s="381">
        <v>456</v>
      </c>
      <c r="W88" s="381">
        <v>437</v>
      </c>
      <c r="X88" s="381">
        <v>418</v>
      </c>
      <c r="Y88" s="381">
        <v>399</v>
      </c>
      <c r="Z88" s="381">
        <v>379</v>
      </c>
      <c r="AA88" s="381">
        <v>362</v>
      </c>
      <c r="AB88" s="381">
        <v>344</v>
      </c>
      <c r="AC88" s="381">
        <v>327</v>
      </c>
      <c r="AD88" s="381">
        <v>311</v>
      </c>
      <c r="AE88" s="381">
        <v>296</v>
      </c>
      <c r="AF88" s="381">
        <v>283</v>
      </c>
      <c r="AG88" s="381">
        <v>270</v>
      </c>
      <c r="AH88" s="381">
        <v>259</v>
      </c>
      <c r="AI88" s="381">
        <v>249</v>
      </c>
      <c r="AJ88" s="381">
        <v>241</v>
      </c>
      <c r="AK88" s="381">
        <v>236</v>
      </c>
      <c r="AL88" s="381">
        <v>232</v>
      </c>
    </row>
    <row r="89" spans="1:38" x14ac:dyDescent="0.2">
      <c r="A89" s="928"/>
      <c r="B89" s="635">
        <v>86</v>
      </c>
      <c r="C89" s="381">
        <v>675</v>
      </c>
      <c r="D89" s="381">
        <v>674</v>
      </c>
      <c r="E89" s="381">
        <v>672</v>
      </c>
      <c r="F89" s="381">
        <v>669</v>
      </c>
      <c r="G89" s="381">
        <v>664</v>
      </c>
      <c r="H89" s="381">
        <v>658</v>
      </c>
      <c r="I89" s="381">
        <v>650</v>
      </c>
      <c r="J89" s="381">
        <v>641</v>
      </c>
      <c r="K89" s="381">
        <v>631</v>
      </c>
      <c r="L89" s="381">
        <v>619</v>
      </c>
      <c r="M89" s="381">
        <v>606</v>
      </c>
      <c r="N89" s="381">
        <v>591</v>
      </c>
      <c r="O89" s="381">
        <v>576</v>
      </c>
      <c r="P89" s="381">
        <v>560</v>
      </c>
      <c r="Q89" s="381">
        <v>543</v>
      </c>
      <c r="R89" s="381">
        <v>525</v>
      </c>
      <c r="S89" s="381">
        <v>508</v>
      </c>
      <c r="T89" s="381">
        <v>489</v>
      </c>
      <c r="U89" s="381">
        <v>469</v>
      </c>
      <c r="V89" s="381">
        <v>450</v>
      </c>
      <c r="W89" s="381">
        <v>431</v>
      </c>
      <c r="X89" s="381">
        <v>412</v>
      </c>
      <c r="Y89" s="381">
        <v>393</v>
      </c>
      <c r="Z89" s="381">
        <v>374</v>
      </c>
      <c r="AA89" s="381">
        <v>356</v>
      </c>
      <c r="AB89" s="381">
        <v>339</v>
      </c>
      <c r="AC89" s="381">
        <v>322</v>
      </c>
      <c r="AD89" s="381">
        <v>306</v>
      </c>
      <c r="AE89" s="381">
        <v>292</v>
      </c>
      <c r="AF89" s="381">
        <v>278</v>
      </c>
      <c r="AG89" s="381">
        <v>265</v>
      </c>
      <c r="AH89" s="381">
        <v>255</v>
      </c>
      <c r="AI89" s="381">
        <v>245</v>
      </c>
      <c r="AJ89" s="381">
        <v>237</v>
      </c>
      <c r="AK89" s="381">
        <v>232</v>
      </c>
      <c r="AL89" s="381">
        <v>228</v>
      </c>
    </row>
    <row r="90" spans="1:38" x14ac:dyDescent="0.2">
      <c r="A90" s="928"/>
      <c r="B90" s="635">
        <v>87</v>
      </c>
      <c r="C90" s="381">
        <v>666</v>
      </c>
      <c r="D90" s="381">
        <v>665</v>
      </c>
      <c r="E90" s="381">
        <v>664</v>
      </c>
      <c r="F90" s="381">
        <v>660</v>
      </c>
      <c r="G90" s="381">
        <v>656</v>
      </c>
      <c r="H90" s="381">
        <v>650</v>
      </c>
      <c r="I90" s="381">
        <v>642</v>
      </c>
      <c r="J90" s="381">
        <v>633</v>
      </c>
      <c r="K90" s="381">
        <v>623</v>
      </c>
      <c r="L90" s="381">
        <v>611</v>
      </c>
      <c r="M90" s="381">
        <v>598</v>
      </c>
      <c r="N90" s="381">
        <v>584</v>
      </c>
      <c r="O90" s="381">
        <v>569</v>
      </c>
      <c r="P90" s="381">
        <v>552</v>
      </c>
      <c r="Q90" s="381">
        <v>536</v>
      </c>
      <c r="R90" s="381">
        <v>518</v>
      </c>
      <c r="S90" s="381">
        <v>500</v>
      </c>
      <c r="T90" s="381">
        <v>483</v>
      </c>
      <c r="U90" s="381">
        <v>463</v>
      </c>
      <c r="V90" s="381">
        <v>444</v>
      </c>
      <c r="W90" s="381">
        <v>425</v>
      </c>
      <c r="X90" s="381">
        <v>406</v>
      </c>
      <c r="Y90" s="381">
        <v>387</v>
      </c>
      <c r="Z90" s="381">
        <v>369</v>
      </c>
      <c r="AA90" s="381">
        <v>351</v>
      </c>
      <c r="AB90" s="381">
        <v>334</v>
      </c>
      <c r="AC90" s="381">
        <v>317</v>
      </c>
      <c r="AD90" s="381">
        <v>302</v>
      </c>
      <c r="AE90" s="381">
        <v>287</v>
      </c>
      <c r="AF90" s="381">
        <v>274</v>
      </c>
      <c r="AG90" s="381">
        <v>261</v>
      </c>
      <c r="AH90" s="381">
        <v>250</v>
      </c>
      <c r="AI90" s="381">
        <v>241</v>
      </c>
      <c r="AJ90" s="381">
        <v>233</v>
      </c>
      <c r="AK90" s="381">
        <v>227</v>
      </c>
      <c r="AL90" s="381">
        <v>224</v>
      </c>
    </row>
    <row r="91" spans="1:38" x14ac:dyDescent="0.2">
      <c r="A91" s="928"/>
      <c r="B91" s="635">
        <v>88</v>
      </c>
      <c r="C91" s="381">
        <v>658</v>
      </c>
      <c r="D91" s="381">
        <v>657</v>
      </c>
      <c r="E91" s="381">
        <v>655</v>
      </c>
      <c r="F91" s="381">
        <v>652</v>
      </c>
      <c r="G91" s="381">
        <v>647</v>
      </c>
      <c r="H91" s="381">
        <v>641</v>
      </c>
      <c r="I91" s="381">
        <v>634</v>
      </c>
      <c r="J91" s="381">
        <v>625</v>
      </c>
      <c r="K91" s="381">
        <v>615</v>
      </c>
      <c r="L91" s="381">
        <v>603</v>
      </c>
      <c r="M91" s="381">
        <v>590</v>
      </c>
      <c r="N91" s="381">
        <v>576</v>
      </c>
      <c r="O91" s="381">
        <v>561</v>
      </c>
      <c r="P91" s="381">
        <v>545</v>
      </c>
      <c r="Q91" s="381">
        <v>529</v>
      </c>
      <c r="R91" s="381">
        <v>511</v>
      </c>
      <c r="S91" s="381">
        <v>493</v>
      </c>
      <c r="T91" s="381">
        <v>475</v>
      </c>
      <c r="U91" s="381">
        <v>456</v>
      </c>
      <c r="V91" s="381">
        <v>438</v>
      </c>
      <c r="W91" s="381">
        <v>419</v>
      </c>
      <c r="X91" s="381">
        <v>400</v>
      </c>
      <c r="Y91" s="381">
        <v>381</v>
      </c>
      <c r="Z91" s="381">
        <v>363</v>
      </c>
      <c r="AA91" s="381">
        <v>346</v>
      </c>
      <c r="AB91" s="381">
        <v>328</v>
      </c>
      <c r="AC91" s="381">
        <v>312</v>
      </c>
      <c r="AD91" s="381">
        <v>297</v>
      </c>
      <c r="AE91" s="381">
        <v>282</v>
      </c>
      <c r="AF91" s="381">
        <v>269</v>
      </c>
      <c r="AG91" s="381">
        <v>257</v>
      </c>
      <c r="AH91" s="381">
        <v>246</v>
      </c>
      <c r="AI91" s="381">
        <v>237</v>
      </c>
      <c r="AJ91" s="381">
        <v>229</v>
      </c>
      <c r="AK91" s="381">
        <v>224</v>
      </c>
      <c r="AL91" s="381">
        <v>220</v>
      </c>
    </row>
    <row r="92" spans="1:38" x14ac:dyDescent="0.2">
      <c r="A92" s="928"/>
      <c r="B92" s="635">
        <v>89</v>
      </c>
      <c r="C92" s="381">
        <v>648</v>
      </c>
      <c r="D92" s="381">
        <v>648</v>
      </c>
      <c r="E92" s="381">
        <v>646</v>
      </c>
      <c r="F92" s="381">
        <v>643</v>
      </c>
      <c r="G92" s="381">
        <v>638</v>
      </c>
      <c r="H92" s="381">
        <v>633</v>
      </c>
      <c r="I92" s="381">
        <v>625</v>
      </c>
      <c r="J92" s="381">
        <v>617</v>
      </c>
      <c r="K92" s="381">
        <v>606</v>
      </c>
      <c r="L92" s="381">
        <v>595</v>
      </c>
      <c r="M92" s="381">
        <v>582</v>
      </c>
      <c r="N92" s="381">
        <v>568</v>
      </c>
      <c r="O92" s="381">
        <v>553</v>
      </c>
      <c r="P92" s="381">
        <v>538</v>
      </c>
      <c r="Q92" s="381">
        <v>521</v>
      </c>
      <c r="R92" s="381">
        <v>505</v>
      </c>
      <c r="S92" s="381">
        <v>487</v>
      </c>
      <c r="T92" s="381">
        <v>468</v>
      </c>
      <c r="U92" s="381">
        <v>450</v>
      </c>
      <c r="V92" s="381">
        <v>431</v>
      </c>
      <c r="W92" s="381">
        <v>413</v>
      </c>
      <c r="X92" s="381">
        <v>394</v>
      </c>
      <c r="Y92" s="381">
        <v>376</v>
      </c>
      <c r="Z92" s="381">
        <v>358</v>
      </c>
      <c r="AA92" s="381">
        <v>340</v>
      </c>
      <c r="AB92" s="381">
        <v>323</v>
      </c>
      <c r="AC92" s="381">
        <v>307</v>
      </c>
      <c r="AD92" s="381">
        <v>292</v>
      </c>
      <c r="AE92" s="381">
        <v>278</v>
      </c>
      <c r="AF92" s="381">
        <v>265</v>
      </c>
      <c r="AG92" s="381">
        <v>252</v>
      </c>
      <c r="AH92" s="381">
        <v>242</v>
      </c>
      <c r="AI92" s="381">
        <v>233</v>
      </c>
      <c r="AJ92" s="381">
        <v>225</v>
      </c>
      <c r="AK92" s="381">
        <v>220</v>
      </c>
      <c r="AL92" s="381">
        <v>216</v>
      </c>
    </row>
    <row r="93" spans="1:38" x14ac:dyDescent="0.2">
      <c r="A93" s="928"/>
      <c r="B93" s="635">
        <v>90</v>
      </c>
      <c r="C93" s="381">
        <v>639</v>
      </c>
      <c r="D93" s="381">
        <v>639</v>
      </c>
      <c r="E93" s="381">
        <v>637</v>
      </c>
      <c r="F93" s="381">
        <v>634</v>
      </c>
      <c r="G93" s="381">
        <v>630</v>
      </c>
      <c r="H93" s="381">
        <v>624</v>
      </c>
      <c r="I93" s="381">
        <v>617</v>
      </c>
      <c r="J93" s="381">
        <v>608</v>
      </c>
      <c r="K93" s="381">
        <v>598</v>
      </c>
      <c r="L93" s="381">
        <v>587</v>
      </c>
      <c r="M93" s="381">
        <v>574</v>
      </c>
      <c r="N93" s="381">
        <v>561</v>
      </c>
      <c r="O93" s="381">
        <v>546</v>
      </c>
      <c r="P93" s="381">
        <v>530</v>
      </c>
      <c r="Q93" s="381">
        <v>514</v>
      </c>
      <c r="R93" s="381">
        <v>497</v>
      </c>
      <c r="S93" s="381">
        <v>480</v>
      </c>
      <c r="T93" s="381">
        <v>462</v>
      </c>
      <c r="U93" s="381">
        <v>444</v>
      </c>
      <c r="V93" s="381">
        <v>425</v>
      </c>
      <c r="W93" s="381">
        <v>406</v>
      </c>
      <c r="X93" s="381">
        <v>388</v>
      </c>
      <c r="Y93" s="381">
        <v>370</v>
      </c>
      <c r="Z93" s="381">
        <v>352</v>
      </c>
      <c r="AA93" s="381">
        <v>335</v>
      </c>
      <c r="AB93" s="381">
        <v>318</v>
      </c>
      <c r="AC93" s="381">
        <v>302</v>
      </c>
      <c r="AD93" s="381">
        <v>287</v>
      </c>
      <c r="AE93" s="381">
        <v>273</v>
      </c>
      <c r="AF93" s="381">
        <v>260</v>
      </c>
      <c r="AG93" s="381">
        <v>248</v>
      </c>
      <c r="AH93" s="381">
        <v>238</v>
      </c>
      <c r="AI93" s="381">
        <v>229</v>
      </c>
      <c r="AJ93" s="381">
        <v>221</v>
      </c>
      <c r="AK93" s="381">
        <v>216</v>
      </c>
      <c r="AL93" s="381">
        <v>213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7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742</v>
      </c>
      <c r="D3" s="381">
        <v>742</v>
      </c>
      <c r="E3" s="381">
        <v>742</v>
      </c>
      <c r="F3" s="381">
        <v>742</v>
      </c>
      <c r="G3" s="381">
        <v>742</v>
      </c>
      <c r="H3" s="381">
        <v>742</v>
      </c>
      <c r="I3" s="381">
        <v>742</v>
      </c>
      <c r="J3" s="381">
        <v>742</v>
      </c>
      <c r="K3" s="381">
        <v>742</v>
      </c>
      <c r="L3" s="381">
        <v>742</v>
      </c>
      <c r="M3" s="381">
        <v>742</v>
      </c>
      <c r="N3" s="381">
        <v>742</v>
      </c>
      <c r="O3" s="381">
        <v>742</v>
      </c>
      <c r="P3" s="381">
        <v>742</v>
      </c>
      <c r="Q3" s="381">
        <v>742</v>
      </c>
      <c r="R3" s="381">
        <v>742</v>
      </c>
      <c r="S3" s="381">
        <v>742</v>
      </c>
      <c r="T3" s="381">
        <v>742</v>
      </c>
      <c r="U3" s="381">
        <v>742</v>
      </c>
      <c r="V3" s="381">
        <v>742</v>
      </c>
      <c r="W3" s="381">
        <v>742</v>
      </c>
      <c r="X3" s="381">
        <v>742</v>
      </c>
      <c r="Y3" s="381">
        <v>742</v>
      </c>
      <c r="Z3" s="381">
        <v>742</v>
      </c>
      <c r="AA3" s="381">
        <v>742</v>
      </c>
      <c r="AB3" s="381">
        <v>742</v>
      </c>
      <c r="AC3" s="381">
        <v>742</v>
      </c>
      <c r="AD3" s="381">
        <v>742</v>
      </c>
      <c r="AE3" s="381">
        <v>742</v>
      </c>
      <c r="AF3" s="381">
        <v>742</v>
      </c>
      <c r="AG3" s="381">
        <v>742</v>
      </c>
      <c r="AH3" s="381">
        <v>742</v>
      </c>
      <c r="AI3" s="381">
        <v>742</v>
      </c>
      <c r="AJ3" s="381">
        <v>742</v>
      </c>
      <c r="AK3" s="381">
        <v>742</v>
      </c>
      <c r="AL3" s="381">
        <v>742</v>
      </c>
    </row>
    <row r="4" spans="1:38" x14ac:dyDescent="0.2">
      <c r="A4" s="928"/>
      <c r="B4" s="635">
        <v>1</v>
      </c>
      <c r="C4" s="381">
        <v>748</v>
      </c>
      <c r="D4" s="381">
        <v>748</v>
      </c>
      <c r="E4" s="381">
        <v>748</v>
      </c>
      <c r="F4" s="381">
        <v>748</v>
      </c>
      <c r="G4" s="381">
        <v>748</v>
      </c>
      <c r="H4" s="381">
        <v>748</v>
      </c>
      <c r="I4" s="381">
        <v>747</v>
      </c>
      <c r="J4" s="381">
        <v>747</v>
      </c>
      <c r="K4" s="381">
        <v>747</v>
      </c>
      <c r="L4" s="381">
        <v>746</v>
      </c>
      <c r="M4" s="381">
        <v>746</v>
      </c>
      <c r="N4" s="381">
        <v>745</v>
      </c>
      <c r="O4" s="381">
        <v>745</v>
      </c>
      <c r="P4" s="381">
        <v>744</v>
      </c>
      <c r="Q4" s="381">
        <v>744</v>
      </c>
      <c r="R4" s="381">
        <v>743</v>
      </c>
      <c r="S4" s="381">
        <v>742</v>
      </c>
      <c r="T4" s="381">
        <v>742</v>
      </c>
      <c r="U4" s="381">
        <v>741</v>
      </c>
      <c r="V4" s="381">
        <v>740</v>
      </c>
      <c r="W4" s="381">
        <v>740</v>
      </c>
      <c r="X4" s="381">
        <v>739</v>
      </c>
      <c r="Y4" s="381">
        <v>738</v>
      </c>
      <c r="Z4" s="381">
        <v>738</v>
      </c>
      <c r="AA4" s="381">
        <v>737</v>
      </c>
      <c r="AB4" s="381">
        <v>737</v>
      </c>
      <c r="AC4" s="381">
        <v>736</v>
      </c>
      <c r="AD4" s="381">
        <v>736</v>
      </c>
      <c r="AE4" s="381">
        <v>735</v>
      </c>
      <c r="AF4" s="381">
        <v>735</v>
      </c>
      <c r="AG4" s="381">
        <v>735</v>
      </c>
      <c r="AH4" s="381">
        <v>734</v>
      </c>
      <c r="AI4" s="381">
        <v>734</v>
      </c>
      <c r="AJ4" s="381">
        <v>734</v>
      </c>
      <c r="AK4" s="381">
        <v>734</v>
      </c>
      <c r="AL4" s="381">
        <v>734</v>
      </c>
    </row>
    <row r="5" spans="1:38" x14ac:dyDescent="0.2">
      <c r="A5" s="928"/>
      <c r="B5" s="635">
        <v>2</v>
      </c>
      <c r="C5" s="381">
        <v>756</v>
      </c>
      <c r="D5" s="381">
        <v>756</v>
      </c>
      <c r="E5" s="381">
        <v>755</v>
      </c>
      <c r="F5" s="381">
        <v>755</v>
      </c>
      <c r="G5" s="381">
        <v>755</v>
      </c>
      <c r="H5" s="381">
        <v>754</v>
      </c>
      <c r="I5" s="381">
        <v>754</v>
      </c>
      <c r="J5" s="381">
        <v>753</v>
      </c>
      <c r="K5" s="381">
        <v>752</v>
      </c>
      <c r="L5" s="381">
        <v>751</v>
      </c>
      <c r="M5" s="381">
        <v>750</v>
      </c>
      <c r="N5" s="381">
        <v>749</v>
      </c>
      <c r="O5" s="381">
        <v>748</v>
      </c>
      <c r="P5" s="381">
        <v>747</v>
      </c>
      <c r="Q5" s="381">
        <v>746</v>
      </c>
      <c r="R5" s="381">
        <v>745</v>
      </c>
      <c r="S5" s="381">
        <v>743</v>
      </c>
      <c r="T5" s="381">
        <v>742</v>
      </c>
      <c r="U5" s="381">
        <v>741</v>
      </c>
      <c r="V5" s="381">
        <v>740</v>
      </c>
      <c r="W5" s="381">
        <v>738</v>
      </c>
      <c r="X5" s="381">
        <v>737</v>
      </c>
      <c r="Y5" s="381">
        <v>736</v>
      </c>
      <c r="Z5" s="381">
        <v>735</v>
      </c>
      <c r="AA5" s="381">
        <v>733</v>
      </c>
      <c r="AB5" s="381">
        <v>732</v>
      </c>
      <c r="AC5" s="381">
        <v>731</v>
      </c>
      <c r="AD5" s="381">
        <v>730</v>
      </c>
      <c r="AE5" s="381">
        <v>729</v>
      </c>
      <c r="AF5" s="381">
        <v>729</v>
      </c>
      <c r="AG5" s="381">
        <v>728</v>
      </c>
      <c r="AH5" s="381">
        <v>727</v>
      </c>
      <c r="AI5" s="381">
        <v>727</v>
      </c>
      <c r="AJ5" s="381">
        <v>726</v>
      </c>
      <c r="AK5" s="381">
        <v>726</v>
      </c>
      <c r="AL5" s="381">
        <v>726</v>
      </c>
    </row>
    <row r="6" spans="1:38" x14ac:dyDescent="0.2">
      <c r="A6" s="928"/>
      <c r="B6" s="635">
        <v>3</v>
      </c>
      <c r="C6" s="381">
        <v>763</v>
      </c>
      <c r="D6" s="381">
        <v>763</v>
      </c>
      <c r="E6" s="381">
        <v>762</v>
      </c>
      <c r="F6" s="381">
        <v>762</v>
      </c>
      <c r="G6" s="381">
        <v>762</v>
      </c>
      <c r="H6" s="381">
        <v>761</v>
      </c>
      <c r="I6" s="381">
        <v>760</v>
      </c>
      <c r="J6" s="381">
        <v>759</v>
      </c>
      <c r="K6" s="381">
        <v>758</v>
      </c>
      <c r="L6" s="381">
        <v>756</v>
      </c>
      <c r="M6" s="381">
        <v>755</v>
      </c>
      <c r="N6" s="381">
        <v>753</v>
      </c>
      <c r="O6" s="381">
        <v>752</v>
      </c>
      <c r="P6" s="381">
        <v>750</v>
      </c>
      <c r="Q6" s="381">
        <v>748</v>
      </c>
      <c r="R6" s="381">
        <v>746</v>
      </c>
      <c r="S6" s="381">
        <v>745</v>
      </c>
      <c r="T6" s="381">
        <v>743</v>
      </c>
      <c r="U6" s="381">
        <v>741</v>
      </c>
      <c r="V6" s="381">
        <v>739</v>
      </c>
      <c r="W6" s="381">
        <v>737</v>
      </c>
      <c r="X6" s="381">
        <v>735</v>
      </c>
      <c r="Y6" s="381">
        <v>733</v>
      </c>
      <c r="Z6" s="381">
        <v>731</v>
      </c>
      <c r="AA6" s="381">
        <v>730</v>
      </c>
      <c r="AB6" s="381">
        <v>728</v>
      </c>
      <c r="AC6" s="381">
        <v>726</v>
      </c>
      <c r="AD6" s="381">
        <v>725</v>
      </c>
      <c r="AE6" s="381">
        <v>724</v>
      </c>
      <c r="AF6" s="381">
        <v>722</v>
      </c>
      <c r="AG6" s="381">
        <v>721</v>
      </c>
      <c r="AH6" s="381">
        <v>720</v>
      </c>
      <c r="AI6" s="381">
        <v>720</v>
      </c>
      <c r="AJ6" s="381">
        <v>719</v>
      </c>
      <c r="AK6" s="381">
        <v>719</v>
      </c>
      <c r="AL6" s="381">
        <v>718</v>
      </c>
    </row>
    <row r="7" spans="1:38" x14ac:dyDescent="0.2">
      <c r="A7" s="928"/>
      <c r="B7" s="635">
        <v>4</v>
      </c>
      <c r="C7" s="381">
        <v>770</v>
      </c>
      <c r="D7" s="381">
        <v>770</v>
      </c>
      <c r="E7" s="381">
        <v>769</v>
      </c>
      <c r="F7" s="381">
        <v>769</v>
      </c>
      <c r="G7" s="381">
        <v>768</v>
      </c>
      <c r="H7" s="381">
        <v>767</v>
      </c>
      <c r="I7" s="381">
        <v>766</v>
      </c>
      <c r="J7" s="381">
        <v>765</v>
      </c>
      <c r="K7" s="381">
        <v>763</v>
      </c>
      <c r="L7" s="381">
        <v>761</v>
      </c>
      <c r="M7" s="381">
        <v>759</v>
      </c>
      <c r="N7" s="381">
        <v>757</v>
      </c>
      <c r="O7" s="381">
        <v>755</v>
      </c>
      <c r="P7" s="381">
        <v>753</v>
      </c>
      <c r="Q7" s="381">
        <v>751</v>
      </c>
      <c r="R7" s="381">
        <v>748</v>
      </c>
      <c r="S7" s="381">
        <v>746</v>
      </c>
      <c r="T7" s="381">
        <v>743</v>
      </c>
      <c r="U7" s="381">
        <v>740</v>
      </c>
      <c r="V7" s="381">
        <v>738</v>
      </c>
      <c r="W7" s="381">
        <v>735</v>
      </c>
      <c r="X7" s="381">
        <v>733</v>
      </c>
      <c r="Y7" s="381">
        <v>730</v>
      </c>
      <c r="Z7" s="381">
        <v>728</v>
      </c>
      <c r="AA7" s="381">
        <v>726</v>
      </c>
      <c r="AB7" s="381">
        <v>723</v>
      </c>
      <c r="AC7" s="381">
        <v>721</v>
      </c>
      <c r="AD7" s="381">
        <v>719</v>
      </c>
      <c r="AE7" s="381">
        <v>718</v>
      </c>
      <c r="AF7" s="381">
        <v>716</v>
      </c>
      <c r="AG7" s="381">
        <v>715</v>
      </c>
      <c r="AH7" s="381">
        <v>713</v>
      </c>
      <c r="AI7" s="381">
        <v>712</v>
      </c>
      <c r="AJ7" s="381">
        <v>712</v>
      </c>
      <c r="AK7" s="381">
        <v>711</v>
      </c>
      <c r="AL7" s="381">
        <v>711</v>
      </c>
    </row>
    <row r="8" spans="1:38" x14ac:dyDescent="0.2">
      <c r="A8" s="928"/>
      <c r="B8" s="635">
        <v>5</v>
      </c>
      <c r="C8" s="381">
        <v>777</v>
      </c>
      <c r="D8" s="381">
        <v>777</v>
      </c>
      <c r="E8" s="381">
        <v>776</v>
      </c>
      <c r="F8" s="381">
        <v>775</v>
      </c>
      <c r="G8" s="381">
        <v>775</v>
      </c>
      <c r="H8" s="381">
        <v>773</v>
      </c>
      <c r="I8" s="381">
        <v>772</v>
      </c>
      <c r="J8" s="381">
        <v>770</v>
      </c>
      <c r="K8" s="381">
        <v>768</v>
      </c>
      <c r="L8" s="381">
        <v>766</v>
      </c>
      <c r="M8" s="381">
        <v>764</v>
      </c>
      <c r="N8" s="381">
        <v>761</v>
      </c>
      <c r="O8" s="381">
        <v>759</v>
      </c>
      <c r="P8" s="381">
        <v>756</v>
      </c>
      <c r="Q8" s="381">
        <v>753</v>
      </c>
      <c r="R8" s="381">
        <v>750</v>
      </c>
      <c r="S8" s="381">
        <v>747</v>
      </c>
      <c r="T8" s="381">
        <v>744</v>
      </c>
      <c r="U8" s="381">
        <v>740</v>
      </c>
      <c r="V8" s="381">
        <v>737</v>
      </c>
      <c r="W8" s="381">
        <v>734</v>
      </c>
      <c r="X8" s="381">
        <v>731</v>
      </c>
      <c r="Y8" s="381">
        <v>728</v>
      </c>
      <c r="Z8" s="381">
        <v>725</v>
      </c>
      <c r="AA8" s="381">
        <v>722</v>
      </c>
      <c r="AB8" s="381">
        <v>719</v>
      </c>
      <c r="AC8" s="381">
        <v>716</v>
      </c>
      <c r="AD8" s="381">
        <v>714</v>
      </c>
      <c r="AE8" s="381">
        <v>712</v>
      </c>
      <c r="AF8" s="381">
        <v>710</v>
      </c>
      <c r="AG8" s="381">
        <v>708</v>
      </c>
      <c r="AH8" s="381">
        <v>706</v>
      </c>
      <c r="AI8" s="381">
        <v>705</v>
      </c>
      <c r="AJ8" s="381">
        <v>704</v>
      </c>
      <c r="AK8" s="381">
        <v>703</v>
      </c>
      <c r="AL8" s="381">
        <v>703</v>
      </c>
    </row>
    <row r="9" spans="1:38" x14ac:dyDescent="0.2">
      <c r="A9" s="928"/>
      <c r="B9" s="635">
        <v>6</v>
      </c>
      <c r="C9" s="381">
        <v>783</v>
      </c>
      <c r="D9" s="381">
        <v>783</v>
      </c>
      <c r="E9" s="381">
        <v>783</v>
      </c>
      <c r="F9" s="381">
        <v>782</v>
      </c>
      <c r="G9" s="381">
        <v>781</v>
      </c>
      <c r="H9" s="381">
        <v>779</v>
      </c>
      <c r="I9" s="381">
        <v>778</v>
      </c>
      <c r="J9" s="381">
        <v>776</v>
      </c>
      <c r="K9" s="381">
        <v>773</v>
      </c>
      <c r="L9" s="381">
        <v>771</v>
      </c>
      <c r="M9" s="381">
        <v>768</v>
      </c>
      <c r="N9" s="381">
        <v>765</v>
      </c>
      <c r="O9" s="381">
        <v>762</v>
      </c>
      <c r="P9" s="381">
        <v>758</v>
      </c>
      <c r="Q9" s="381">
        <v>755</v>
      </c>
      <c r="R9" s="381">
        <v>751</v>
      </c>
      <c r="S9" s="381">
        <v>748</v>
      </c>
      <c r="T9" s="381">
        <v>744</v>
      </c>
      <c r="U9" s="381">
        <v>740</v>
      </c>
      <c r="V9" s="381">
        <v>736</v>
      </c>
      <c r="W9" s="381">
        <v>732</v>
      </c>
      <c r="X9" s="381">
        <v>728</v>
      </c>
      <c r="Y9" s="381">
        <v>725</v>
      </c>
      <c r="Z9" s="381">
        <v>721</v>
      </c>
      <c r="AA9" s="381">
        <v>718</v>
      </c>
      <c r="AB9" s="381">
        <v>714</v>
      </c>
      <c r="AC9" s="381">
        <v>711</v>
      </c>
      <c r="AD9" s="381">
        <v>708</v>
      </c>
      <c r="AE9" s="381">
        <v>706</v>
      </c>
      <c r="AF9" s="381">
        <v>703</v>
      </c>
      <c r="AG9" s="381">
        <v>701</v>
      </c>
      <c r="AH9" s="381">
        <v>699</v>
      </c>
      <c r="AI9" s="381">
        <v>698</v>
      </c>
      <c r="AJ9" s="381">
        <v>696</v>
      </c>
      <c r="AK9" s="381">
        <v>696</v>
      </c>
      <c r="AL9" s="381">
        <v>695</v>
      </c>
    </row>
    <row r="10" spans="1:38" x14ac:dyDescent="0.2">
      <c r="A10" s="928"/>
      <c r="B10" s="635">
        <v>7</v>
      </c>
      <c r="C10" s="381">
        <v>790</v>
      </c>
      <c r="D10" s="381">
        <v>790</v>
      </c>
      <c r="E10" s="381">
        <v>789</v>
      </c>
      <c r="F10" s="381">
        <v>788</v>
      </c>
      <c r="G10" s="381">
        <v>787</v>
      </c>
      <c r="H10" s="381">
        <v>785</v>
      </c>
      <c r="I10" s="381">
        <v>783</v>
      </c>
      <c r="J10" s="381">
        <v>781</v>
      </c>
      <c r="K10" s="381">
        <v>778</v>
      </c>
      <c r="L10" s="381">
        <v>775</v>
      </c>
      <c r="M10" s="381">
        <v>772</v>
      </c>
      <c r="N10" s="381">
        <v>769</v>
      </c>
      <c r="O10" s="381">
        <v>765</v>
      </c>
      <c r="P10" s="381">
        <v>761</v>
      </c>
      <c r="Q10" s="381">
        <v>757</v>
      </c>
      <c r="R10" s="381">
        <v>753</v>
      </c>
      <c r="S10" s="381">
        <v>748</v>
      </c>
      <c r="T10" s="381">
        <v>744</v>
      </c>
      <c r="U10" s="381">
        <v>740</v>
      </c>
      <c r="V10" s="381">
        <v>735</v>
      </c>
      <c r="W10" s="381">
        <v>731</v>
      </c>
      <c r="X10" s="381">
        <v>726</v>
      </c>
      <c r="Y10" s="381">
        <v>722</v>
      </c>
      <c r="Z10" s="381">
        <v>718</v>
      </c>
      <c r="AA10" s="381">
        <v>714</v>
      </c>
      <c r="AB10" s="381">
        <v>710</v>
      </c>
      <c r="AC10" s="381">
        <v>706</v>
      </c>
      <c r="AD10" s="381">
        <v>703</v>
      </c>
      <c r="AE10" s="381">
        <v>699</v>
      </c>
      <c r="AF10" s="381">
        <v>697</v>
      </c>
      <c r="AG10" s="381">
        <v>694</v>
      </c>
      <c r="AH10" s="381">
        <v>692</v>
      </c>
      <c r="AI10" s="381">
        <v>690</v>
      </c>
      <c r="AJ10" s="381">
        <v>689</v>
      </c>
      <c r="AK10" s="381">
        <v>688</v>
      </c>
      <c r="AL10" s="381">
        <v>687</v>
      </c>
    </row>
    <row r="11" spans="1:38" x14ac:dyDescent="0.2">
      <c r="A11" s="928"/>
      <c r="B11" s="635">
        <v>8</v>
      </c>
      <c r="C11" s="381">
        <v>796</v>
      </c>
      <c r="D11" s="381">
        <v>796</v>
      </c>
      <c r="E11" s="381">
        <v>796</v>
      </c>
      <c r="F11" s="381">
        <v>795</v>
      </c>
      <c r="G11" s="381">
        <v>793</v>
      </c>
      <c r="H11" s="381">
        <v>791</v>
      </c>
      <c r="I11" s="381">
        <v>789</v>
      </c>
      <c r="J11" s="381">
        <v>786</v>
      </c>
      <c r="K11" s="381">
        <v>783</v>
      </c>
      <c r="L11" s="381">
        <v>780</v>
      </c>
      <c r="M11" s="381">
        <v>776</v>
      </c>
      <c r="N11" s="381">
        <v>772</v>
      </c>
      <c r="O11" s="381">
        <v>768</v>
      </c>
      <c r="P11" s="381">
        <v>764</v>
      </c>
      <c r="Q11" s="381">
        <v>759</v>
      </c>
      <c r="R11" s="381">
        <v>754</v>
      </c>
      <c r="S11" s="381">
        <v>749</v>
      </c>
      <c r="T11" s="381">
        <v>744</v>
      </c>
      <c r="U11" s="381">
        <v>739</v>
      </c>
      <c r="V11" s="381">
        <v>734</v>
      </c>
      <c r="W11" s="381">
        <v>729</v>
      </c>
      <c r="X11" s="381">
        <v>724</v>
      </c>
      <c r="Y11" s="381">
        <v>719</v>
      </c>
      <c r="Z11" s="381">
        <v>714</v>
      </c>
      <c r="AA11" s="381">
        <v>709</v>
      </c>
      <c r="AB11" s="381">
        <v>705</v>
      </c>
      <c r="AC11" s="381">
        <v>701</v>
      </c>
      <c r="AD11" s="381">
        <v>697</v>
      </c>
      <c r="AE11" s="381">
        <v>693</v>
      </c>
      <c r="AF11" s="381">
        <v>690</v>
      </c>
      <c r="AG11" s="381">
        <v>687</v>
      </c>
      <c r="AH11" s="381">
        <v>685</v>
      </c>
      <c r="AI11" s="381">
        <v>683</v>
      </c>
      <c r="AJ11" s="381">
        <v>681</v>
      </c>
      <c r="AK11" s="381">
        <v>680</v>
      </c>
      <c r="AL11" s="381">
        <v>679</v>
      </c>
    </row>
    <row r="12" spans="1:38" x14ac:dyDescent="0.2">
      <c r="A12" s="928"/>
      <c r="B12" s="635">
        <v>9</v>
      </c>
      <c r="C12" s="381">
        <v>803</v>
      </c>
      <c r="D12" s="381">
        <v>802</v>
      </c>
      <c r="E12" s="381">
        <v>802</v>
      </c>
      <c r="F12" s="381">
        <v>801</v>
      </c>
      <c r="G12" s="381">
        <v>799</v>
      </c>
      <c r="H12" s="381">
        <v>797</v>
      </c>
      <c r="I12" s="381">
        <v>794</v>
      </c>
      <c r="J12" s="381">
        <v>791</v>
      </c>
      <c r="K12" s="381">
        <v>788</v>
      </c>
      <c r="L12" s="381">
        <v>784</v>
      </c>
      <c r="M12" s="381">
        <v>780</v>
      </c>
      <c r="N12" s="381">
        <v>776</v>
      </c>
      <c r="O12" s="381">
        <v>771</v>
      </c>
      <c r="P12" s="381">
        <v>766</v>
      </c>
      <c r="Q12" s="381">
        <v>761</v>
      </c>
      <c r="R12" s="381">
        <v>755</v>
      </c>
      <c r="S12" s="381">
        <v>750</v>
      </c>
      <c r="T12" s="381">
        <v>744</v>
      </c>
      <c r="U12" s="381">
        <v>739</v>
      </c>
      <c r="V12" s="381">
        <v>733</v>
      </c>
      <c r="W12" s="381">
        <v>727</v>
      </c>
      <c r="X12" s="381">
        <v>722</v>
      </c>
      <c r="Y12" s="381">
        <v>716</v>
      </c>
      <c r="Z12" s="381">
        <v>711</v>
      </c>
      <c r="AA12" s="381">
        <v>705</v>
      </c>
      <c r="AB12" s="381">
        <v>700</v>
      </c>
      <c r="AC12" s="381">
        <v>696</v>
      </c>
      <c r="AD12" s="381">
        <v>691</v>
      </c>
      <c r="AE12" s="381">
        <v>687</v>
      </c>
      <c r="AF12" s="381">
        <v>684</v>
      </c>
      <c r="AG12" s="381">
        <v>680</v>
      </c>
      <c r="AH12" s="381">
        <v>678</v>
      </c>
      <c r="AI12" s="381">
        <v>676</v>
      </c>
      <c r="AJ12" s="381">
        <v>674</v>
      </c>
      <c r="AK12" s="381">
        <v>672</v>
      </c>
      <c r="AL12" s="381">
        <v>672</v>
      </c>
    </row>
    <row r="13" spans="1:38" x14ac:dyDescent="0.2">
      <c r="A13" s="928"/>
      <c r="B13" s="635">
        <v>10</v>
      </c>
      <c r="C13" s="381">
        <v>809</v>
      </c>
      <c r="D13" s="381">
        <v>809</v>
      </c>
      <c r="E13" s="381">
        <v>808</v>
      </c>
      <c r="F13" s="381">
        <v>806</v>
      </c>
      <c r="G13" s="381">
        <v>805</v>
      </c>
      <c r="H13" s="381">
        <v>802</v>
      </c>
      <c r="I13" s="381">
        <v>800</v>
      </c>
      <c r="J13" s="381">
        <v>796</v>
      </c>
      <c r="K13" s="381">
        <v>793</v>
      </c>
      <c r="L13" s="381">
        <v>788</v>
      </c>
      <c r="M13" s="381">
        <v>784</v>
      </c>
      <c r="N13" s="381">
        <v>779</v>
      </c>
      <c r="O13" s="381">
        <v>774</v>
      </c>
      <c r="P13" s="381">
        <v>768</v>
      </c>
      <c r="Q13" s="381">
        <v>763</v>
      </c>
      <c r="R13" s="381">
        <v>757</v>
      </c>
      <c r="S13" s="381">
        <v>751</v>
      </c>
      <c r="T13" s="381">
        <v>744</v>
      </c>
      <c r="U13" s="381">
        <v>738</v>
      </c>
      <c r="V13" s="381">
        <v>732</v>
      </c>
      <c r="W13" s="381">
        <v>725</v>
      </c>
      <c r="X13" s="381">
        <v>719</v>
      </c>
      <c r="Y13" s="381">
        <v>713</v>
      </c>
      <c r="Z13" s="381">
        <v>707</v>
      </c>
      <c r="AA13" s="381">
        <v>701</v>
      </c>
      <c r="AB13" s="381">
        <v>696</v>
      </c>
      <c r="AC13" s="381">
        <v>690</v>
      </c>
      <c r="AD13" s="381">
        <v>686</v>
      </c>
      <c r="AE13" s="381">
        <v>681</v>
      </c>
      <c r="AF13" s="381">
        <v>677</v>
      </c>
      <c r="AG13" s="381">
        <v>674</v>
      </c>
      <c r="AH13" s="381">
        <v>671</v>
      </c>
      <c r="AI13" s="381">
        <v>668</v>
      </c>
      <c r="AJ13" s="381">
        <v>666</v>
      </c>
      <c r="AK13" s="381">
        <v>665</v>
      </c>
      <c r="AL13" s="381">
        <v>664</v>
      </c>
    </row>
    <row r="14" spans="1:38" x14ac:dyDescent="0.2">
      <c r="A14" s="928"/>
      <c r="B14" s="635">
        <v>11</v>
      </c>
      <c r="C14" s="381">
        <v>815</v>
      </c>
      <c r="D14" s="381">
        <v>815</v>
      </c>
      <c r="E14" s="381">
        <v>814</v>
      </c>
      <c r="F14" s="381">
        <v>812</v>
      </c>
      <c r="G14" s="381">
        <v>810</v>
      </c>
      <c r="H14" s="381">
        <v>808</v>
      </c>
      <c r="I14" s="381">
        <v>805</v>
      </c>
      <c r="J14" s="381">
        <v>801</v>
      </c>
      <c r="K14" s="381">
        <v>797</v>
      </c>
      <c r="L14" s="381">
        <v>793</v>
      </c>
      <c r="M14" s="381">
        <v>788</v>
      </c>
      <c r="N14" s="381">
        <v>782</v>
      </c>
      <c r="O14" s="381">
        <v>777</v>
      </c>
      <c r="P14" s="381">
        <v>771</v>
      </c>
      <c r="Q14" s="381">
        <v>764</v>
      </c>
      <c r="R14" s="381">
        <v>758</v>
      </c>
      <c r="S14" s="381">
        <v>751</v>
      </c>
      <c r="T14" s="381">
        <v>744</v>
      </c>
      <c r="U14" s="381">
        <v>738</v>
      </c>
      <c r="V14" s="381">
        <v>731</v>
      </c>
      <c r="W14" s="381">
        <v>724</v>
      </c>
      <c r="X14" s="381">
        <v>717</v>
      </c>
      <c r="Y14" s="381">
        <v>710</v>
      </c>
      <c r="Z14" s="381">
        <v>703</v>
      </c>
      <c r="AA14" s="381">
        <v>697</v>
      </c>
      <c r="AB14" s="381">
        <v>691</v>
      </c>
      <c r="AC14" s="381">
        <v>685</v>
      </c>
      <c r="AD14" s="381">
        <v>680</v>
      </c>
      <c r="AE14" s="381">
        <v>675</v>
      </c>
      <c r="AF14" s="381">
        <v>671</v>
      </c>
      <c r="AG14" s="381">
        <v>667</v>
      </c>
      <c r="AH14" s="381">
        <v>664</v>
      </c>
      <c r="AI14" s="381">
        <v>661</v>
      </c>
      <c r="AJ14" s="381">
        <v>659</v>
      </c>
      <c r="AK14" s="381">
        <v>657</v>
      </c>
      <c r="AL14" s="381">
        <v>656</v>
      </c>
    </row>
    <row r="15" spans="1:38" x14ac:dyDescent="0.2">
      <c r="A15" s="928"/>
      <c r="B15" s="635">
        <v>12</v>
      </c>
      <c r="C15" s="381">
        <v>821</v>
      </c>
      <c r="D15" s="381">
        <v>820</v>
      </c>
      <c r="E15" s="381">
        <v>819</v>
      </c>
      <c r="F15" s="381">
        <v>818</v>
      </c>
      <c r="G15" s="381">
        <v>816</v>
      </c>
      <c r="H15" s="381">
        <v>813</v>
      </c>
      <c r="I15" s="381">
        <v>810</v>
      </c>
      <c r="J15" s="381">
        <v>806</v>
      </c>
      <c r="K15" s="381">
        <v>801</v>
      </c>
      <c r="L15" s="381">
        <v>797</v>
      </c>
      <c r="M15" s="381">
        <v>791</v>
      </c>
      <c r="N15" s="381">
        <v>785</v>
      </c>
      <c r="O15" s="381">
        <v>779</v>
      </c>
      <c r="P15" s="381">
        <v>773</v>
      </c>
      <c r="Q15" s="381">
        <v>766</v>
      </c>
      <c r="R15" s="381">
        <v>759</v>
      </c>
      <c r="S15" s="381">
        <v>752</v>
      </c>
      <c r="T15" s="381">
        <v>744</v>
      </c>
      <c r="U15" s="381">
        <v>737</v>
      </c>
      <c r="V15" s="381">
        <v>729</v>
      </c>
      <c r="W15" s="381">
        <v>722</v>
      </c>
      <c r="X15" s="381">
        <v>714</v>
      </c>
      <c r="Y15" s="381">
        <v>707</v>
      </c>
      <c r="Z15" s="381">
        <v>700</v>
      </c>
      <c r="AA15" s="381">
        <v>693</v>
      </c>
      <c r="AB15" s="381">
        <v>686</v>
      </c>
      <c r="AC15" s="381">
        <v>680</v>
      </c>
      <c r="AD15" s="381">
        <v>674</v>
      </c>
      <c r="AE15" s="381">
        <v>669</v>
      </c>
      <c r="AF15" s="381">
        <v>664</v>
      </c>
      <c r="AG15" s="381">
        <v>660</v>
      </c>
      <c r="AH15" s="381">
        <v>657</v>
      </c>
      <c r="AI15" s="381">
        <v>654</v>
      </c>
      <c r="AJ15" s="381">
        <v>652</v>
      </c>
      <c r="AK15" s="381">
        <v>650</v>
      </c>
      <c r="AL15" s="381">
        <v>649</v>
      </c>
    </row>
    <row r="16" spans="1:38" x14ac:dyDescent="0.2">
      <c r="A16" s="928"/>
      <c r="B16" s="635">
        <v>13</v>
      </c>
      <c r="C16" s="381">
        <v>826</v>
      </c>
      <c r="D16" s="381">
        <v>826</v>
      </c>
      <c r="E16" s="381">
        <v>825</v>
      </c>
      <c r="F16" s="381">
        <v>823</v>
      </c>
      <c r="G16" s="381">
        <v>821</v>
      </c>
      <c r="H16" s="381">
        <v>818</v>
      </c>
      <c r="I16" s="381">
        <v>814</v>
      </c>
      <c r="J16" s="381">
        <v>810</v>
      </c>
      <c r="K16" s="381">
        <v>806</v>
      </c>
      <c r="L16" s="381">
        <v>800</v>
      </c>
      <c r="M16" s="381">
        <v>795</v>
      </c>
      <c r="N16" s="381">
        <v>789</v>
      </c>
      <c r="O16" s="381">
        <v>782</v>
      </c>
      <c r="P16" s="381">
        <v>775</v>
      </c>
      <c r="Q16" s="381">
        <v>768</v>
      </c>
      <c r="R16" s="381">
        <v>760</v>
      </c>
      <c r="S16" s="381">
        <v>752</v>
      </c>
      <c r="T16" s="381">
        <v>744</v>
      </c>
      <c r="U16" s="381">
        <v>736</v>
      </c>
      <c r="V16" s="381">
        <v>728</v>
      </c>
      <c r="W16" s="381">
        <v>720</v>
      </c>
      <c r="X16" s="381">
        <v>712</v>
      </c>
      <c r="Y16" s="381">
        <v>704</v>
      </c>
      <c r="Z16" s="381">
        <v>696</v>
      </c>
      <c r="AA16" s="381">
        <v>689</v>
      </c>
      <c r="AB16" s="381">
        <v>682</v>
      </c>
      <c r="AC16" s="381">
        <v>675</v>
      </c>
      <c r="AD16" s="381">
        <v>669</v>
      </c>
      <c r="AE16" s="381">
        <v>663</v>
      </c>
      <c r="AF16" s="381">
        <v>658</v>
      </c>
      <c r="AG16" s="381">
        <v>654</v>
      </c>
      <c r="AH16" s="381">
        <v>650</v>
      </c>
      <c r="AI16" s="381">
        <v>647</v>
      </c>
      <c r="AJ16" s="381">
        <v>645</v>
      </c>
      <c r="AK16" s="381">
        <v>643</v>
      </c>
      <c r="AL16" s="381">
        <v>642</v>
      </c>
    </row>
    <row r="17" spans="1:38" x14ac:dyDescent="0.2">
      <c r="A17" s="928"/>
      <c r="B17" s="635">
        <v>14</v>
      </c>
      <c r="C17" s="381">
        <v>832</v>
      </c>
      <c r="D17" s="381">
        <v>831</v>
      </c>
      <c r="E17" s="381">
        <v>830</v>
      </c>
      <c r="F17" s="381">
        <v>828</v>
      </c>
      <c r="G17" s="381">
        <v>826</v>
      </c>
      <c r="H17" s="381">
        <v>823</v>
      </c>
      <c r="I17" s="381">
        <v>819</v>
      </c>
      <c r="J17" s="381">
        <v>815</v>
      </c>
      <c r="K17" s="381">
        <v>810</v>
      </c>
      <c r="L17" s="381">
        <v>804</v>
      </c>
      <c r="M17" s="381">
        <v>798</v>
      </c>
      <c r="N17" s="381">
        <v>792</v>
      </c>
      <c r="O17" s="381">
        <v>784</v>
      </c>
      <c r="P17" s="381">
        <v>777</v>
      </c>
      <c r="Q17" s="381">
        <v>769</v>
      </c>
      <c r="R17" s="381">
        <v>761</v>
      </c>
      <c r="S17" s="381">
        <v>753</v>
      </c>
      <c r="T17" s="381">
        <v>744</v>
      </c>
      <c r="U17" s="381">
        <v>736</v>
      </c>
      <c r="V17" s="381">
        <v>727</v>
      </c>
      <c r="W17" s="381">
        <v>718</v>
      </c>
      <c r="X17" s="381">
        <v>710</v>
      </c>
      <c r="Y17" s="381">
        <v>701</v>
      </c>
      <c r="Z17" s="381">
        <v>693</v>
      </c>
      <c r="AA17" s="381">
        <v>685</v>
      </c>
      <c r="AB17" s="381">
        <v>677</v>
      </c>
      <c r="AC17" s="381">
        <v>670</v>
      </c>
      <c r="AD17" s="381">
        <v>663</v>
      </c>
      <c r="AE17" s="381">
        <v>657</v>
      </c>
      <c r="AF17" s="381">
        <v>652</v>
      </c>
      <c r="AG17" s="381">
        <v>647</v>
      </c>
      <c r="AH17" s="381">
        <v>643</v>
      </c>
      <c r="AI17" s="381">
        <v>640</v>
      </c>
      <c r="AJ17" s="381">
        <v>637</v>
      </c>
      <c r="AK17" s="381">
        <v>636</v>
      </c>
      <c r="AL17" s="381">
        <v>634</v>
      </c>
    </row>
    <row r="18" spans="1:38" x14ac:dyDescent="0.2">
      <c r="A18" s="928"/>
      <c r="B18" s="635">
        <v>15</v>
      </c>
      <c r="C18" s="381">
        <v>837</v>
      </c>
      <c r="D18" s="381">
        <v>837</v>
      </c>
      <c r="E18" s="381">
        <v>835</v>
      </c>
      <c r="F18" s="381">
        <v>834</v>
      </c>
      <c r="G18" s="381">
        <v>831</v>
      </c>
      <c r="H18" s="381">
        <v>828</v>
      </c>
      <c r="I18" s="381">
        <v>824</v>
      </c>
      <c r="J18" s="381">
        <v>819</v>
      </c>
      <c r="K18" s="381">
        <v>814</v>
      </c>
      <c r="L18" s="381">
        <v>808</v>
      </c>
      <c r="M18" s="381">
        <v>801</v>
      </c>
      <c r="N18" s="381">
        <v>794</v>
      </c>
      <c r="O18" s="381">
        <v>787</v>
      </c>
      <c r="P18" s="381">
        <v>779</v>
      </c>
      <c r="Q18" s="381">
        <v>771</v>
      </c>
      <c r="R18" s="381">
        <v>762</v>
      </c>
      <c r="S18" s="381">
        <v>753</v>
      </c>
      <c r="T18" s="381">
        <v>744</v>
      </c>
      <c r="U18" s="381">
        <v>735</v>
      </c>
      <c r="V18" s="381">
        <v>726</v>
      </c>
      <c r="W18" s="381">
        <v>716</v>
      </c>
      <c r="X18" s="381">
        <v>707</v>
      </c>
      <c r="Y18" s="381">
        <v>698</v>
      </c>
      <c r="Z18" s="381">
        <v>689</v>
      </c>
      <c r="AA18" s="381">
        <v>681</v>
      </c>
      <c r="AB18" s="381">
        <v>673</v>
      </c>
      <c r="AC18" s="381">
        <v>665</v>
      </c>
      <c r="AD18" s="381">
        <v>658</v>
      </c>
      <c r="AE18" s="381">
        <v>651</v>
      </c>
      <c r="AF18" s="381">
        <v>645</v>
      </c>
      <c r="AG18" s="381">
        <v>641</v>
      </c>
      <c r="AH18" s="381">
        <v>636</v>
      </c>
      <c r="AI18" s="381">
        <v>633</v>
      </c>
      <c r="AJ18" s="381">
        <v>630</v>
      </c>
      <c r="AK18" s="381">
        <v>628</v>
      </c>
      <c r="AL18" s="381">
        <v>627</v>
      </c>
    </row>
    <row r="19" spans="1:38" x14ac:dyDescent="0.2">
      <c r="A19" s="928"/>
      <c r="B19" s="635">
        <v>16</v>
      </c>
      <c r="C19" s="381">
        <v>842</v>
      </c>
      <c r="D19" s="381">
        <v>842</v>
      </c>
      <c r="E19" s="381">
        <v>840</v>
      </c>
      <c r="F19" s="381">
        <v>838</v>
      </c>
      <c r="G19" s="381">
        <v>836</v>
      </c>
      <c r="H19" s="381">
        <v>832</v>
      </c>
      <c r="I19" s="381">
        <v>828</v>
      </c>
      <c r="J19" s="381">
        <v>823</v>
      </c>
      <c r="K19" s="381">
        <v>817</v>
      </c>
      <c r="L19" s="381">
        <v>811</v>
      </c>
      <c r="M19" s="381">
        <v>804</v>
      </c>
      <c r="N19" s="381">
        <v>797</v>
      </c>
      <c r="O19" s="381">
        <v>789</v>
      </c>
      <c r="P19" s="381">
        <v>781</v>
      </c>
      <c r="Q19" s="381">
        <v>772</v>
      </c>
      <c r="R19" s="381">
        <v>763</v>
      </c>
      <c r="S19" s="381">
        <v>754</v>
      </c>
      <c r="T19" s="381">
        <v>744</v>
      </c>
      <c r="U19" s="381">
        <v>734</v>
      </c>
      <c r="V19" s="381">
        <v>724</v>
      </c>
      <c r="W19" s="381">
        <v>715</v>
      </c>
      <c r="X19" s="381">
        <v>705</v>
      </c>
      <c r="Y19" s="381">
        <v>695</v>
      </c>
      <c r="Z19" s="381">
        <v>686</v>
      </c>
      <c r="AA19" s="381">
        <v>677</v>
      </c>
      <c r="AB19" s="381">
        <v>668</v>
      </c>
      <c r="AC19" s="381">
        <v>660</v>
      </c>
      <c r="AD19" s="381">
        <v>652</v>
      </c>
      <c r="AE19" s="381">
        <v>645</v>
      </c>
      <c r="AF19" s="381">
        <v>639</v>
      </c>
      <c r="AG19" s="381">
        <v>634</v>
      </c>
      <c r="AH19" s="381">
        <v>630</v>
      </c>
      <c r="AI19" s="381">
        <v>626</v>
      </c>
      <c r="AJ19" s="381">
        <v>623</v>
      </c>
      <c r="AK19" s="381">
        <v>621</v>
      </c>
      <c r="AL19" s="381">
        <v>620</v>
      </c>
    </row>
    <row r="20" spans="1:38" x14ac:dyDescent="0.2">
      <c r="A20" s="928"/>
      <c r="B20" s="635">
        <v>17</v>
      </c>
      <c r="C20" s="381">
        <v>847</v>
      </c>
      <c r="D20" s="381">
        <v>846</v>
      </c>
      <c r="E20" s="381">
        <v>845</v>
      </c>
      <c r="F20" s="381">
        <v>843</v>
      </c>
      <c r="G20" s="381">
        <v>840</v>
      </c>
      <c r="H20" s="381">
        <v>837</v>
      </c>
      <c r="I20" s="381">
        <v>832</v>
      </c>
      <c r="J20" s="381">
        <v>827</v>
      </c>
      <c r="K20" s="381">
        <v>821</v>
      </c>
      <c r="L20" s="381">
        <v>815</v>
      </c>
      <c r="M20" s="381">
        <v>807</v>
      </c>
      <c r="N20" s="381">
        <v>800</v>
      </c>
      <c r="O20" s="381">
        <v>791</v>
      </c>
      <c r="P20" s="381">
        <v>783</v>
      </c>
      <c r="Q20" s="381">
        <v>773</v>
      </c>
      <c r="R20" s="381">
        <v>764</v>
      </c>
      <c r="S20" s="381">
        <v>754</v>
      </c>
      <c r="T20" s="381">
        <v>744</v>
      </c>
      <c r="U20" s="381">
        <v>734</v>
      </c>
      <c r="V20" s="381">
        <v>723</v>
      </c>
      <c r="W20" s="381">
        <v>713</v>
      </c>
      <c r="X20" s="381">
        <v>702</v>
      </c>
      <c r="Y20" s="381">
        <v>692</v>
      </c>
      <c r="Z20" s="381">
        <v>682</v>
      </c>
      <c r="AA20" s="381">
        <v>672</v>
      </c>
      <c r="AB20" s="381">
        <v>663</v>
      </c>
      <c r="AC20" s="381">
        <v>655</v>
      </c>
      <c r="AD20" s="381">
        <v>647</v>
      </c>
      <c r="AE20" s="381">
        <v>639</v>
      </c>
      <c r="AF20" s="381">
        <v>633</v>
      </c>
      <c r="AG20" s="381">
        <v>628</v>
      </c>
      <c r="AH20" s="381">
        <v>623</v>
      </c>
      <c r="AI20" s="381">
        <v>619</v>
      </c>
      <c r="AJ20" s="381">
        <v>616</v>
      </c>
      <c r="AK20" s="381">
        <v>614</v>
      </c>
      <c r="AL20" s="381">
        <v>613</v>
      </c>
    </row>
    <row r="21" spans="1:38" x14ac:dyDescent="0.2">
      <c r="A21" s="928"/>
      <c r="B21" s="635">
        <v>18</v>
      </c>
      <c r="C21" s="381">
        <v>852</v>
      </c>
      <c r="D21" s="381">
        <v>851</v>
      </c>
      <c r="E21" s="381">
        <v>850</v>
      </c>
      <c r="F21" s="381">
        <v>848</v>
      </c>
      <c r="G21" s="381">
        <v>845</v>
      </c>
      <c r="H21" s="381">
        <v>841</v>
      </c>
      <c r="I21" s="381">
        <v>836</v>
      </c>
      <c r="J21" s="381">
        <v>831</v>
      </c>
      <c r="K21" s="381">
        <v>825</v>
      </c>
      <c r="L21" s="381">
        <v>818</v>
      </c>
      <c r="M21" s="381">
        <v>810</v>
      </c>
      <c r="N21" s="381">
        <v>802</v>
      </c>
      <c r="O21" s="381">
        <v>793</v>
      </c>
      <c r="P21" s="381">
        <v>784</v>
      </c>
      <c r="Q21" s="381">
        <v>775</v>
      </c>
      <c r="R21" s="381">
        <v>764</v>
      </c>
      <c r="S21" s="381">
        <v>754</v>
      </c>
      <c r="T21" s="381">
        <v>743</v>
      </c>
      <c r="U21" s="381">
        <v>733</v>
      </c>
      <c r="V21" s="381">
        <v>722</v>
      </c>
      <c r="W21" s="381">
        <v>711</v>
      </c>
      <c r="X21" s="381">
        <v>700</v>
      </c>
      <c r="Y21" s="381">
        <v>689</v>
      </c>
      <c r="Z21" s="381">
        <v>679</v>
      </c>
      <c r="AA21" s="381">
        <v>669</v>
      </c>
      <c r="AB21" s="381">
        <v>659</v>
      </c>
      <c r="AC21" s="381">
        <v>650</v>
      </c>
      <c r="AD21" s="381">
        <v>641</v>
      </c>
      <c r="AE21" s="381">
        <v>634</v>
      </c>
      <c r="AF21" s="381">
        <v>627</v>
      </c>
      <c r="AG21" s="381">
        <v>621</v>
      </c>
      <c r="AH21" s="381">
        <v>616</v>
      </c>
      <c r="AI21" s="381">
        <v>612</v>
      </c>
      <c r="AJ21" s="381">
        <v>609</v>
      </c>
      <c r="AK21" s="381">
        <v>607</v>
      </c>
      <c r="AL21" s="381">
        <v>605</v>
      </c>
    </row>
    <row r="22" spans="1:38" x14ac:dyDescent="0.2">
      <c r="A22" s="928"/>
      <c r="B22" s="635">
        <v>19</v>
      </c>
      <c r="C22" s="381">
        <v>856</v>
      </c>
      <c r="D22" s="381">
        <v>856</v>
      </c>
      <c r="E22" s="381">
        <v>854</v>
      </c>
      <c r="F22" s="381">
        <v>852</v>
      </c>
      <c r="G22" s="381">
        <v>849</v>
      </c>
      <c r="H22" s="381">
        <v>845</v>
      </c>
      <c r="I22" s="381">
        <v>840</v>
      </c>
      <c r="J22" s="381">
        <v>834</v>
      </c>
      <c r="K22" s="381">
        <v>828</v>
      </c>
      <c r="L22" s="381">
        <v>821</v>
      </c>
      <c r="M22" s="381">
        <v>813</v>
      </c>
      <c r="N22" s="381">
        <v>804</v>
      </c>
      <c r="O22" s="381">
        <v>795</v>
      </c>
      <c r="P22" s="381">
        <v>786</v>
      </c>
      <c r="Q22" s="381">
        <v>776</v>
      </c>
      <c r="R22" s="381">
        <v>765</v>
      </c>
      <c r="S22" s="381">
        <v>754</v>
      </c>
      <c r="T22" s="381">
        <v>743</v>
      </c>
      <c r="U22" s="381">
        <v>732</v>
      </c>
      <c r="V22" s="381">
        <v>721</v>
      </c>
      <c r="W22" s="381">
        <v>709</v>
      </c>
      <c r="X22" s="381">
        <v>698</v>
      </c>
      <c r="Y22" s="381">
        <v>686</v>
      </c>
      <c r="Z22" s="381">
        <v>675</v>
      </c>
      <c r="AA22" s="381">
        <v>665</v>
      </c>
      <c r="AB22" s="381">
        <v>654</v>
      </c>
      <c r="AC22" s="381">
        <v>645</v>
      </c>
      <c r="AD22" s="381">
        <v>636</v>
      </c>
      <c r="AE22" s="381">
        <v>628</v>
      </c>
      <c r="AF22" s="381">
        <v>621</v>
      </c>
      <c r="AG22" s="381">
        <v>615</v>
      </c>
      <c r="AH22" s="381">
        <v>610</v>
      </c>
      <c r="AI22" s="381">
        <v>606</v>
      </c>
      <c r="AJ22" s="381">
        <v>602</v>
      </c>
      <c r="AK22" s="381">
        <v>600</v>
      </c>
      <c r="AL22" s="381">
        <v>598</v>
      </c>
    </row>
    <row r="23" spans="1:38" x14ac:dyDescent="0.2">
      <c r="A23" s="928"/>
      <c r="B23" s="635">
        <v>20</v>
      </c>
      <c r="C23" s="381">
        <v>861</v>
      </c>
      <c r="D23" s="381">
        <v>860</v>
      </c>
      <c r="E23" s="381">
        <v>859</v>
      </c>
      <c r="F23" s="381">
        <v>856</v>
      </c>
      <c r="G23" s="381">
        <v>853</v>
      </c>
      <c r="H23" s="381">
        <v>849</v>
      </c>
      <c r="I23" s="381">
        <v>844</v>
      </c>
      <c r="J23" s="381">
        <v>838</v>
      </c>
      <c r="K23" s="381">
        <v>831</v>
      </c>
      <c r="L23" s="381">
        <v>824</v>
      </c>
      <c r="M23" s="381">
        <v>815</v>
      </c>
      <c r="N23" s="381">
        <v>807</v>
      </c>
      <c r="O23" s="381">
        <v>797</v>
      </c>
      <c r="P23" s="381">
        <v>787</v>
      </c>
      <c r="Q23" s="381">
        <v>777</v>
      </c>
      <c r="R23" s="381">
        <v>766</v>
      </c>
      <c r="S23" s="381">
        <v>754</v>
      </c>
      <c r="T23" s="381">
        <v>743</v>
      </c>
      <c r="U23" s="381">
        <v>731</v>
      </c>
      <c r="V23" s="381">
        <v>719</v>
      </c>
      <c r="W23" s="381">
        <v>707</v>
      </c>
      <c r="X23" s="381">
        <v>695</v>
      </c>
      <c r="Y23" s="381">
        <v>683</v>
      </c>
      <c r="Z23" s="381">
        <v>672</v>
      </c>
      <c r="AA23" s="381">
        <v>661</v>
      </c>
      <c r="AB23" s="381">
        <v>650</v>
      </c>
      <c r="AC23" s="381">
        <v>640</v>
      </c>
      <c r="AD23" s="381">
        <v>630</v>
      </c>
      <c r="AE23" s="381">
        <v>622</v>
      </c>
      <c r="AF23" s="381">
        <v>615</v>
      </c>
      <c r="AG23" s="381">
        <v>608</v>
      </c>
      <c r="AH23" s="381">
        <v>603</v>
      </c>
      <c r="AI23" s="381">
        <v>599</v>
      </c>
      <c r="AJ23" s="381">
        <v>595</v>
      </c>
      <c r="AK23" s="381">
        <v>592</v>
      </c>
      <c r="AL23" s="381">
        <v>591</v>
      </c>
    </row>
    <row r="24" spans="1:38" x14ac:dyDescent="0.2">
      <c r="A24" s="928"/>
      <c r="B24" s="635">
        <v>21</v>
      </c>
      <c r="C24" s="381">
        <v>865</v>
      </c>
      <c r="D24" s="381">
        <v>864</v>
      </c>
      <c r="E24" s="381">
        <v>863</v>
      </c>
      <c r="F24" s="381">
        <v>860</v>
      </c>
      <c r="G24" s="381">
        <v>857</v>
      </c>
      <c r="H24" s="381">
        <v>853</v>
      </c>
      <c r="I24" s="381">
        <v>847</v>
      </c>
      <c r="J24" s="381">
        <v>841</v>
      </c>
      <c r="K24" s="381">
        <v>834</v>
      </c>
      <c r="L24" s="381">
        <v>826</v>
      </c>
      <c r="M24" s="381">
        <v>818</v>
      </c>
      <c r="N24" s="381">
        <v>809</v>
      </c>
      <c r="O24" s="381">
        <v>799</v>
      </c>
      <c r="P24" s="381">
        <v>788</v>
      </c>
      <c r="Q24" s="381">
        <v>778</v>
      </c>
      <c r="R24" s="381">
        <v>766</v>
      </c>
      <c r="S24" s="381">
        <v>754</v>
      </c>
      <c r="T24" s="381">
        <v>742</v>
      </c>
      <c r="U24" s="381">
        <v>730</v>
      </c>
      <c r="V24" s="381">
        <v>718</v>
      </c>
      <c r="W24" s="381">
        <v>705</v>
      </c>
      <c r="X24" s="381">
        <v>693</v>
      </c>
      <c r="Y24" s="381">
        <v>680</v>
      </c>
      <c r="Z24" s="381">
        <v>668</v>
      </c>
      <c r="AA24" s="381">
        <v>657</v>
      </c>
      <c r="AB24" s="381">
        <v>645</v>
      </c>
      <c r="AC24" s="381">
        <v>635</v>
      </c>
      <c r="AD24" s="381">
        <v>625</v>
      </c>
      <c r="AE24" s="381">
        <v>616</v>
      </c>
      <c r="AF24" s="381">
        <v>609</v>
      </c>
      <c r="AG24" s="381">
        <v>602</v>
      </c>
      <c r="AH24" s="381">
        <v>597</v>
      </c>
      <c r="AI24" s="381">
        <v>592</v>
      </c>
      <c r="AJ24" s="381">
        <v>588</v>
      </c>
      <c r="AK24" s="381">
        <v>585</v>
      </c>
      <c r="AL24" s="381">
        <v>583</v>
      </c>
    </row>
    <row r="25" spans="1:38" x14ac:dyDescent="0.2">
      <c r="A25" s="928"/>
      <c r="B25" s="635">
        <v>22</v>
      </c>
      <c r="C25" s="381">
        <v>869</v>
      </c>
      <c r="D25" s="381">
        <v>868</v>
      </c>
      <c r="E25" s="381">
        <v>867</v>
      </c>
      <c r="F25" s="381">
        <v>864</v>
      </c>
      <c r="G25" s="381">
        <v>861</v>
      </c>
      <c r="H25" s="381">
        <v>856</v>
      </c>
      <c r="I25" s="381">
        <v>851</v>
      </c>
      <c r="J25" s="381">
        <v>844</v>
      </c>
      <c r="K25" s="381">
        <v>837</v>
      </c>
      <c r="L25" s="381">
        <v>829</v>
      </c>
      <c r="M25" s="381">
        <v>820</v>
      </c>
      <c r="N25" s="381">
        <v>811</v>
      </c>
      <c r="O25" s="381">
        <v>800</v>
      </c>
      <c r="P25" s="381">
        <v>790</v>
      </c>
      <c r="Q25" s="381">
        <v>778</v>
      </c>
      <c r="R25" s="381">
        <v>766</v>
      </c>
      <c r="S25" s="381">
        <v>754</v>
      </c>
      <c r="T25" s="381">
        <v>742</v>
      </c>
      <c r="U25" s="381">
        <v>729</v>
      </c>
      <c r="V25" s="381">
        <v>716</v>
      </c>
      <c r="W25" s="381">
        <v>703</v>
      </c>
      <c r="X25" s="381">
        <v>690</v>
      </c>
      <c r="Y25" s="381">
        <v>678</v>
      </c>
      <c r="Z25" s="381">
        <v>665</v>
      </c>
      <c r="AA25" s="381">
        <v>653</v>
      </c>
      <c r="AB25" s="381">
        <v>641</v>
      </c>
      <c r="AC25" s="381">
        <v>630</v>
      </c>
      <c r="AD25" s="381">
        <v>620</v>
      </c>
      <c r="AE25" s="381">
        <v>611</v>
      </c>
      <c r="AF25" s="381">
        <v>603</v>
      </c>
      <c r="AG25" s="381">
        <v>596</v>
      </c>
      <c r="AH25" s="381">
        <v>590</v>
      </c>
      <c r="AI25" s="381">
        <v>585</v>
      </c>
      <c r="AJ25" s="381">
        <v>581</v>
      </c>
      <c r="AK25" s="381">
        <v>578</v>
      </c>
      <c r="AL25" s="381">
        <v>576</v>
      </c>
    </row>
    <row r="26" spans="1:38" x14ac:dyDescent="0.2">
      <c r="A26" s="928"/>
      <c r="B26" s="635">
        <v>23</v>
      </c>
      <c r="C26" s="381">
        <v>873</v>
      </c>
      <c r="D26" s="381">
        <v>872</v>
      </c>
      <c r="E26" s="381">
        <v>870</v>
      </c>
      <c r="F26" s="381">
        <v>868</v>
      </c>
      <c r="G26" s="381">
        <v>864</v>
      </c>
      <c r="H26" s="381">
        <v>860</v>
      </c>
      <c r="I26" s="381">
        <v>854</v>
      </c>
      <c r="J26" s="381">
        <v>847</v>
      </c>
      <c r="K26" s="381">
        <v>840</v>
      </c>
      <c r="L26" s="381">
        <v>831</v>
      </c>
      <c r="M26" s="381">
        <v>822</v>
      </c>
      <c r="N26" s="381">
        <v>812</v>
      </c>
      <c r="O26" s="381">
        <v>802</v>
      </c>
      <c r="P26" s="381">
        <v>791</v>
      </c>
      <c r="Q26" s="381">
        <v>779</v>
      </c>
      <c r="R26" s="381">
        <v>767</v>
      </c>
      <c r="S26" s="381">
        <v>754</v>
      </c>
      <c r="T26" s="381">
        <v>741</v>
      </c>
      <c r="U26" s="381">
        <v>728</v>
      </c>
      <c r="V26" s="381">
        <v>715</v>
      </c>
      <c r="W26" s="381">
        <v>701</v>
      </c>
      <c r="X26" s="381">
        <v>688</v>
      </c>
      <c r="Y26" s="381">
        <v>675</v>
      </c>
      <c r="Z26" s="381">
        <v>662</v>
      </c>
      <c r="AA26" s="381">
        <v>649</v>
      </c>
      <c r="AB26" s="381">
        <v>637</v>
      </c>
      <c r="AC26" s="381">
        <v>625</v>
      </c>
      <c r="AD26" s="381">
        <v>615</v>
      </c>
      <c r="AE26" s="381">
        <v>605</v>
      </c>
      <c r="AF26" s="381">
        <v>597</v>
      </c>
      <c r="AG26" s="381">
        <v>589</v>
      </c>
      <c r="AH26" s="381">
        <v>583</v>
      </c>
      <c r="AI26" s="381">
        <v>578</v>
      </c>
      <c r="AJ26" s="381">
        <v>574</v>
      </c>
      <c r="AK26" s="381">
        <v>571</v>
      </c>
      <c r="AL26" s="381">
        <v>569</v>
      </c>
    </row>
    <row r="27" spans="1:38" x14ac:dyDescent="0.2">
      <c r="A27" s="928"/>
      <c r="B27" s="635">
        <v>24</v>
      </c>
      <c r="C27" s="381">
        <v>876</v>
      </c>
      <c r="D27" s="381">
        <v>876</v>
      </c>
      <c r="E27" s="381">
        <v>874</v>
      </c>
      <c r="F27" s="381">
        <v>871</v>
      </c>
      <c r="G27" s="381">
        <v>868</v>
      </c>
      <c r="H27" s="381">
        <v>863</v>
      </c>
      <c r="I27" s="381">
        <v>857</v>
      </c>
      <c r="J27" s="381">
        <v>850</v>
      </c>
      <c r="K27" s="381">
        <v>842</v>
      </c>
      <c r="L27" s="381">
        <v>834</v>
      </c>
      <c r="M27" s="381">
        <v>824</v>
      </c>
      <c r="N27" s="381">
        <v>814</v>
      </c>
      <c r="O27" s="381">
        <v>803</v>
      </c>
      <c r="P27" s="381">
        <v>792</v>
      </c>
      <c r="Q27" s="381">
        <v>779</v>
      </c>
      <c r="R27" s="381">
        <v>767</v>
      </c>
      <c r="S27" s="381">
        <v>754</v>
      </c>
      <c r="T27" s="381">
        <v>740</v>
      </c>
      <c r="U27" s="381">
        <v>727</v>
      </c>
      <c r="V27" s="381">
        <v>713</v>
      </c>
      <c r="W27" s="381">
        <v>699</v>
      </c>
      <c r="X27" s="381">
        <v>686</v>
      </c>
      <c r="Y27" s="381">
        <v>672</v>
      </c>
      <c r="Z27" s="381">
        <v>658</v>
      </c>
      <c r="AA27" s="381">
        <v>645</v>
      </c>
      <c r="AB27" s="381">
        <v>632</v>
      </c>
      <c r="AC27" s="381">
        <v>620</v>
      </c>
      <c r="AD27" s="381">
        <v>609</v>
      </c>
      <c r="AE27" s="381">
        <v>599</v>
      </c>
      <c r="AF27" s="381">
        <v>591</v>
      </c>
      <c r="AG27" s="381">
        <v>583</v>
      </c>
      <c r="AH27" s="381">
        <v>577</v>
      </c>
      <c r="AI27" s="381">
        <v>571</v>
      </c>
      <c r="AJ27" s="381">
        <v>567</v>
      </c>
      <c r="AK27" s="381">
        <v>564</v>
      </c>
      <c r="AL27" s="381">
        <v>562</v>
      </c>
    </row>
    <row r="28" spans="1:38" x14ac:dyDescent="0.2">
      <c r="A28" s="928"/>
      <c r="B28" s="635">
        <v>25</v>
      </c>
      <c r="C28" s="381">
        <v>880</v>
      </c>
      <c r="D28" s="381">
        <v>879</v>
      </c>
      <c r="E28" s="381">
        <v>877</v>
      </c>
      <c r="F28" s="381">
        <v>875</v>
      </c>
      <c r="G28" s="381">
        <v>871</v>
      </c>
      <c r="H28" s="381">
        <v>866</v>
      </c>
      <c r="I28" s="381">
        <v>860</v>
      </c>
      <c r="J28" s="381">
        <v>853</v>
      </c>
      <c r="K28" s="381">
        <v>845</v>
      </c>
      <c r="L28" s="381">
        <v>836</v>
      </c>
      <c r="M28" s="381">
        <v>826</v>
      </c>
      <c r="N28" s="381">
        <v>815</v>
      </c>
      <c r="O28" s="381">
        <v>804</v>
      </c>
      <c r="P28" s="381">
        <v>792</v>
      </c>
      <c r="Q28" s="381">
        <v>780</v>
      </c>
      <c r="R28" s="381">
        <v>767</v>
      </c>
      <c r="S28" s="381">
        <v>754</v>
      </c>
      <c r="T28" s="381">
        <v>740</v>
      </c>
      <c r="U28" s="381">
        <v>726</v>
      </c>
      <c r="V28" s="381">
        <v>712</v>
      </c>
      <c r="W28" s="381">
        <v>697</v>
      </c>
      <c r="X28" s="381">
        <v>683</v>
      </c>
      <c r="Y28" s="381">
        <v>669</v>
      </c>
      <c r="Z28" s="381">
        <v>655</v>
      </c>
      <c r="AA28" s="381">
        <v>641</v>
      </c>
      <c r="AB28" s="381">
        <v>628</v>
      </c>
      <c r="AC28" s="381">
        <v>616</v>
      </c>
      <c r="AD28" s="381">
        <v>604</v>
      </c>
      <c r="AE28" s="381">
        <v>594</v>
      </c>
      <c r="AF28" s="381">
        <v>585</v>
      </c>
      <c r="AG28" s="381">
        <v>577</v>
      </c>
      <c r="AH28" s="381">
        <v>570</v>
      </c>
      <c r="AI28" s="381">
        <v>564</v>
      </c>
      <c r="AJ28" s="381">
        <v>560</v>
      </c>
      <c r="AK28" s="381">
        <v>557</v>
      </c>
      <c r="AL28" s="381">
        <v>555</v>
      </c>
    </row>
    <row r="29" spans="1:38" x14ac:dyDescent="0.2">
      <c r="A29" s="928"/>
      <c r="B29" s="635">
        <v>26</v>
      </c>
      <c r="C29" s="381">
        <v>883</v>
      </c>
      <c r="D29" s="381">
        <v>882</v>
      </c>
      <c r="E29" s="381">
        <v>881</v>
      </c>
      <c r="F29" s="381">
        <v>878</v>
      </c>
      <c r="G29" s="381">
        <v>874</v>
      </c>
      <c r="H29" s="381">
        <v>869</v>
      </c>
      <c r="I29" s="381">
        <v>862</v>
      </c>
      <c r="J29" s="381">
        <v>855</v>
      </c>
      <c r="K29" s="381">
        <v>847</v>
      </c>
      <c r="L29" s="381">
        <v>838</v>
      </c>
      <c r="M29" s="381">
        <v>828</v>
      </c>
      <c r="N29" s="381">
        <v>817</v>
      </c>
      <c r="O29" s="381">
        <v>805</v>
      </c>
      <c r="P29" s="381">
        <v>793</v>
      </c>
      <c r="Q29" s="381">
        <v>780</v>
      </c>
      <c r="R29" s="381">
        <v>767</v>
      </c>
      <c r="S29" s="381">
        <v>753</v>
      </c>
      <c r="T29" s="381">
        <v>739</v>
      </c>
      <c r="U29" s="381">
        <v>724</v>
      </c>
      <c r="V29" s="381">
        <v>710</v>
      </c>
      <c r="W29" s="381">
        <v>695</v>
      </c>
      <c r="X29" s="381">
        <v>680</v>
      </c>
      <c r="Y29" s="381">
        <v>666</v>
      </c>
      <c r="Z29" s="381">
        <v>651</v>
      </c>
      <c r="AA29" s="381">
        <v>637</v>
      </c>
      <c r="AB29" s="381">
        <v>624</v>
      </c>
      <c r="AC29" s="381">
        <v>611</v>
      </c>
      <c r="AD29" s="381">
        <v>599</v>
      </c>
      <c r="AE29" s="381">
        <v>588</v>
      </c>
      <c r="AF29" s="381">
        <v>579</v>
      </c>
      <c r="AG29" s="381">
        <v>571</v>
      </c>
      <c r="AH29" s="381">
        <v>563</v>
      </c>
      <c r="AI29" s="381">
        <v>558</v>
      </c>
      <c r="AJ29" s="381">
        <v>553</v>
      </c>
      <c r="AK29" s="381">
        <v>550</v>
      </c>
      <c r="AL29" s="381">
        <v>548</v>
      </c>
    </row>
    <row r="30" spans="1:38" x14ac:dyDescent="0.2">
      <c r="A30" s="928"/>
      <c r="B30" s="635">
        <v>27</v>
      </c>
      <c r="C30" s="381">
        <v>886</v>
      </c>
      <c r="D30" s="381">
        <v>885</v>
      </c>
      <c r="E30" s="381">
        <v>884</v>
      </c>
      <c r="F30" s="381">
        <v>881</v>
      </c>
      <c r="G30" s="381">
        <v>876</v>
      </c>
      <c r="H30" s="381">
        <v>871</v>
      </c>
      <c r="I30" s="381">
        <v>865</v>
      </c>
      <c r="J30" s="381">
        <v>857</v>
      </c>
      <c r="K30" s="381">
        <v>849</v>
      </c>
      <c r="L30" s="381">
        <v>840</v>
      </c>
      <c r="M30" s="381">
        <v>829</v>
      </c>
      <c r="N30" s="381">
        <v>818</v>
      </c>
      <c r="O30" s="381">
        <v>806</v>
      </c>
      <c r="P30" s="381">
        <v>794</v>
      </c>
      <c r="Q30" s="381">
        <v>780</v>
      </c>
      <c r="R30" s="381">
        <v>767</v>
      </c>
      <c r="S30" s="381">
        <v>753</v>
      </c>
      <c r="T30" s="381">
        <v>738</v>
      </c>
      <c r="U30" s="381">
        <v>723</v>
      </c>
      <c r="V30" s="381">
        <v>708</v>
      </c>
      <c r="W30" s="381">
        <v>693</v>
      </c>
      <c r="X30" s="381">
        <v>678</v>
      </c>
      <c r="Y30" s="381">
        <v>663</v>
      </c>
      <c r="Z30" s="381">
        <v>648</v>
      </c>
      <c r="AA30" s="381">
        <v>633</v>
      </c>
      <c r="AB30" s="381">
        <v>620</v>
      </c>
      <c r="AC30" s="381">
        <v>606</v>
      </c>
      <c r="AD30" s="381">
        <v>594</v>
      </c>
      <c r="AE30" s="381">
        <v>583</v>
      </c>
      <c r="AF30" s="381">
        <v>573</v>
      </c>
      <c r="AG30" s="381">
        <v>564</v>
      </c>
      <c r="AH30" s="381">
        <v>557</v>
      </c>
      <c r="AI30" s="381">
        <v>551</v>
      </c>
      <c r="AJ30" s="381">
        <v>546</v>
      </c>
      <c r="AK30" s="381">
        <v>543</v>
      </c>
      <c r="AL30" s="381">
        <v>541</v>
      </c>
    </row>
    <row r="31" spans="1:38" x14ac:dyDescent="0.2">
      <c r="A31" s="928"/>
      <c r="B31" s="635">
        <v>28</v>
      </c>
      <c r="C31" s="381">
        <v>889</v>
      </c>
      <c r="D31" s="381">
        <v>888</v>
      </c>
      <c r="E31" s="381">
        <v>886</v>
      </c>
      <c r="F31" s="381">
        <v>883</v>
      </c>
      <c r="G31" s="381">
        <v>879</v>
      </c>
      <c r="H31" s="381">
        <v>874</v>
      </c>
      <c r="I31" s="381">
        <v>867</v>
      </c>
      <c r="J31" s="381">
        <v>860</v>
      </c>
      <c r="K31" s="381">
        <v>851</v>
      </c>
      <c r="L31" s="381">
        <v>841</v>
      </c>
      <c r="M31" s="381">
        <v>830</v>
      </c>
      <c r="N31" s="381">
        <v>819</v>
      </c>
      <c r="O31" s="381">
        <v>807</v>
      </c>
      <c r="P31" s="381">
        <v>794</v>
      </c>
      <c r="Q31" s="381">
        <v>781</v>
      </c>
      <c r="R31" s="381">
        <v>767</v>
      </c>
      <c r="S31" s="381">
        <v>752</v>
      </c>
      <c r="T31" s="381">
        <v>737</v>
      </c>
      <c r="U31" s="381">
        <v>722</v>
      </c>
      <c r="V31" s="381">
        <v>706</v>
      </c>
      <c r="W31" s="381">
        <v>691</v>
      </c>
      <c r="X31" s="381">
        <v>675</v>
      </c>
      <c r="Y31" s="381">
        <v>660</v>
      </c>
      <c r="Z31" s="381">
        <v>645</v>
      </c>
      <c r="AA31" s="381">
        <v>630</v>
      </c>
      <c r="AB31" s="381">
        <v>615</v>
      </c>
      <c r="AC31" s="381">
        <v>602</v>
      </c>
      <c r="AD31" s="381">
        <v>589</v>
      </c>
      <c r="AE31" s="381">
        <v>577</v>
      </c>
      <c r="AF31" s="381">
        <v>567</v>
      </c>
      <c r="AG31" s="381">
        <v>558</v>
      </c>
      <c r="AH31" s="381">
        <v>550</v>
      </c>
      <c r="AI31" s="381">
        <v>544</v>
      </c>
      <c r="AJ31" s="381">
        <v>539</v>
      </c>
      <c r="AK31" s="381">
        <v>536</v>
      </c>
      <c r="AL31" s="381">
        <v>534</v>
      </c>
    </row>
    <row r="32" spans="1:38" x14ac:dyDescent="0.2">
      <c r="A32" s="928"/>
      <c r="B32" s="635">
        <v>29</v>
      </c>
      <c r="C32" s="381">
        <v>891</v>
      </c>
      <c r="D32" s="381">
        <v>891</v>
      </c>
      <c r="E32" s="381">
        <v>889</v>
      </c>
      <c r="F32" s="381">
        <v>886</v>
      </c>
      <c r="G32" s="381">
        <v>882</v>
      </c>
      <c r="H32" s="381">
        <v>876</v>
      </c>
      <c r="I32" s="381">
        <v>869</v>
      </c>
      <c r="J32" s="381">
        <v>861</v>
      </c>
      <c r="K32" s="381">
        <v>853</v>
      </c>
      <c r="L32" s="381">
        <v>843</v>
      </c>
      <c r="M32" s="381">
        <v>832</v>
      </c>
      <c r="N32" s="381">
        <v>820</v>
      </c>
      <c r="O32" s="381">
        <v>808</v>
      </c>
      <c r="P32" s="381">
        <v>794</v>
      </c>
      <c r="Q32" s="381">
        <v>781</v>
      </c>
      <c r="R32" s="381">
        <v>766</v>
      </c>
      <c r="S32" s="381">
        <v>751</v>
      </c>
      <c r="T32" s="381">
        <v>736</v>
      </c>
      <c r="U32" s="381">
        <v>720</v>
      </c>
      <c r="V32" s="381">
        <v>704</v>
      </c>
      <c r="W32" s="381">
        <v>689</v>
      </c>
      <c r="X32" s="381">
        <v>673</v>
      </c>
      <c r="Y32" s="381">
        <v>657</v>
      </c>
      <c r="Z32" s="381">
        <v>641</v>
      </c>
      <c r="AA32" s="381">
        <v>626</v>
      </c>
      <c r="AB32" s="381">
        <v>611</v>
      </c>
      <c r="AC32" s="381">
        <v>597</v>
      </c>
      <c r="AD32" s="381">
        <v>584</v>
      </c>
      <c r="AE32" s="381">
        <v>572</v>
      </c>
      <c r="AF32" s="381">
        <v>561</v>
      </c>
      <c r="AG32" s="381">
        <v>552</v>
      </c>
      <c r="AH32" s="381">
        <v>544</v>
      </c>
      <c r="AI32" s="381">
        <v>538</v>
      </c>
      <c r="AJ32" s="381">
        <v>533</v>
      </c>
      <c r="AK32" s="381">
        <v>529</v>
      </c>
      <c r="AL32" s="381">
        <v>527</v>
      </c>
    </row>
    <row r="33" spans="1:38" x14ac:dyDescent="0.2">
      <c r="A33" s="928"/>
      <c r="B33" s="635">
        <v>30</v>
      </c>
      <c r="C33" s="381">
        <v>894</v>
      </c>
      <c r="D33" s="381">
        <v>893</v>
      </c>
      <c r="E33" s="381">
        <v>891</v>
      </c>
      <c r="F33" s="381">
        <v>888</v>
      </c>
      <c r="G33" s="381">
        <v>884</v>
      </c>
      <c r="H33" s="381">
        <v>878</v>
      </c>
      <c r="I33" s="381">
        <v>871</v>
      </c>
      <c r="J33" s="381">
        <v>863</v>
      </c>
      <c r="K33" s="381">
        <v>854</v>
      </c>
      <c r="L33" s="381">
        <v>844</v>
      </c>
      <c r="M33" s="381">
        <v>833</v>
      </c>
      <c r="N33" s="381">
        <v>821</v>
      </c>
      <c r="O33" s="381">
        <v>808</v>
      </c>
      <c r="P33" s="381">
        <v>795</v>
      </c>
      <c r="Q33" s="381">
        <v>780</v>
      </c>
      <c r="R33" s="381">
        <v>766</v>
      </c>
      <c r="S33" s="381">
        <v>750</v>
      </c>
      <c r="T33" s="381">
        <v>735</v>
      </c>
      <c r="U33" s="381">
        <v>719</v>
      </c>
      <c r="V33" s="381">
        <v>703</v>
      </c>
      <c r="W33" s="381">
        <v>686</v>
      </c>
      <c r="X33" s="381">
        <v>670</v>
      </c>
      <c r="Y33" s="381">
        <v>654</v>
      </c>
      <c r="Z33" s="381">
        <v>638</v>
      </c>
      <c r="AA33" s="381">
        <v>622</v>
      </c>
      <c r="AB33" s="381">
        <v>607</v>
      </c>
      <c r="AC33" s="381">
        <v>592</v>
      </c>
      <c r="AD33" s="381">
        <v>579</v>
      </c>
      <c r="AE33" s="381">
        <v>566</v>
      </c>
      <c r="AF33" s="381">
        <v>555</v>
      </c>
      <c r="AG33" s="381">
        <v>546</v>
      </c>
      <c r="AH33" s="381">
        <v>538</v>
      </c>
      <c r="AI33" s="381">
        <v>531</v>
      </c>
      <c r="AJ33" s="381">
        <v>526</v>
      </c>
      <c r="AK33" s="381">
        <v>522</v>
      </c>
      <c r="AL33" s="381">
        <v>520</v>
      </c>
    </row>
    <row r="34" spans="1:38" x14ac:dyDescent="0.2">
      <c r="A34" s="928"/>
      <c r="B34" s="635">
        <v>31</v>
      </c>
      <c r="C34" s="381">
        <v>896</v>
      </c>
      <c r="D34" s="381">
        <v>895</v>
      </c>
      <c r="E34" s="381">
        <v>894</v>
      </c>
      <c r="F34" s="381">
        <v>890</v>
      </c>
      <c r="G34" s="381">
        <v>886</v>
      </c>
      <c r="H34" s="381">
        <v>880</v>
      </c>
      <c r="I34" s="381">
        <v>873</v>
      </c>
      <c r="J34" s="381">
        <v>865</v>
      </c>
      <c r="K34" s="381">
        <v>855</v>
      </c>
      <c r="L34" s="381">
        <v>845</v>
      </c>
      <c r="M34" s="381">
        <v>834</v>
      </c>
      <c r="N34" s="381">
        <v>822</v>
      </c>
      <c r="O34" s="381">
        <v>808</v>
      </c>
      <c r="P34" s="381">
        <v>795</v>
      </c>
      <c r="Q34" s="381">
        <v>780</v>
      </c>
      <c r="R34" s="381">
        <v>765</v>
      </c>
      <c r="S34" s="381">
        <v>750</v>
      </c>
      <c r="T34" s="381">
        <v>733</v>
      </c>
      <c r="U34" s="381">
        <v>717</v>
      </c>
      <c r="V34" s="381">
        <v>701</v>
      </c>
      <c r="W34" s="381">
        <v>684</v>
      </c>
      <c r="X34" s="381">
        <v>667</v>
      </c>
      <c r="Y34" s="381">
        <v>651</v>
      </c>
      <c r="Z34" s="381">
        <v>634</v>
      </c>
      <c r="AA34" s="381">
        <v>618</v>
      </c>
      <c r="AB34" s="381">
        <v>603</v>
      </c>
      <c r="AC34" s="381">
        <v>588</v>
      </c>
      <c r="AD34" s="381">
        <v>574</v>
      </c>
      <c r="AE34" s="381">
        <v>561</v>
      </c>
      <c r="AF34" s="381">
        <v>550</v>
      </c>
      <c r="AG34" s="381">
        <v>540</v>
      </c>
      <c r="AH34" s="381">
        <v>531</v>
      </c>
      <c r="AI34" s="381">
        <v>524</v>
      </c>
      <c r="AJ34" s="381">
        <v>519</v>
      </c>
      <c r="AK34" s="381">
        <v>515</v>
      </c>
      <c r="AL34" s="381">
        <v>512</v>
      </c>
    </row>
    <row r="35" spans="1:38" x14ac:dyDescent="0.2">
      <c r="A35" s="928"/>
      <c r="B35" s="635">
        <v>32</v>
      </c>
      <c r="C35" s="381">
        <v>898</v>
      </c>
      <c r="D35" s="381">
        <v>898</v>
      </c>
      <c r="E35" s="381">
        <v>896</v>
      </c>
      <c r="F35" s="381">
        <v>892</v>
      </c>
      <c r="G35" s="381">
        <v>888</v>
      </c>
      <c r="H35" s="381">
        <v>882</v>
      </c>
      <c r="I35" s="381">
        <v>875</v>
      </c>
      <c r="J35" s="381">
        <v>866</v>
      </c>
      <c r="K35" s="381">
        <v>857</v>
      </c>
      <c r="L35" s="381">
        <v>846</v>
      </c>
      <c r="M35" s="381">
        <v>834</v>
      </c>
      <c r="N35" s="381">
        <v>822</v>
      </c>
      <c r="O35" s="381">
        <v>809</v>
      </c>
      <c r="P35" s="381">
        <v>795</v>
      </c>
      <c r="Q35" s="381">
        <v>780</v>
      </c>
      <c r="R35" s="381">
        <v>764</v>
      </c>
      <c r="S35" s="381">
        <v>748</v>
      </c>
      <c r="T35" s="381">
        <v>732</v>
      </c>
      <c r="U35" s="381">
        <v>716</v>
      </c>
      <c r="V35" s="381">
        <v>699</v>
      </c>
      <c r="W35" s="381">
        <v>682</v>
      </c>
      <c r="X35" s="381">
        <v>665</v>
      </c>
      <c r="Y35" s="381">
        <v>648</v>
      </c>
      <c r="Z35" s="381">
        <v>631</v>
      </c>
      <c r="AA35" s="381">
        <v>615</v>
      </c>
      <c r="AB35" s="381">
        <v>599</v>
      </c>
      <c r="AC35" s="381">
        <v>583</v>
      </c>
      <c r="AD35" s="381">
        <v>569</v>
      </c>
      <c r="AE35" s="381">
        <v>556</v>
      </c>
      <c r="AF35" s="381">
        <v>544</v>
      </c>
      <c r="AG35" s="381">
        <v>534</v>
      </c>
      <c r="AH35" s="381">
        <v>525</v>
      </c>
      <c r="AI35" s="381">
        <v>518</v>
      </c>
      <c r="AJ35" s="381">
        <v>512</v>
      </c>
      <c r="AK35" s="381">
        <v>508</v>
      </c>
      <c r="AL35" s="381">
        <v>505</v>
      </c>
    </row>
    <row r="36" spans="1:38" x14ac:dyDescent="0.2">
      <c r="A36" s="928"/>
      <c r="B36" s="635">
        <v>33</v>
      </c>
      <c r="C36" s="381">
        <v>900</v>
      </c>
      <c r="D36" s="381">
        <v>899</v>
      </c>
      <c r="E36" s="381">
        <v>897</v>
      </c>
      <c r="F36" s="381">
        <v>894</v>
      </c>
      <c r="G36" s="381">
        <v>889</v>
      </c>
      <c r="H36" s="381">
        <v>883</v>
      </c>
      <c r="I36" s="381">
        <v>876</v>
      </c>
      <c r="J36" s="381">
        <v>867</v>
      </c>
      <c r="K36" s="381">
        <v>858</v>
      </c>
      <c r="L36" s="381">
        <v>847</v>
      </c>
      <c r="M36" s="381">
        <v>835</v>
      </c>
      <c r="N36" s="381">
        <v>822</v>
      </c>
      <c r="O36" s="381">
        <v>809</v>
      </c>
      <c r="P36" s="381">
        <v>794</v>
      </c>
      <c r="Q36" s="381">
        <v>779</v>
      </c>
      <c r="R36" s="381">
        <v>763</v>
      </c>
      <c r="S36" s="381">
        <v>747</v>
      </c>
      <c r="T36" s="381">
        <v>731</v>
      </c>
      <c r="U36" s="381">
        <v>714</v>
      </c>
      <c r="V36" s="381">
        <v>697</v>
      </c>
      <c r="W36" s="381">
        <v>679</v>
      </c>
      <c r="X36" s="381">
        <v>662</v>
      </c>
      <c r="Y36" s="381">
        <v>644</v>
      </c>
      <c r="Z36" s="381">
        <v>627</v>
      </c>
      <c r="AA36" s="381">
        <v>611</v>
      </c>
      <c r="AB36" s="381">
        <v>594</v>
      </c>
      <c r="AC36" s="381">
        <v>579</v>
      </c>
      <c r="AD36" s="381">
        <v>564</v>
      </c>
      <c r="AE36" s="381">
        <v>550</v>
      </c>
      <c r="AF36" s="381">
        <v>538</v>
      </c>
      <c r="AG36" s="381">
        <v>528</v>
      </c>
      <c r="AH36" s="381">
        <v>519</v>
      </c>
      <c r="AI36" s="381">
        <v>511</v>
      </c>
      <c r="AJ36" s="381">
        <v>506</v>
      </c>
      <c r="AK36" s="381">
        <v>501</v>
      </c>
      <c r="AL36" s="381">
        <v>499</v>
      </c>
    </row>
    <row r="37" spans="1:38" x14ac:dyDescent="0.2">
      <c r="A37" s="928"/>
      <c r="B37" s="635">
        <v>34</v>
      </c>
      <c r="C37" s="381">
        <v>902</v>
      </c>
      <c r="D37" s="381">
        <v>901</v>
      </c>
      <c r="E37" s="381">
        <v>899</v>
      </c>
      <c r="F37" s="381">
        <v>895</v>
      </c>
      <c r="G37" s="381">
        <v>891</v>
      </c>
      <c r="H37" s="381">
        <v>884</v>
      </c>
      <c r="I37" s="381">
        <v>877</v>
      </c>
      <c r="J37" s="381">
        <v>868</v>
      </c>
      <c r="K37" s="381">
        <v>858</v>
      </c>
      <c r="L37" s="381">
        <v>847</v>
      </c>
      <c r="M37" s="381">
        <v>835</v>
      </c>
      <c r="N37" s="381">
        <v>822</v>
      </c>
      <c r="O37" s="381">
        <v>809</v>
      </c>
      <c r="P37" s="381">
        <v>794</v>
      </c>
      <c r="Q37" s="381">
        <v>778</v>
      </c>
      <c r="R37" s="381">
        <v>763</v>
      </c>
      <c r="S37" s="381">
        <v>746</v>
      </c>
      <c r="T37" s="381">
        <v>729</v>
      </c>
      <c r="U37" s="381">
        <v>712</v>
      </c>
      <c r="V37" s="381">
        <v>694</v>
      </c>
      <c r="W37" s="381">
        <v>677</v>
      </c>
      <c r="X37" s="381">
        <v>659</v>
      </c>
      <c r="Y37" s="381">
        <v>641</v>
      </c>
      <c r="Z37" s="381">
        <v>624</v>
      </c>
      <c r="AA37" s="381">
        <v>607</v>
      </c>
      <c r="AB37" s="381">
        <v>590</v>
      </c>
      <c r="AC37" s="381">
        <v>574</v>
      </c>
      <c r="AD37" s="381">
        <v>559</v>
      </c>
      <c r="AE37" s="381">
        <v>545</v>
      </c>
      <c r="AF37" s="381">
        <v>533</v>
      </c>
      <c r="AG37" s="381">
        <v>522</v>
      </c>
      <c r="AH37" s="381">
        <v>512</v>
      </c>
      <c r="AI37" s="381">
        <v>505</v>
      </c>
      <c r="AJ37" s="381">
        <v>499</v>
      </c>
      <c r="AK37" s="381">
        <v>495</v>
      </c>
      <c r="AL37" s="381">
        <v>492</v>
      </c>
    </row>
    <row r="38" spans="1:38" x14ac:dyDescent="0.2">
      <c r="A38" s="928"/>
      <c r="B38" s="635">
        <v>35</v>
      </c>
      <c r="C38" s="381">
        <v>903</v>
      </c>
      <c r="D38" s="381">
        <v>902</v>
      </c>
      <c r="E38" s="381">
        <v>900</v>
      </c>
      <c r="F38" s="381">
        <v>897</v>
      </c>
      <c r="G38" s="381">
        <v>892</v>
      </c>
      <c r="H38" s="381">
        <v>886</v>
      </c>
      <c r="I38" s="381">
        <v>878</v>
      </c>
      <c r="J38" s="381">
        <v>869</v>
      </c>
      <c r="K38" s="381">
        <v>859</v>
      </c>
      <c r="L38" s="381">
        <v>848</v>
      </c>
      <c r="M38" s="381">
        <v>836</v>
      </c>
      <c r="N38" s="381">
        <v>822</v>
      </c>
      <c r="O38" s="381">
        <v>808</v>
      </c>
      <c r="P38" s="381">
        <v>793</v>
      </c>
      <c r="Q38" s="381">
        <v>778</v>
      </c>
      <c r="R38" s="381">
        <v>762</v>
      </c>
      <c r="S38" s="381">
        <v>745</v>
      </c>
      <c r="T38" s="381">
        <v>727</v>
      </c>
      <c r="U38" s="381">
        <v>710</v>
      </c>
      <c r="V38" s="381">
        <v>692</v>
      </c>
      <c r="W38" s="381">
        <v>674</v>
      </c>
      <c r="X38" s="381">
        <v>656</v>
      </c>
      <c r="Y38" s="381">
        <v>638</v>
      </c>
      <c r="Z38" s="381">
        <v>620</v>
      </c>
      <c r="AA38" s="381">
        <v>603</v>
      </c>
      <c r="AB38" s="381">
        <v>586</v>
      </c>
      <c r="AC38" s="381">
        <v>570</v>
      </c>
      <c r="AD38" s="381">
        <v>554</v>
      </c>
      <c r="AE38" s="381">
        <v>540</v>
      </c>
      <c r="AF38" s="381">
        <v>527</v>
      </c>
      <c r="AG38" s="381">
        <v>516</v>
      </c>
      <c r="AH38" s="381">
        <v>506</v>
      </c>
      <c r="AI38" s="381">
        <v>499</v>
      </c>
      <c r="AJ38" s="381">
        <v>493</v>
      </c>
      <c r="AK38" s="381">
        <v>488</v>
      </c>
      <c r="AL38" s="381">
        <v>486</v>
      </c>
    </row>
    <row r="39" spans="1:38" x14ac:dyDescent="0.2">
      <c r="A39" s="928"/>
      <c r="B39" s="635">
        <v>36</v>
      </c>
      <c r="C39" s="381">
        <v>904</v>
      </c>
      <c r="D39" s="381">
        <v>904</v>
      </c>
      <c r="E39" s="381">
        <v>901</v>
      </c>
      <c r="F39" s="381">
        <v>898</v>
      </c>
      <c r="G39" s="381">
        <v>893</v>
      </c>
      <c r="H39" s="381">
        <v>887</v>
      </c>
      <c r="I39" s="381">
        <v>879</v>
      </c>
      <c r="J39" s="381">
        <v>870</v>
      </c>
      <c r="K39" s="381">
        <v>860</v>
      </c>
      <c r="L39" s="381">
        <v>848</v>
      </c>
      <c r="M39" s="381">
        <v>836</v>
      </c>
      <c r="N39" s="381">
        <v>822</v>
      </c>
      <c r="O39" s="381">
        <v>808</v>
      </c>
      <c r="P39" s="381">
        <v>793</v>
      </c>
      <c r="Q39" s="381">
        <v>777</v>
      </c>
      <c r="R39" s="381">
        <v>760</v>
      </c>
      <c r="S39" s="381">
        <v>743</v>
      </c>
      <c r="T39" s="381">
        <v>726</v>
      </c>
      <c r="U39" s="381">
        <v>708</v>
      </c>
      <c r="V39" s="381">
        <v>690</v>
      </c>
      <c r="W39" s="381">
        <v>671</v>
      </c>
      <c r="X39" s="381">
        <v>653</v>
      </c>
      <c r="Y39" s="381">
        <v>635</v>
      </c>
      <c r="Z39" s="381">
        <v>617</v>
      </c>
      <c r="AA39" s="381">
        <v>599</v>
      </c>
      <c r="AB39" s="381">
        <v>582</v>
      </c>
      <c r="AC39" s="381">
        <v>566</v>
      </c>
      <c r="AD39" s="381">
        <v>550</v>
      </c>
      <c r="AE39" s="381">
        <v>535</v>
      </c>
      <c r="AF39" s="381">
        <v>521</v>
      </c>
      <c r="AG39" s="381">
        <v>510</v>
      </c>
      <c r="AH39" s="381">
        <v>500</v>
      </c>
      <c r="AI39" s="381">
        <v>492</v>
      </c>
      <c r="AJ39" s="381">
        <v>486</v>
      </c>
      <c r="AK39" s="381">
        <v>482</v>
      </c>
      <c r="AL39" s="381">
        <v>479</v>
      </c>
    </row>
    <row r="40" spans="1:38" x14ac:dyDescent="0.2">
      <c r="A40" s="928"/>
      <c r="B40" s="635">
        <v>37</v>
      </c>
      <c r="C40" s="381">
        <v>905</v>
      </c>
      <c r="D40" s="381">
        <v>905</v>
      </c>
      <c r="E40" s="381">
        <v>902</v>
      </c>
      <c r="F40" s="381">
        <v>899</v>
      </c>
      <c r="G40" s="381">
        <v>894</v>
      </c>
      <c r="H40" s="381">
        <v>887</v>
      </c>
      <c r="I40" s="381">
        <v>880</v>
      </c>
      <c r="J40" s="381">
        <v>870</v>
      </c>
      <c r="K40" s="381">
        <v>860</v>
      </c>
      <c r="L40" s="381">
        <v>848</v>
      </c>
      <c r="M40" s="381">
        <v>836</v>
      </c>
      <c r="N40" s="381">
        <v>822</v>
      </c>
      <c r="O40" s="381">
        <v>807</v>
      </c>
      <c r="P40" s="381">
        <v>792</v>
      </c>
      <c r="Q40" s="381">
        <v>776</v>
      </c>
      <c r="R40" s="381">
        <v>759</v>
      </c>
      <c r="S40" s="381">
        <v>742</v>
      </c>
      <c r="T40" s="381">
        <v>724</v>
      </c>
      <c r="U40" s="381">
        <v>706</v>
      </c>
      <c r="V40" s="381">
        <v>687</v>
      </c>
      <c r="W40" s="381">
        <v>669</v>
      </c>
      <c r="X40" s="381">
        <v>650</v>
      </c>
      <c r="Y40" s="381">
        <v>632</v>
      </c>
      <c r="Z40" s="381">
        <v>613</v>
      </c>
      <c r="AA40" s="381">
        <v>595</v>
      </c>
      <c r="AB40" s="381">
        <v>578</v>
      </c>
      <c r="AC40" s="381">
        <v>561</v>
      </c>
      <c r="AD40" s="381">
        <v>545</v>
      </c>
      <c r="AE40" s="381">
        <v>530</v>
      </c>
      <c r="AF40" s="381">
        <v>516</v>
      </c>
      <c r="AG40" s="381">
        <v>504</v>
      </c>
      <c r="AH40" s="381">
        <v>494</v>
      </c>
      <c r="AI40" s="381">
        <v>486</v>
      </c>
      <c r="AJ40" s="381">
        <v>479</v>
      </c>
      <c r="AK40" s="381">
        <v>475</v>
      </c>
      <c r="AL40" s="381">
        <v>473</v>
      </c>
    </row>
    <row r="41" spans="1:38" x14ac:dyDescent="0.2">
      <c r="A41" s="928"/>
      <c r="B41" s="635">
        <v>38</v>
      </c>
      <c r="C41" s="381">
        <v>906</v>
      </c>
      <c r="D41" s="381">
        <v>905</v>
      </c>
      <c r="E41" s="381">
        <v>903</v>
      </c>
      <c r="F41" s="381">
        <v>900</v>
      </c>
      <c r="G41" s="381">
        <v>894</v>
      </c>
      <c r="H41" s="381">
        <v>888</v>
      </c>
      <c r="I41" s="381">
        <v>880</v>
      </c>
      <c r="J41" s="381">
        <v>871</v>
      </c>
      <c r="K41" s="381">
        <v>860</v>
      </c>
      <c r="L41" s="381">
        <v>848</v>
      </c>
      <c r="M41" s="381">
        <v>835</v>
      </c>
      <c r="N41" s="381">
        <v>821</v>
      </c>
      <c r="O41" s="381">
        <v>807</v>
      </c>
      <c r="P41" s="381">
        <v>791</v>
      </c>
      <c r="Q41" s="381">
        <v>775</v>
      </c>
      <c r="R41" s="381">
        <v>757</v>
      </c>
      <c r="S41" s="381">
        <v>740</v>
      </c>
      <c r="T41" s="381">
        <v>722</v>
      </c>
      <c r="U41" s="381">
        <v>703</v>
      </c>
      <c r="V41" s="381">
        <v>685</v>
      </c>
      <c r="W41" s="381">
        <v>666</v>
      </c>
      <c r="X41" s="381">
        <v>647</v>
      </c>
      <c r="Y41" s="381">
        <v>628</v>
      </c>
      <c r="Z41" s="381">
        <v>610</v>
      </c>
      <c r="AA41" s="381">
        <v>592</v>
      </c>
      <c r="AB41" s="381">
        <v>574</v>
      </c>
      <c r="AC41" s="381">
        <v>557</v>
      </c>
      <c r="AD41" s="381">
        <v>540</v>
      </c>
      <c r="AE41" s="381">
        <v>525</v>
      </c>
      <c r="AF41" s="381">
        <v>511</v>
      </c>
      <c r="AG41" s="381">
        <v>498</v>
      </c>
      <c r="AH41" s="381">
        <v>488</v>
      </c>
      <c r="AI41" s="381">
        <v>480</v>
      </c>
      <c r="AJ41" s="381">
        <v>473</v>
      </c>
      <c r="AK41" s="381">
        <v>469</v>
      </c>
      <c r="AL41" s="381">
        <v>466</v>
      </c>
    </row>
    <row r="42" spans="1:38" x14ac:dyDescent="0.2">
      <c r="A42" s="928"/>
      <c r="B42" s="635">
        <v>39</v>
      </c>
      <c r="C42" s="381">
        <v>907</v>
      </c>
      <c r="D42" s="381">
        <v>906</v>
      </c>
      <c r="E42" s="381">
        <v>904</v>
      </c>
      <c r="F42" s="381">
        <v>900</v>
      </c>
      <c r="G42" s="381">
        <v>895</v>
      </c>
      <c r="H42" s="381">
        <v>888</v>
      </c>
      <c r="I42" s="381">
        <v>880</v>
      </c>
      <c r="J42" s="381">
        <v>871</v>
      </c>
      <c r="K42" s="381">
        <v>860</v>
      </c>
      <c r="L42" s="381">
        <v>848</v>
      </c>
      <c r="M42" s="381">
        <v>835</v>
      </c>
      <c r="N42" s="381">
        <v>821</v>
      </c>
      <c r="O42" s="381">
        <v>806</v>
      </c>
      <c r="P42" s="381">
        <v>790</v>
      </c>
      <c r="Q42" s="381">
        <v>773</v>
      </c>
      <c r="R42" s="381">
        <v>756</v>
      </c>
      <c r="S42" s="381">
        <v>738</v>
      </c>
      <c r="T42" s="381">
        <v>720</v>
      </c>
      <c r="U42" s="381">
        <v>701</v>
      </c>
      <c r="V42" s="381">
        <v>682</v>
      </c>
      <c r="W42" s="381">
        <v>663</v>
      </c>
      <c r="X42" s="381">
        <v>644</v>
      </c>
      <c r="Y42" s="381">
        <v>625</v>
      </c>
      <c r="Z42" s="381">
        <v>606</v>
      </c>
      <c r="AA42" s="381">
        <v>588</v>
      </c>
      <c r="AB42" s="381">
        <v>570</v>
      </c>
      <c r="AC42" s="381">
        <v>552</v>
      </c>
      <c r="AD42" s="381">
        <v>536</v>
      </c>
      <c r="AE42" s="381">
        <v>520</v>
      </c>
      <c r="AF42" s="381">
        <v>505</v>
      </c>
      <c r="AG42" s="381">
        <v>493</v>
      </c>
      <c r="AH42" s="381">
        <v>482</v>
      </c>
      <c r="AI42" s="381">
        <v>473</v>
      </c>
      <c r="AJ42" s="381">
        <v>466</v>
      </c>
      <c r="AK42" s="381">
        <v>462</v>
      </c>
      <c r="AL42" s="381">
        <v>460</v>
      </c>
    </row>
    <row r="43" spans="1:38" x14ac:dyDescent="0.2">
      <c r="A43" s="928"/>
      <c r="B43" s="635">
        <v>40</v>
      </c>
      <c r="C43" s="381">
        <v>907</v>
      </c>
      <c r="D43" s="381">
        <v>906</v>
      </c>
      <c r="E43" s="381">
        <v>904</v>
      </c>
      <c r="F43" s="381">
        <v>900</v>
      </c>
      <c r="G43" s="381">
        <v>895</v>
      </c>
      <c r="H43" s="381">
        <v>888</v>
      </c>
      <c r="I43" s="381">
        <v>880</v>
      </c>
      <c r="J43" s="381">
        <v>871</v>
      </c>
      <c r="K43" s="381">
        <v>860</v>
      </c>
      <c r="L43" s="381">
        <v>848</v>
      </c>
      <c r="M43" s="381">
        <v>834</v>
      </c>
      <c r="N43" s="381">
        <v>820</v>
      </c>
      <c r="O43" s="381">
        <v>805</v>
      </c>
      <c r="P43" s="381">
        <v>789</v>
      </c>
      <c r="Q43" s="381">
        <v>772</v>
      </c>
      <c r="R43" s="381">
        <v>754</v>
      </c>
      <c r="S43" s="381">
        <v>736</v>
      </c>
      <c r="T43" s="381">
        <v>717</v>
      </c>
      <c r="U43" s="381">
        <v>699</v>
      </c>
      <c r="V43" s="381">
        <v>679</v>
      </c>
      <c r="W43" s="381">
        <v>660</v>
      </c>
      <c r="X43" s="381">
        <v>641</v>
      </c>
      <c r="Y43" s="381">
        <v>621</v>
      </c>
      <c r="Z43" s="381">
        <v>602</v>
      </c>
      <c r="AA43" s="381">
        <v>584</v>
      </c>
      <c r="AB43" s="381">
        <v>566</v>
      </c>
      <c r="AC43" s="381">
        <v>548</v>
      </c>
      <c r="AD43" s="381">
        <v>531</v>
      </c>
      <c r="AE43" s="381">
        <v>515</v>
      </c>
      <c r="AF43" s="381">
        <v>500</v>
      </c>
      <c r="AG43" s="381">
        <v>487</v>
      </c>
      <c r="AH43" s="381">
        <v>476</v>
      </c>
      <c r="AI43" s="381">
        <v>467</v>
      </c>
      <c r="AJ43" s="381">
        <v>460</v>
      </c>
      <c r="AK43" s="381">
        <v>455</v>
      </c>
      <c r="AL43" s="381">
        <v>453</v>
      </c>
    </row>
    <row r="44" spans="1:38" x14ac:dyDescent="0.2">
      <c r="A44" s="928"/>
      <c r="B44" s="635">
        <v>41</v>
      </c>
      <c r="C44" s="381">
        <v>907</v>
      </c>
      <c r="D44" s="381">
        <v>907</v>
      </c>
      <c r="E44" s="381">
        <v>904</v>
      </c>
      <c r="F44" s="381">
        <v>900</v>
      </c>
      <c r="G44" s="381">
        <v>895</v>
      </c>
      <c r="H44" s="381">
        <v>888</v>
      </c>
      <c r="I44" s="381">
        <v>880</v>
      </c>
      <c r="J44" s="381">
        <v>870</v>
      </c>
      <c r="K44" s="381">
        <v>859</v>
      </c>
      <c r="L44" s="381">
        <v>847</v>
      </c>
      <c r="M44" s="381">
        <v>834</v>
      </c>
      <c r="N44" s="381">
        <v>819</v>
      </c>
      <c r="O44" s="381">
        <v>804</v>
      </c>
      <c r="P44" s="381">
        <v>787</v>
      </c>
      <c r="Q44" s="381">
        <v>770</v>
      </c>
      <c r="R44" s="381">
        <v>752</v>
      </c>
      <c r="S44" s="381">
        <v>734</v>
      </c>
      <c r="T44" s="381">
        <v>715</v>
      </c>
      <c r="U44" s="381">
        <v>696</v>
      </c>
      <c r="V44" s="381">
        <v>677</v>
      </c>
      <c r="W44" s="381">
        <v>657</v>
      </c>
      <c r="X44" s="381">
        <v>637</v>
      </c>
      <c r="Y44" s="381">
        <v>618</v>
      </c>
      <c r="Z44" s="381">
        <v>599</v>
      </c>
      <c r="AA44" s="381">
        <v>580</v>
      </c>
      <c r="AB44" s="381">
        <v>561</v>
      </c>
      <c r="AC44" s="381">
        <v>544</v>
      </c>
      <c r="AD44" s="381">
        <v>527</v>
      </c>
      <c r="AE44" s="381">
        <v>510</v>
      </c>
      <c r="AF44" s="381">
        <v>495</v>
      </c>
      <c r="AG44" s="381">
        <v>482</v>
      </c>
      <c r="AH44" s="381">
        <v>470</v>
      </c>
      <c r="AI44" s="381">
        <v>461</v>
      </c>
      <c r="AJ44" s="381">
        <v>454</v>
      </c>
      <c r="AK44" s="381">
        <v>449</v>
      </c>
      <c r="AL44" s="381">
        <v>446</v>
      </c>
    </row>
    <row r="45" spans="1:38" x14ac:dyDescent="0.2">
      <c r="A45" s="928"/>
      <c r="B45" s="635">
        <v>42</v>
      </c>
      <c r="C45" s="381">
        <v>907</v>
      </c>
      <c r="D45" s="381">
        <v>907</v>
      </c>
      <c r="E45" s="381">
        <v>904</v>
      </c>
      <c r="F45" s="381">
        <v>900</v>
      </c>
      <c r="G45" s="381">
        <v>895</v>
      </c>
      <c r="H45" s="381">
        <v>888</v>
      </c>
      <c r="I45" s="381">
        <v>880</v>
      </c>
      <c r="J45" s="381">
        <v>870</v>
      </c>
      <c r="K45" s="381">
        <v>859</v>
      </c>
      <c r="L45" s="381">
        <v>846</v>
      </c>
      <c r="M45" s="381">
        <v>833</v>
      </c>
      <c r="N45" s="381">
        <v>818</v>
      </c>
      <c r="O45" s="381">
        <v>802</v>
      </c>
      <c r="P45" s="381">
        <v>786</v>
      </c>
      <c r="Q45" s="381">
        <v>768</v>
      </c>
      <c r="R45" s="381">
        <v>750</v>
      </c>
      <c r="S45" s="381">
        <v>732</v>
      </c>
      <c r="T45" s="381">
        <v>713</v>
      </c>
      <c r="U45" s="381">
        <v>693</v>
      </c>
      <c r="V45" s="381">
        <v>674</v>
      </c>
      <c r="W45" s="381">
        <v>654</v>
      </c>
      <c r="X45" s="381">
        <v>634</v>
      </c>
      <c r="Y45" s="381">
        <v>614</v>
      </c>
      <c r="Z45" s="381">
        <v>595</v>
      </c>
      <c r="AA45" s="381">
        <v>576</v>
      </c>
      <c r="AB45" s="381">
        <v>557</v>
      </c>
      <c r="AC45" s="381">
        <v>539</v>
      </c>
      <c r="AD45" s="381">
        <v>522</v>
      </c>
      <c r="AE45" s="381">
        <v>506</v>
      </c>
      <c r="AF45" s="381">
        <v>490</v>
      </c>
      <c r="AG45" s="381">
        <v>476</v>
      </c>
      <c r="AH45" s="381">
        <v>465</v>
      </c>
      <c r="AI45" s="381">
        <v>455</v>
      </c>
      <c r="AJ45" s="381">
        <v>448</v>
      </c>
      <c r="AK45" s="381">
        <v>442</v>
      </c>
      <c r="AL45" s="381">
        <v>440</v>
      </c>
    </row>
    <row r="46" spans="1:38" x14ac:dyDescent="0.2">
      <c r="A46" s="928"/>
      <c r="B46" s="635">
        <v>43</v>
      </c>
      <c r="C46" s="381">
        <v>907</v>
      </c>
      <c r="D46" s="381">
        <v>906</v>
      </c>
      <c r="E46" s="381">
        <v>904</v>
      </c>
      <c r="F46" s="381">
        <v>900</v>
      </c>
      <c r="G46" s="381">
        <v>895</v>
      </c>
      <c r="H46" s="381">
        <v>888</v>
      </c>
      <c r="I46" s="381">
        <v>879</v>
      </c>
      <c r="J46" s="381">
        <v>869</v>
      </c>
      <c r="K46" s="381">
        <v>858</v>
      </c>
      <c r="L46" s="381">
        <v>845</v>
      </c>
      <c r="M46" s="381">
        <v>831</v>
      </c>
      <c r="N46" s="381">
        <v>817</v>
      </c>
      <c r="O46" s="381">
        <v>801</v>
      </c>
      <c r="P46" s="381">
        <v>784</v>
      </c>
      <c r="Q46" s="381">
        <v>766</v>
      </c>
      <c r="R46" s="381">
        <v>748</v>
      </c>
      <c r="S46" s="381">
        <v>729</v>
      </c>
      <c r="T46" s="381">
        <v>710</v>
      </c>
      <c r="U46" s="381">
        <v>691</v>
      </c>
      <c r="V46" s="381">
        <v>671</v>
      </c>
      <c r="W46" s="381">
        <v>651</v>
      </c>
      <c r="X46" s="381">
        <v>631</v>
      </c>
      <c r="Y46" s="381">
        <v>611</v>
      </c>
      <c r="Z46" s="381">
        <v>591</v>
      </c>
      <c r="AA46" s="381">
        <v>572</v>
      </c>
      <c r="AB46" s="381">
        <v>553</v>
      </c>
      <c r="AC46" s="381">
        <v>535</v>
      </c>
      <c r="AD46" s="381">
        <v>517</v>
      </c>
      <c r="AE46" s="381">
        <v>501</v>
      </c>
      <c r="AF46" s="381">
        <v>485</v>
      </c>
      <c r="AG46" s="381">
        <v>471</v>
      </c>
      <c r="AH46" s="381">
        <v>459</v>
      </c>
      <c r="AI46" s="381">
        <v>449</v>
      </c>
      <c r="AJ46" s="381">
        <v>442</v>
      </c>
      <c r="AK46" s="381">
        <v>436</v>
      </c>
      <c r="AL46" s="381">
        <v>433</v>
      </c>
    </row>
    <row r="47" spans="1:38" x14ac:dyDescent="0.2">
      <c r="A47" s="928"/>
      <c r="B47" s="635">
        <v>44</v>
      </c>
      <c r="C47" s="381">
        <v>907</v>
      </c>
      <c r="D47" s="381">
        <v>906</v>
      </c>
      <c r="E47" s="381">
        <v>903</v>
      </c>
      <c r="F47" s="381">
        <v>900</v>
      </c>
      <c r="G47" s="381">
        <v>894</v>
      </c>
      <c r="H47" s="381">
        <v>887</v>
      </c>
      <c r="I47" s="381">
        <v>878</v>
      </c>
      <c r="J47" s="381">
        <v>868</v>
      </c>
      <c r="K47" s="381">
        <v>857</v>
      </c>
      <c r="L47" s="381">
        <v>844</v>
      </c>
      <c r="M47" s="381">
        <v>830</v>
      </c>
      <c r="N47" s="381">
        <v>815</v>
      </c>
      <c r="O47" s="381">
        <v>799</v>
      </c>
      <c r="P47" s="381">
        <v>782</v>
      </c>
      <c r="Q47" s="381">
        <v>764</v>
      </c>
      <c r="R47" s="381">
        <v>746</v>
      </c>
      <c r="S47" s="381">
        <v>727</v>
      </c>
      <c r="T47" s="381">
        <v>708</v>
      </c>
      <c r="U47" s="381">
        <v>688</v>
      </c>
      <c r="V47" s="381">
        <v>668</v>
      </c>
      <c r="W47" s="381">
        <v>647</v>
      </c>
      <c r="X47" s="381">
        <v>627</v>
      </c>
      <c r="Y47" s="381">
        <v>607</v>
      </c>
      <c r="Z47" s="381">
        <v>587</v>
      </c>
      <c r="AA47" s="381">
        <v>568</v>
      </c>
      <c r="AB47" s="381">
        <v>549</v>
      </c>
      <c r="AC47" s="381">
        <v>530</v>
      </c>
      <c r="AD47" s="381">
        <v>513</v>
      </c>
      <c r="AE47" s="381">
        <v>496</v>
      </c>
      <c r="AF47" s="381">
        <v>480</v>
      </c>
      <c r="AG47" s="381">
        <v>466</v>
      </c>
      <c r="AH47" s="381">
        <v>453</v>
      </c>
      <c r="AI47" s="381">
        <v>443</v>
      </c>
      <c r="AJ47" s="381">
        <v>436</v>
      </c>
      <c r="AK47" s="381">
        <v>430</v>
      </c>
      <c r="AL47" s="381">
        <v>426</v>
      </c>
    </row>
    <row r="48" spans="1:38" x14ac:dyDescent="0.2">
      <c r="A48" s="928"/>
      <c r="B48" s="635">
        <v>45</v>
      </c>
      <c r="C48" s="381">
        <v>906</v>
      </c>
      <c r="D48" s="381">
        <v>905</v>
      </c>
      <c r="E48" s="381">
        <v>903</v>
      </c>
      <c r="F48" s="381">
        <v>899</v>
      </c>
      <c r="G48" s="381">
        <v>893</v>
      </c>
      <c r="H48" s="381">
        <v>886</v>
      </c>
      <c r="I48" s="381">
        <v>877</v>
      </c>
      <c r="J48" s="381">
        <v>867</v>
      </c>
      <c r="K48" s="381">
        <v>856</v>
      </c>
      <c r="L48" s="381">
        <v>843</v>
      </c>
      <c r="M48" s="381">
        <v>829</v>
      </c>
      <c r="N48" s="381">
        <v>813</v>
      </c>
      <c r="O48" s="381">
        <v>797</v>
      </c>
      <c r="P48" s="381">
        <v>780</v>
      </c>
      <c r="Q48" s="381">
        <v>762</v>
      </c>
      <c r="R48" s="381">
        <v>744</v>
      </c>
      <c r="S48" s="381">
        <v>724</v>
      </c>
      <c r="T48" s="381">
        <v>705</v>
      </c>
      <c r="U48" s="381">
        <v>685</v>
      </c>
      <c r="V48" s="381">
        <v>664</v>
      </c>
      <c r="W48" s="381">
        <v>644</v>
      </c>
      <c r="X48" s="381">
        <v>624</v>
      </c>
      <c r="Y48" s="381">
        <v>603</v>
      </c>
      <c r="Z48" s="381">
        <v>583</v>
      </c>
      <c r="AA48" s="381">
        <v>564</v>
      </c>
      <c r="AB48" s="381">
        <v>544</v>
      </c>
      <c r="AC48" s="381">
        <v>526</v>
      </c>
      <c r="AD48" s="381">
        <v>508</v>
      </c>
      <c r="AE48" s="381">
        <v>491</v>
      </c>
      <c r="AF48" s="381">
        <v>475</v>
      </c>
      <c r="AG48" s="381">
        <v>460</v>
      </c>
      <c r="AH48" s="381">
        <v>448</v>
      </c>
      <c r="AI48" s="381">
        <v>438</v>
      </c>
      <c r="AJ48" s="381">
        <v>430</v>
      </c>
      <c r="AK48" s="381">
        <v>424</v>
      </c>
      <c r="AL48" s="381">
        <v>421</v>
      </c>
    </row>
    <row r="49" spans="1:38" x14ac:dyDescent="0.2">
      <c r="A49" s="928"/>
      <c r="B49" s="635">
        <v>46</v>
      </c>
      <c r="C49" s="381">
        <v>905</v>
      </c>
      <c r="D49" s="381">
        <v>904</v>
      </c>
      <c r="E49" s="381">
        <v>902</v>
      </c>
      <c r="F49" s="381">
        <v>898</v>
      </c>
      <c r="G49" s="381">
        <v>892</v>
      </c>
      <c r="H49" s="381">
        <v>885</v>
      </c>
      <c r="I49" s="381">
        <v>876</v>
      </c>
      <c r="J49" s="381">
        <v>866</v>
      </c>
      <c r="K49" s="381">
        <v>854</v>
      </c>
      <c r="L49" s="381">
        <v>841</v>
      </c>
      <c r="M49" s="381">
        <v>827</v>
      </c>
      <c r="N49" s="381">
        <v>812</v>
      </c>
      <c r="O49" s="381">
        <v>795</v>
      </c>
      <c r="P49" s="381">
        <v>778</v>
      </c>
      <c r="Q49" s="381">
        <v>760</v>
      </c>
      <c r="R49" s="381">
        <v>741</v>
      </c>
      <c r="S49" s="381">
        <v>722</v>
      </c>
      <c r="T49" s="381">
        <v>702</v>
      </c>
      <c r="U49" s="381">
        <v>682</v>
      </c>
      <c r="V49" s="381">
        <v>661</v>
      </c>
      <c r="W49" s="381">
        <v>641</v>
      </c>
      <c r="X49" s="381">
        <v>620</v>
      </c>
      <c r="Y49" s="381">
        <v>599</v>
      </c>
      <c r="Z49" s="381">
        <v>579</v>
      </c>
      <c r="AA49" s="381">
        <v>559</v>
      </c>
      <c r="AB49" s="381">
        <v>540</v>
      </c>
      <c r="AC49" s="381">
        <v>521</v>
      </c>
      <c r="AD49" s="381">
        <v>504</v>
      </c>
      <c r="AE49" s="381">
        <v>486</v>
      </c>
      <c r="AF49" s="381">
        <v>470</v>
      </c>
      <c r="AG49" s="381">
        <v>455</v>
      </c>
      <c r="AH49" s="381">
        <v>442</v>
      </c>
      <c r="AI49" s="381">
        <v>432</v>
      </c>
      <c r="AJ49" s="381">
        <v>424</v>
      </c>
      <c r="AK49" s="381">
        <v>418</v>
      </c>
      <c r="AL49" s="381">
        <v>415</v>
      </c>
    </row>
    <row r="50" spans="1:38" x14ac:dyDescent="0.2">
      <c r="A50" s="928"/>
      <c r="B50" s="635">
        <v>47</v>
      </c>
      <c r="C50" s="381">
        <v>904</v>
      </c>
      <c r="D50" s="381">
        <v>903</v>
      </c>
      <c r="E50" s="381">
        <v>901</v>
      </c>
      <c r="F50" s="381">
        <v>897</v>
      </c>
      <c r="G50" s="381">
        <v>891</v>
      </c>
      <c r="H50" s="381">
        <v>884</v>
      </c>
      <c r="I50" s="381">
        <v>875</v>
      </c>
      <c r="J50" s="381">
        <v>865</v>
      </c>
      <c r="K50" s="381">
        <v>853</v>
      </c>
      <c r="L50" s="381">
        <v>840</v>
      </c>
      <c r="M50" s="381">
        <v>825</v>
      </c>
      <c r="N50" s="381">
        <v>810</v>
      </c>
      <c r="O50" s="381">
        <v>793</v>
      </c>
      <c r="P50" s="381">
        <v>776</v>
      </c>
      <c r="Q50" s="381">
        <v>757</v>
      </c>
      <c r="R50" s="381">
        <v>738</v>
      </c>
      <c r="S50" s="381">
        <v>719</v>
      </c>
      <c r="T50" s="381">
        <v>699</v>
      </c>
      <c r="U50" s="381">
        <v>679</v>
      </c>
      <c r="V50" s="381">
        <v>658</v>
      </c>
      <c r="W50" s="381">
        <v>637</v>
      </c>
      <c r="X50" s="381">
        <v>616</v>
      </c>
      <c r="Y50" s="381">
        <v>596</v>
      </c>
      <c r="Z50" s="381">
        <v>575</v>
      </c>
      <c r="AA50" s="381">
        <v>555</v>
      </c>
      <c r="AB50" s="381">
        <v>536</v>
      </c>
      <c r="AC50" s="381">
        <v>517</v>
      </c>
      <c r="AD50" s="381">
        <v>499</v>
      </c>
      <c r="AE50" s="381">
        <v>482</v>
      </c>
      <c r="AF50" s="381">
        <v>465</v>
      </c>
      <c r="AG50" s="381">
        <v>450</v>
      </c>
      <c r="AH50" s="381">
        <v>437</v>
      </c>
      <c r="AI50" s="381">
        <v>426</v>
      </c>
      <c r="AJ50" s="381">
        <v>418</v>
      </c>
      <c r="AK50" s="381">
        <v>412</v>
      </c>
      <c r="AL50" s="381">
        <v>409</v>
      </c>
    </row>
    <row r="51" spans="1:38" x14ac:dyDescent="0.2">
      <c r="A51" s="928"/>
      <c r="B51" s="635">
        <v>48</v>
      </c>
      <c r="C51" s="381">
        <v>903</v>
      </c>
      <c r="D51" s="381">
        <v>902</v>
      </c>
      <c r="E51" s="381">
        <v>899</v>
      </c>
      <c r="F51" s="381">
        <v>895</v>
      </c>
      <c r="G51" s="381">
        <v>890</v>
      </c>
      <c r="H51" s="381">
        <v>882</v>
      </c>
      <c r="I51" s="381">
        <v>873</v>
      </c>
      <c r="J51" s="381">
        <v>863</v>
      </c>
      <c r="K51" s="381">
        <v>851</v>
      </c>
      <c r="L51" s="381">
        <v>838</v>
      </c>
      <c r="M51" s="381">
        <v>823</v>
      </c>
      <c r="N51" s="381">
        <v>808</v>
      </c>
      <c r="O51" s="381">
        <v>791</v>
      </c>
      <c r="P51" s="381">
        <v>773</v>
      </c>
      <c r="Q51" s="381">
        <v>755</v>
      </c>
      <c r="R51" s="381">
        <v>736</v>
      </c>
      <c r="S51" s="381">
        <v>716</v>
      </c>
      <c r="T51" s="381">
        <v>696</v>
      </c>
      <c r="U51" s="381">
        <v>675</v>
      </c>
      <c r="V51" s="381">
        <v>654</v>
      </c>
      <c r="W51" s="381">
        <v>633</v>
      </c>
      <c r="X51" s="381">
        <v>613</v>
      </c>
      <c r="Y51" s="381">
        <v>592</v>
      </c>
      <c r="Z51" s="381">
        <v>571</v>
      </c>
      <c r="AA51" s="381">
        <v>551</v>
      </c>
      <c r="AB51" s="381">
        <v>531</v>
      </c>
      <c r="AC51" s="381">
        <v>512</v>
      </c>
      <c r="AD51" s="381">
        <v>494</v>
      </c>
      <c r="AE51" s="381">
        <v>477</v>
      </c>
      <c r="AF51" s="381">
        <v>461</v>
      </c>
      <c r="AG51" s="381">
        <v>445</v>
      </c>
      <c r="AH51" s="381">
        <v>432</v>
      </c>
      <c r="AI51" s="381">
        <v>421</v>
      </c>
      <c r="AJ51" s="381">
        <v>412</v>
      </c>
      <c r="AK51" s="381">
        <v>406</v>
      </c>
      <c r="AL51" s="381">
        <v>403</v>
      </c>
    </row>
    <row r="52" spans="1:38" x14ac:dyDescent="0.2">
      <c r="A52" s="928"/>
      <c r="B52" s="635">
        <v>49</v>
      </c>
      <c r="C52" s="381">
        <v>901</v>
      </c>
      <c r="D52" s="381">
        <v>900</v>
      </c>
      <c r="E52" s="381">
        <v>898</v>
      </c>
      <c r="F52" s="381">
        <v>894</v>
      </c>
      <c r="G52" s="381">
        <v>888</v>
      </c>
      <c r="H52" s="381">
        <v>881</v>
      </c>
      <c r="I52" s="381">
        <v>872</v>
      </c>
      <c r="J52" s="381">
        <v>861</v>
      </c>
      <c r="K52" s="381">
        <v>849</v>
      </c>
      <c r="L52" s="381">
        <v>836</v>
      </c>
      <c r="M52" s="381">
        <v>821</v>
      </c>
      <c r="N52" s="381">
        <v>805</v>
      </c>
      <c r="O52" s="381">
        <v>788</v>
      </c>
      <c r="P52" s="381">
        <v>771</v>
      </c>
      <c r="Q52" s="381">
        <v>752</v>
      </c>
      <c r="R52" s="381">
        <v>733</v>
      </c>
      <c r="S52" s="381">
        <v>713</v>
      </c>
      <c r="T52" s="381">
        <v>693</v>
      </c>
      <c r="U52" s="381">
        <v>672</v>
      </c>
      <c r="V52" s="381">
        <v>651</v>
      </c>
      <c r="W52" s="381">
        <v>630</v>
      </c>
      <c r="X52" s="381">
        <v>609</v>
      </c>
      <c r="Y52" s="381">
        <v>588</v>
      </c>
      <c r="Z52" s="381">
        <v>567</v>
      </c>
      <c r="AA52" s="381">
        <v>547</v>
      </c>
      <c r="AB52" s="381">
        <v>527</v>
      </c>
      <c r="AC52" s="381">
        <v>508</v>
      </c>
      <c r="AD52" s="381">
        <v>490</v>
      </c>
      <c r="AE52" s="381">
        <v>472</v>
      </c>
      <c r="AF52" s="381">
        <v>456</v>
      </c>
      <c r="AG52" s="381">
        <v>440</v>
      </c>
      <c r="AH52" s="381">
        <v>427</v>
      </c>
      <c r="AI52" s="381">
        <v>415</v>
      </c>
      <c r="AJ52" s="381">
        <v>407</v>
      </c>
      <c r="AK52" s="381">
        <v>401</v>
      </c>
      <c r="AL52" s="381">
        <v>397</v>
      </c>
    </row>
    <row r="53" spans="1:38" x14ac:dyDescent="0.2">
      <c r="A53" s="928"/>
      <c r="B53" s="635">
        <v>50</v>
      </c>
      <c r="C53" s="381">
        <v>900</v>
      </c>
      <c r="D53" s="381">
        <v>899</v>
      </c>
      <c r="E53" s="381">
        <v>896</v>
      </c>
      <c r="F53" s="381">
        <v>892</v>
      </c>
      <c r="G53" s="381">
        <v>886</v>
      </c>
      <c r="H53" s="381">
        <v>879</v>
      </c>
      <c r="I53" s="381">
        <v>870</v>
      </c>
      <c r="J53" s="381">
        <v>859</v>
      </c>
      <c r="K53" s="381">
        <v>847</v>
      </c>
      <c r="L53" s="381">
        <v>833</v>
      </c>
      <c r="M53" s="381">
        <v>819</v>
      </c>
      <c r="N53" s="381">
        <v>803</v>
      </c>
      <c r="O53" s="381">
        <v>786</v>
      </c>
      <c r="P53" s="381">
        <v>768</v>
      </c>
      <c r="Q53" s="381">
        <v>749</v>
      </c>
      <c r="R53" s="381">
        <v>730</v>
      </c>
      <c r="S53" s="381">
        <v>710</v>
      </c>
      <c r="T53" s="381">
        <v>689</v>
      </c>
      <c r="U53" s="381">
        <v>668</v>
      </c>
      <c r="V53" s="381">
        <v>647</v>
      </c>
      <c r="W53" s="381">
        <v>626</v>
      </c>
      <c r="X53" s="381">
        <v>605</v>
      </c>
      <c r="Y53" s="381">
        <v>584</v>
      </c>
      <c r="Z53" s="381">
        <v>563</v>
      </c>
      <c r="AA53" s="381">
        <v>542</v>
      </c>
      <c r="AB53" s="381">
        <v>523</v>
      </c>
      <c r="AC53" s="381">
        <v>503</v>
      </c>
      <c r="AD53" s="381">
        <v>485</v>
      </c>
      <c r="AE53" s="381">
        <v>467</v>
      </c>
      <c r="AF53" s="381">
        <v>451</v>
      </c>
      <c r="AG53" s="381">
        <v>436</v>
      </c>
      <c r="AH53" s="381">
        <v>422</v>
      </c>
      <c r="AI53" s="381">
        <v>410</v>
      </c>
      <c r="AJ53" s="381">
        <v>401</v>
      </c>
      <c r="AK53" s="381">
        <v>395</v>
      </c>
      <c r="AL53" s="381">
        <v>391</v>
      </c>
    </row>
    <row r="54" spans="1:38" x14ac:dyDescent="0.2">
      <c r="A54" s="928"/>
      <c r="B54" s="635">
        <v>51</v>
      </c>
      <c r="C54" s="381">
        <v>898</v>
      </c>
      <c r="D54" s="381">
        <v>897</v>
      </c>
      <c r="E54" s="381">
        <v>894</v>
      </c>
      <c r="F54" s="381">
        <v>890</v>
      </c>
      <c r="G54" s="381">
        <v>884</v>
      </c>
      <c r="H54" s="381">
        <v>877</v>
      </c>
      <c r="I54" s="381">
        <v>868</v>
      </c>
      <c r="J54" s="381">
        <v>857</v>
      </c>
      <c r="K54" s="381">
        <v>845</v>
      </c>
      <c r="L54" s="381">
        <v>831</v>
      </c>
      <c r="M54" s="381">
        <v>816</v>
      </c>
      <c r="N54" s="381">
        <v>800</v>
      </c>
      <c r="O54" s="381">
        <v>783</v>
      </c>
      <c r="P54" s="381">
        <v>765</v>
      </c>
      <c r="Q54" s="381">
        <v>746</v>
      </c>
      <c r="R54" s="381">
        <v>727</v>
      </c>
      <c r="S54" s="381">
        <v>706</v>
      </c>
      <c r="T54" s="381">
        <v>686</v>
      </c>
      <c r="U54" s="381">
        <v>665</v>
      </c>
      <c r="V54" s="381">
        <v>643</v>
      </c>
      <c r="W54" s="381">
        <v>622</v>
      </c>
      <c r="X54" s="381">
        <v>601</v>
      </c>
      <c r="Y54" s="381">
        <v>579</v>
      </c>
      <c r="Z54" s="381">
        <v>559</v>
      </c>
      <c r="AA54" s="381">
        <v>538</v>
      </c>
      <c r="AB54" s="381">
        <v>518</v>
      </c>
      <c r="AC54" s="381">
        <v>499</v>
      </c>
      <c r="AD54" s="381">
        <v>480</v>
      </c>
      <c r="AE54" s="381">
        <v>463</v>
      </c>
      <c r="AF54" s="381">
        <v>446</v>
      </c>
      <c r="AG54" s="381">
        <v>431</v>
      </c>
      <c r="AH54" s="381">
        <v>417</v>
      </c>
      <c r="AI54" s="381">
        <v>405</v>
      </c>
      <c r="AJ54" s="381">
        <v>396</v>
      </c>
      <c r="AK54" s="381">
        <v>389</v>
      </c>
      <c r="AL54" s="381">
        <v>385</v>
      </c>
    </row>
    <row r="55" spans="1:38" x14ac:dyDescent="0.2">
      <c r="A55" s="928"/>
      <c r="B55" s="635">
        <v>52</v>
      </c>
      <c r="C55" s="381">
        <v>895</v>
      </c>
      <c r="D55" s="381">
        <v>895</v>
      </c>
      <c r="E55" s="381">
        <v>892</v>
      </c>
      <c r="F55" s="381">
        <v>888</v>
      </c>
      <c r="G55" s="381">
        <v>882</v>
      </c>
      <c r="H55" s="381">
        <v>874</v>
      </c>
      <c r="I55" s="381">
        <v>865</v>
      </c>
      <c r="J55" s="381">
        <v>854</v>
      </c>
      <c r="K55" s="381">
        <v>842</v>
      </c>
      <c r="L55" s="381">
        <v>828</v>
      </c>
      <c r="M55" s="381">
        <v>813</v>
      </c>
      <c r="N55" s="381">
        <v>797</v>
      </c>
      <c r="O55" s="381">
        <v>780</v>
      </c>
      <c r="P55" s="381">
        <v>762</v>
      </c>
      <c r="Q55" s="381">
        <v>743</v>
      </c>
      <c r="R55" s="381">
        <v>723</v>
      </c>
      <c r="S55" s="381">
        <v>703</v>
      </c>
      <c r="T55" s="381">
        <v>682</v>
      </c>
      <c r="U55" s="381">
        <v>661</v>
      </c>
      <c r="V55" s="381">
        <v>640</v>
      </c>
      <c r="W55" s="381">
        <v>618</v>
      </c>
      <c r="X55" s="381">
        <v>597</v>
      </c>
      <c r="Y55" s="381">
        <v>575</v>
      </c>
      <c r="Z55" s="381">
        <v>554</v>
      </c>
      <c r="AA55" s="381">
        <v>534</v>
      </c>
      <c r="AB55" s="381">
        <v>514</v>
      </c>
      <c r="AC55" s="381">
        <v>494</v>
      </c>
      <c r="AD55" s="381">
        <v>476</v>
      </c>
      <c r="AE55" s="381">
        <v>458</v>
      </c>
      <c r="AF55" s="381">
        <v>441</v>
      </c>
      <c r="AG55" s="381">
        <v>426</v>
      </c>
      <c r="AH55" s="381">
        <v>412</v>
      </c>
      <c r="AI55" s="381">
        <v>400</v>
      </c>
      <c r="AJ55" s="381">
        <v>391</v>
      </c>
      <c r="AK55" s="381">
        <v>384</v>
      </c>
      <c r="AL55" s="381">
        <v>380</v>
      </c>
    </row>
    <row r="56" spans="1:38" x14ac:dyDescent="0.2">
      <c r="A56" s="928"/>
      <c r="B56" s="635">
        <v>53</v>
      </c>
      <c r="C56" s="381">
        <v>893</v>
      </c>
      <c r="D56" s="381">
        <v>892</v>
      </c>
      <c r="E56" s="381">
        <v>890</v>
      </c>
      <c r="F56" s="381">
        <v>886</v>
      </c>
      <c r="G56" s="381">
        <v>880</v>
      </c>
      <c r="H56" s="381">
        <v>872</v>
      </c>
      <c r="I56" s="381">
        <v>863</v>
      </c>
      <c r="J56" s="381">
        <v>852</v>
      </c>
      <c r="K56" s="381">
        <v>840</v>
      </c>
      <c r="L56" s="381">
        <v>826</v>
      </c>
      <c r="M56" s="381">
        <v>811</v>
      </c>
      <c r="N56" s="381">
        <v>794</v>
      </c>
      <c r="O56" s="381">
        <v>777</v>
      </c>
      <c r="P56" s="381">
        <v>759</v>
      </c>
      <c r="Q56" s="381">
        <v>740</v>
      </c>
      <c r="R56" s="381">
        <v>720</v>
      </c>
      <c r="S56" s="381">
        <v>699</v>
      </c>
      <c r="T56" s="381">
        <v>679</v>
      </c>
      <c r="U56" s="381">
        <v>657</v>
      </c>
      <c r="V56" s="381">
        <v>636</v>
      </c>
      <c r="W56" s="381">
        <v>614</v>
      </c>
      <c r="X56" s="381">
        <v>592</v>
      </c>
      <c r="Y56" s="381">
        <v>571</v>
      </c>
      <c r="Z56" s="381">
        <v>550</v>
      </c>
      <c r="AA56" s="381">
        <v>529</v>
      </c>
      <c r="AB56" s="381">
        <v>509</v>
      </c>
      <c r="AC56" s="381">
        <v>490</v>
      </c>
      <c r="AD56" s="381">
        <v>471</v>
      </c>
      <c r="AE56" s="381">
        <v>453</v>
      </c>
      <c r="AF56" s="381">
        <v>436</v>
      </c>
      <c r="AG56" s="381">
        <v>421</v>
      </c>
      <c r="AH56" s="381">
        <v>407</v>
      </c>
      <c r="AI56" s="381">
        <v>395</v>
      </c>
      <c r="AJ56" s="381">
        <v>386</v>
      </c>
      <c r="AK56" s="381">
        <v>379</v>
      </c>
      <c r="AL56" s="381">
        <v>375</v>
      </c>
    </row>
    <row r="57" spans="1:38" x14ac:dyDescent="0.2">
      <c r="A57" s="928"/>
      <c r="B57" s="635">
        <v>54</v>
      </c>
      <c r="C57" s="381">
        <v>891</v>
      </c>
      <c r="D57" s="381">
        <v>890</v>
      </c>
      <c r="E57" s="381">
        <v>887</v>
      </c>
      <c r="F57" s="381">
        <v>883</v>
      </c>
      <c r="G57" s="381">
        <v>877</v>
      </c>
      <c r="H57" s="381">
        <v>869</v>
      </c>
      <c r="I57" s="381">
        <v>860</v>
      </c>
      <c r="J57" s="381">
        <v>849</v>
      </c>
      <c r="K57" s="381">
        <v>837</v>
      </c>
      <c r="L57" s="381">
        <v>823</v>
      </c>
      <c r="M57" s="381">
        <v>808</v>
      </c>
      <c r="N57" s="381">
        <v>791</v>
      </c>
      <c r="O57" s="381">
        <v>774</v>
      </c>
      <c r="P57" s="381">
        <v>755</v>
      </c>
      <c r="Q57" s="381">
        <v>736</v>
      </c>
      <c r="R57" s="381">
        <v>716</v>
      </c>
      <c r="S57" s="381">
        <v>696</v>
      </c>
      <c r="T57" s="381">
        <v>675</v>
      </c>
      <c r="U57" s="381">
        <v>653</v>
      </c>
      <c r="V57" s="381">
        <v>632</v>
      </c>
      <c r="W57" s="381">
        <v>610</v>
      </c>
      <c r="X57" s="381">
        <v>588</v>
      </c>
      <c r="Y57" s="381">
        <v>567</v>
      </c>
      <c r="Z57" s="381">
        <v>545</v>
      </c>
      <c r="AA57" s="381">
        <v>525</v>
      </c>
      <c r="AB57" s="381">
        <v>504</v>
      </c>
      <c r="AC57" s="381">
        <v>485</v>
      </c>
      <c r="AD57" s="381">
        <v>466</v>
      </c>
      <c r="AE57" s="381">
        <v>449</v>
      </c>
      <c r="AF57" s="381">
        <v>432</v>
      </c>
      <c r="AG57" s="381">
        <v>416</v>
      </c>
      <c r="AH57" s="381">
        <v>402</v>
      </c>
      <c r="AI57" s="381">
        <v>390</v>
      </c>
      <c r="AJ57" s="381">
        <v>381</v>
      </c>
      <c r="AK57" s="381">
        <v>374</v>
      </c>
      <c r="AL57" s="381">
        <v>369</v>
      </c>
    </row>
    <row r="58" spans="1:38" x14ac:dyDescent="0.2">
      <c r="A58" s="928"/>
      <c r="B58" s="635">
        <v>55</v>
      </c>
      <c r="C58" s="381">
        <v>888</v>
      </c>
      <c r="D58" s="381">
        <v>887</v>
      </c>
      <c r="E58" s="381">
        <v>884</v>
      </c>
      <c r="F58" s="381">
        <v>880</v>
      </c>
      <c r="G58" s="381">
        <v>874</v>
      </c>
      <c r="H58" s="381">
        <v>867</v>
      </c>
      <c r="I58" s="381">
        <v>857</v>
      </c>
      <c r="J58" s="381">
        <v>846</v>
      </c>
      <c r="K58" s="381">
        <v>834</v>
      </c>
      <c r="L58" s="381">
        <v>820</v>
      </c>
      <c r="M58" s="381">
        <v>804</v>
      </c>
      <c r="N58" s="381">
        <v>788</v>
      </c>
      <c r="O58" s="381">
        <v>770</v>
      </c>
      <c r="P58" s="381">
        <v>752</v>
      </c>
      <c r="Q58" s="381">
        <v>733</v>
      </c>
      <c r="R58" s="381">
        <v>713</v>
      </c>
      <c r="S58" s="381">
        <v>692</v>
      </c>
      <c r="T58" s="381">
        <v>671</v>
      </c>
      <c r="U58" s="381">
        <v>649</v>
      </c>
      <c r="V58" s="381">
        <v>628</v>
      </c>
      <c r="W58" s="381">
        <v>606</v>
      </c>
      <c r="X58" s="381">
        <v>584</v>
      </c>
      <c r="Y58" s="381">
        <v>562</v>
      </c>
      <c r="Z58" s="381">
        <v>541</v>
      </c>
      <c r="AA58" s="381">
        <v>520</v>
      </c>
      <c r="AB58" s="381">
        <v>500</v>
      </c>
      <c r="AC58" s="381">
        <v>480</v>
      </c>
      <c r="AD58" s="381">
        <v>462</v>
      </c>
      <c r="AE58" s="381">
        <v>444</v>
      </c>
      <c r="AF58" s="381">
        <v>427</v>
      </c>
      <c r="AG58" s="381">
        <v>411</v>
      </c>
      <c r="AH58" s="381">
        <v>397</v>
      </c>
      <c r="AI58" s="381">
        <v>385</v>
      </c>
      <c r="AJ58" s="381">
        <v>376</v>
      </c>
      <c r="AK58" s="381">
        <v>369</v>
      </c>
      <c r="AL58" s="381">
        <v>364</v>
      </c>
    </row>
    <row r="59" spans="1:38" x14ac:dyDescent="0.2">
      <c r="A59" s="928"/>
      <c r="B59" s="635">
        <v>56</v>
      </c>
      <c r="C59" s="381">
        <v>885</v>
      </c>
      <c r="D59" s="381">
        <v>884</v>
      </c>
      <c r="E59" s="381">
        <v>882</v>
      </c>
      <c r="F59" s="381">
        <v>877</v>
      </c>
      <c r="G59" s="381">
        <v>871</v>
      </c>
      <c r="H59" s="381">
        <v>864</v>
      </c>
      <c r="I59" s="381">
        <v>854</v>
      </c>
      <c r="J59" s="381">
        <v>843</v>
      </c>
      <c r="K59" s="381">
        <v>830</v>
      </c>
      <c r="L59" s="381">
        <v>816</v>
      </c>
      <c r="M59" s="381">
        <v>801</v>
      </c>
      <c r="N59" s="381">
        <v>784</v>
      </c>
      <c r="O59" s="381">
        <v>767</v>
      </c>
      <c r="P59" s="381">
        <v>748</v>
      </c>
      <c r="Q59" s="381">
        <v>729</v>
      </c>
      <c r="R59" s="381">
        <v>709</v>
      </c>
      <c r="S59" s="381">
        <v>688</v>
      </c>
      <c r="T59" s="381">
        <v>667</v>
      </c>
      <c r="U59" s="381">
        <v>645</v>
      </c>
      <c r="V59" s="381">
        <v>623</v>
      </c>
      <c r="W59" s="381">
        <v>601</v>
      </c>
      <c r="X59" s="381">
        <v>580</v>
      </c>
      <c r="Y59" s="381">
        <v>558</v>
      </c>
      <c r="Z59" s="381">
        <v>536</v>
      </c>
      <c r="AA59" s="381">
        <v>515</v>
      </c>
      <c r="AB59" s="381">
        <v>495</v>
      </c>
      <c r="AC59" s="381">
        <v>476</v>
      </c>
      <c r="AD59" s="381">
        <v>457</v>
      </c>
      <c r="AE59" s="381">
        <v>439</v>
      </c>
      <c r="AF59" s="381">
        <v>422</v>
      </c>
      <c r="AG59" s="381">
        <v>406</v>
      </c>
      <c r="AH59" s="381">
        <v>392</v>
      </c>
      <c r="AI59" s="381">
        <v>380</v>
      </c>
      <c r="AJ59" s="381">
        <v>370</v>
      </c>
      <c r="AK59" s="381">
        <v>363</v>
      </c>
      <c r="AL59" s="381">
        <v>359</v>
      </c>
    </row>
    <row r="60" spans="1:38" x14ac:dyDescent="0.2">
      <c r="A60" s="928"/>
      <c r="B60" s="635">
        <v>57</v>
      </c>
      <c r="C60" s="381">
        <v>882</v>
      </c>
      <c r="D60" s="381">
        <v>881</v>
      </c>
      <c r="E60" s="381">
        <v>878</v>
      </c>
      <c r="F60" s="381">
        <v>874</v>
      </c>
      <c r="G60" s="381">
        <v>868</v>
      </c>
      <c r="H60" s="381">
        <v>860</v>
      </c>
      <c r="I60" s="381">
        <v>851</v>
      </c>
      <c r="J60" s="381">
        <v>840</v>
      </c>
      <c r="K60" s="381">
        <v>827</v>
      </c>
      <c r="L60" s="381">
        <v>813</v>
      </c>
      <c r="M60" s="381">
        <v>798</v>
      </c>
      <c r="N60" s="381">
        <v>781</v>
      </c>
      <c r="O60" s="381">
        <v>763</v>
      </c>
      <c r="P60" s="381">
        <v>745</v>
      </c>
      <c r="Q60" s="381">
        <v>725</v>
      </c>
      <c r="R60" s="381">
        <v>705</v>
      </c>
      <c r="S60" s="381">
        <v>684</v>
      </c>
      <c r="T60" s="381">
        <v>663</v>
      </c>
      <c r="U60" s="381">
        <v>641</v>
      </c>
      <c r="V60" s="381">
        <v>619</v>
      </c>
      <c r="W60" s="381">
        <v>597</v>
      </c>
      <c r="X60" s="381">
        <v>575</v>
      </c>
      <c r="Y60" s="381">
        <v>553</v>
      </c>
      <c r="Z60" s="381">
        <v>532</v>
      </c>
      <c r="AA60" s="381">
        <v>511</v>
      </c>
      <c r="AB60" s="381">
        <v>491</v>
      </c>
      <c r="AC60" s="381">
        <v>471</v>
      </c>
      <c r="AD60" s="381">
        <v>452</v>
      </c>
      <c r="AE60" s="381">
        <v>434</v>
      </c>
      <c r="AF60" s="381">
        <v>417</v>
      </c>
      <c r="AG60" s="381">
        <v>402</v>
      </c>
      <c r="AH60" s="381">
        <v>387</v>
      </c>
      <c r="AI60" s="381">
        <v>375</v>
      </c>
      <c r="AJ60" s="381">
        <v>365</v>
      </c>
      <c r="AK60" s="381">
        <v>359</v>
      </c>
      <c r="AL60" s="381">
        <v>354</v>
      </c>
    </row>
    <row r="61" spans="1:38" x14ac:dyDescent="0.2">
      <c r="A61" s="928"/>
      <c r="B61" s="635">
        <v>58</v>
      </c>
      <c r="C61" s="381">
        <v>878</v>
      </c>
      <c r="D61" s="381">
        <v>878</v>
      </c>
      <c r="E61" s="381">
        <v>875</v>
      </c>
      <c r="F61" s="381">
        <v>870</v>
      </c>
      <c r="G61" s="381">
        <v>864</v>
      </c>
      <c r="H61" s="381">
        <v>857</v>
      </c>
      <c r="I61" s="381">
        <v>847</v>
      </c>
      <c r="J61" s="381">
        <v>836</v>
      </c>
      <c r="K61" s="381">
        <v>823</v>
      </c>
      <c r="L61" s="381">
        <v>809</v>
      </c>
      <c r="M61" s="381">
        <v>794</v>
      </c>
      <c r="N61" s="381">
        <v>777</v>
      </c>
      <c r="O61" s="381">
        <v>759</v>
      </c>
      <c r="P61" s="381">
        <v>741</v>
      </c>
      <c r="Q61" s="381">
        <v>721</v>
      </c>
      <c r="R61" s="381">
        <v>701</v>
      </c>
      <c r="S61" s="381">
        <v>680</v>
      </c>
      <c r="T61" s="381">
        <v>659</v>
      </c>
      <c r="U61" s="381">
        <v>637</v>
      </c>
      <c r="V61" s="381">
        <v>615</v>
      </c>
      <c r="W61" s="381">
        <v>593</v>
      </c>
      <c r="X61" s="381">
        <v>571</v>
      </c>
      <c r="Y61" s="381">
        <v>549</v>
      </c>
      <c r="Z61" s="381">
        <v>527</v>
      </c>
      <c r="AA61" s="381">
        <v>506</v>
      </c>
      <c r="AB61" s="381">
        <v>486</v>
      </c>
      <c r="AC61" s="381">
        <v>466</v>
      </c>
      <c r="AD61" s="381">
        <v>447</v>
      </c>
      <c r="AE61" s="381">
        <v>429</v>
      </c>
      <c r="AF61" s="381">
        <v>413</v>
      </c>
      <c r="AG61" s="381">
        <v>397</v>
      </c>
      <c r="AH61" s="381">
        <v>383</v>
      </c>
      <c r="AI61" s="381">
        <v>371</v>
      </c>
      <c r="AJ61" s="381">
        <v>361</v>
      </c>
      <c r="AK61" s="381">
        <v>353</v>
      </c>
      <c r="AL61" s="381">
        <v>349</v>
      </c>
    </row>
    <row r="62" spans="1:38" x14ac:dyDescent="0.2">
      <c r="A62" s="928"/>
      <c r="B62" s="635">
        <v>59</v>
      </c>
      <c r="C62" s="381">
        <v>875</v>
      </c>
      <c r="D62" s="381">
        <v>874</v>
      </c>
      <c r="E62" s="381">
        <v>871</v>
      </c>
      <c r="F62" s="381">
        <v>867</v>
      </c>
      <c r="G62" s="381">
        <v>861</v>
      </c>
      <c r="H62" s="381">
        <v>853</v>
      </c>
      <c r="I62" s="381">
        <v>844</v>
      </c>
      <c r="J62" s="381">
        <v>832</v>
      </c>
      <c r="K62" s="381">
        <v>820</v>
      </c>
      <c r="L62" s="381">
        <v>805</v>
      </c>
      <c r="M62" s="381">
        <v>790</v>
      </c>
      <c r="N62" s="381">
        <v>773</v>
      </c>
      <c r="O62" s="381">
        <v>755</v>
      </c>
      <c r="P62" s="381">
        <v>737</v>
      </c>
      <c r="Q62" s="381">
        <v>717</v>
      </c>
      <c r="R62" s="381">
        <v>697</v>
      </c>
      <c r="S62" s="381">
        <v>676</v>
      </c>
      <c r="T62" s="381">
        <v>654</v>
      </c>
      <c r="U62" s="381">
        <v>632</v>
      </c>
      <c r="V62" s="381">
        <v>610</v>
      </c>
      <c r="W62" s="381">
        <v>588</v>
      </c>
      <c r="X62" s="381">
        <v>566</v>
      </c>
      <c r="Y62" s="381">
        <v>544</v>
      </c>
      <c r="Z62" s="381">
        <v>523</v>
      </c>
      <c r="AA62" s="381">
        <v>502</v>
      </c>
      <c r="AB62" s="381">
        <v>481</v>
      </c>
      <c r="AC62" s="381">
        <v>461</v>
      </c>
      <c r="AD62" s="381">
        <v>443</v>
      </c>
      <c r="AE62" s="381">
        <v>425</v>
      </c>
      <c r="AF62" s="381">
        <v>408</v>
      </c>
      <c r="AG62" s="381">
        <v>392</v>
      </c>
      <c r="AH62" s="381">
        <v>378</v>
      </c>
      <c r="AI62" s="381">
        <v>366</v>
      </c>
      <c r="AJ62" s="381">
        <v>356</v>
      </c>
      <c r="AK62" s="381">
        <v>348</v>
      </c>
      <c r="AL62" s="381">
        <v>344</v>
      </c>
    </row>
    <row r="63" spans="1:38" x14ac:dyDescent="0.2">
      <c r="A63" s="928"/>
      <c r="B63" s="635">
        <v>60</v>
      </c>
      <c r="C63" s="381">
        <v>871</v>
      </c>
      <c r="D63" s="381">
        <v>870</v>
      </c>
      <c r="E63" s="381">
        <v>867</v>
      </c>
      <c r="F63" s="381">
        <v>863</v>
      </c>
      <c r="G63" s="381">
        <v>857</v>
      </c>
      <c r="H63" s="381">
        <v>849</v>
      </c>
      <c r="I63" s="381">
        <v>840</v>
      </c>
      <c r="J63" s="381">
        <v>829</v>
      </c>
      <c r="K63" s="381">
        <v>816</v>
      </c>
      <c r="L63" s="381">
        <v>801</v>
      </c>
      <c r="M63" s="381">
        <v>786</v>
      </c>
      <c r="N63" s="381">
        <v>769</v>
      </c>
      <c r="O63" s="381">
        <v>751</v>
      </c>
      <c r="P63" s="381">
        <v>732</v>
      </c>
      <c r="Q63" s="381">
        <v>713</v>
      </c>
      <c r="R63" s="381">
        <v>692</v>
      </c>
      <c r="S63" s="381">
        <v>671</v>
      </c>
      <c r="T63" s="381">
        <v>650</v>
      </c>
      <c r="U63" s="381">
        <v>628</v>
      </c>
      <c r="V63" s="381">
        <v>606</v>
      </c>
      <c r="W63" s="381">
        <v>584</v>
      </c>
      <c r="X63" s="381">
        <v>561</v>
      </c>
      <c r="Y63" s="381">
        <v>539</v>
      </c>
      <c r="Z63" s="381">
        <v>518</v>
      </c>
      <c r="AA63" s="381">
        <v>497</v>
      </c>
      <c r="AB63" s="381">
        <v>476</v>
      </c>
      <c r="AC63" s="381">
        <v>457</v>
      </c>
      <c r="AD63" s="381">
        <v>438</v>
      </c>
      <c r="AE63" s="381">
        <v>420</v>
      </c>
      <c r="AF63" s="381">
        <v>403</v>
      </c>
      <c r="AG63" s="381">
        <v>387</v>
      </c>
      <c r="AH63" s="381">
        <v>373</v>
      </c>
      <c r="AI63" s="381">
        <v>361</v>
      </c>
      <c r="AJ63" s="381">
        <v>351</v>
      </c>
      <c r="AK63" s="381">
        <v>344</v>
      </c>
      <c r="AL63" s="381">
        <v>339</v>
      </c>
    </row>
    <row r="64" spans="1:38" x14ac:dyDescent="0.2">
      <c r="A64" s="928"/>
      <c r="B64" s="635">
        <v>61</v>
      </c>
      <c r="C64" s="381">
        <v>867</v>
      </c>
      <c r="D64" s="381">
        <v>866</v>
      </c>
      <c r="E64" s="381">
        <v>864</v>
      </c>
      <c r="F64" s="381">
        <v>859</v>
      </c>
      <c r="G64" s="381">
        <v>853</v>
      </c>
      <c r="H64" s="381">
        <v>845</v>
      </c>
      <c r="I64" s="381">
        <v>836</v>
      </c>
      <c r="J64" s="381">
        <v>825</v>
      </c>
      <c r="K64" s="381">
        <v>812</v>
      </c>
      <c r="L64" s="381">
        <v>797</v>
      </c>
      <c r="M64" s="381">
        <v>782</v>
      </c>
      <c r="N64" s="381">
        <v>765</v>
      </c>
      <c r="O64" s="381">
        <v>747</v>
      </c>
      <c r="P64" s="381">
        <v>728</v>
      </c>
      <c r="Q64" s="381">
        <v>708</v>
      </c>
      <c r="R64" s="381">
        <v>688</v>
      </c>
      <c r="S64" s="381">
        <v>667</v>
      </c>
      <c r="T64" s="381">
        <v>645</v>
      </c>
      <c r="U64" s="381">
        <v>623</v>
      </c>
      <c r="V64" s="381">
        <v>601</v>
      </c>
      <c r="W64" s="381">
        <v>579</v>
      </c>
      <c r="X64" s="381">
        <v>557</v>
      </c>
      <c r="Y64" s="381">
        <v>535</v>
      </c>
      <c r="Z64" s="381">
        <v>513</v>
      </c>
      <c r="AA64" s="381">
        <v>492</v>
      </c>
      <c r="AB64" s="381">
        <v>471</v>
      </c>
      <c r="AC64" s="381">
        <v>452</v>
      </c>
      <c r="AD64" s="381">
        <v>433</v>
      </c>
      <c r="AE64" s="381">
        <v>415</v>
      </c>
      <c r="AF64" s="381">
        <v>398</v>
      </c>
      <c r="AG64" s="381">
        <v>383</v>
      </c>
      <c r="AH64" s="381">
        <v>369</v>
      </c>
      <c r="AI64" s="381">
        <v>356</v>
      </c>
      <c r="AJ64" s="381">
        <v>347</v>
      </c>
      <c r="AK64" s="381">
        <v>339</v>
      </c>
      <c r="AL64" s="381">
        <v>335</v>
      </c>
    </row>
    <row r="65" spans="1:38" x14ac:dyDescent="0.2">
      <c r="A65" s="928"/>
      <c r="B65" s="635">
        <v>62</v>
      </c>
      <c r="C65" s="381">
        <v>863</v>
      </c>
      <c r="D65" s="381">
        <v>862</v>
      </c>
      <c r="E65" s="381">
        <v>859</v>
      </c>
      <c r="F65" s="381">
        <v>855</v>
      </c>
      <c r="G65" s="381">
        <v>849</v>
      </c>
      <c r="H65" s="381">
        <v>841</v>
      </c>
      <c r="I65" s="381">
        <v>832</v>
      </c>
      <c r="J65" s="381">
        <v>820</v>
      </c>
      <c r="K65" s="381">
        <v>807</v>
      </c>
      <c r="L65" s="381">
        <v>793</v>
      </c>
      <c r="M65" s="381">
        <v>777</v>
      </c>
      <c r="N65" s="381">
        <v>760</v>
      </c>
      <c r="O65" s="381">
        <v>742</v>
      </c>
      <c r="P65" s="381">
        <v>724</v>
      </c>
      <c r="Q65" s="381">
        <v>704</v>
      </c>
      <c r="R65" s="381">
        <v>683</v>
      </c>
      <c r="S65" s="381">
        <v>662</v>
      </c>
      <c r="T65" s="381">
        <v>641</v>
      </c>
      <c r="U65" s="381">
        <v>619</v>
      </c>
      <c r="V65" s="381">
        <v>596</v>
      </c>
      <c r="W65" s="381">
        <v>574</v>
      </c>
      <c r="X65" s="381">
        <v>552</v>
      </c>
      <c r="Y65" s="381">
        <v>530</v>
      </c>
      <c r="Z65" s="381">
        <v>508</v>
      </c>
      <c r="AA65" s="381">
        <v>487</v>
      </c>
      <c r="AB65" s="381">
        <v>467</v>
      </c>
      <c r="AC65" s="381">
        <v>447</v>
      </c>
      <c r="AD65" s="381">
        <v>428</v>
      </c>
      <c r="AE65" s="381">
        <v>410</v>
      </c>
      <c r="AF65" s="381">
        <v>394</v>
      </c>
      <c r="AG65" s="381">
        <v>378</v>
      </c>
      <c r="AH65" s="381">
        <v>364</v>
      </c>
      <c r="AI65" s="381">
        <v>352</v>
      </c>
      <c r="AJ65" s="381">
        <v>342</v>
      </c>
      <c r="AK65" s="381">
        <v>334</v>
      </c>
      <c r="AL65" s="381">
        <v>330</v>
      </c>
    </row>
    <row r="66" spans="1:38" x14ac:dyDescent="0.2">
      <c r="A66" s="928"/>
      <c r="B66" s="635">
        <v>63</v>
      </c>
      <c r="C66" s="381">
        <v>858</v>
      </c>
      <c r="D66" s="381">
        <v>857</v>
      </c>
      <c r="E66" s="381">
        <v>855</v>
      </c>
      <c r="F66" s="381">
        <v>851</v>
      </c>
      <c r="G66" s="381">
        <v>844</v>
      </c>
      <c r="H66" s="381">
        <v>837</v>
      </c>
      <c r="I66" s="381">
        <v>827</v>
      </c>
      <c r="J66" s="381">
        <v>816</v>
      </c>
      <c r="K66" s="381">
        <v>803</v>
      </c>
      <c r="L66" s="381">
        <v>789</v>
      </c>
      <c r="M66" s="381">
        <v>773</v>
      </c>
      <c r="N66" s="381">
        <v>756</v>
      </c>
      <c r="O66" s="381">
        <v>738</v>
      </c>
      <c r="P66" s="381">
        <v>719</v>
      </c>
      <c r="Q66" s="381">
        <v>699</v>
      </c>
      <c r="R66" s="381">
        <v>679</v>
      </c>
      <c r="S66" s="381">
        <v>657</v>
      </c>
      <c r="T66" s="381">
        <v>636</v>
      </c>
      <c r="U66" s="381">
        <v>614</v>
      </c>
      <c r="V66" s="381">
        <v>592</v>
      </c>
      <c r="W66" s="381">
        <v>569</v>
      </c>
      <c r="X66" s="381">
        <v>547</v>
      </c>
      <c r="Y66" s="381">
        <v>525</v>
      </c>
      <c r="Z66" s="381">
        <v>503</v>
      </c>
      <c r="AA66" s="381">
        <v>482</v>
      </c>
      <c r="AB66" s="381">
        <v>462</v>
      </c>
      <c r="AC66" s="381">
        <v>442</v>
      </c>
      <c r="AD66" s="381">
        <v>423</v>
      </c>
      <c r="AE66" s="381">
        <v>406</v>
      </c>
      <c r="AF66" s="381">
        <v>389</v>
      </c>
      <c r="AG66" s="381">
        <v>373</v>
      </c>
      <c r="AH66" s="381">
        <v>359</v>
      </c>
      <c r="AI66" s="381">
        <v>347</v>
      </c>
      <c r="AJ66" s="381">
        <v>337</v>
      </c>
      <c r="AK66" s="381">
        <v>330</v>
      </c>
      <c r="AL66" s="381">
        <v>326</v>
      </c>
    </row>
    <row r="67" spans="1:38" x14ac:dyDescent="0.2">
      <c r="A67" s="928"/>
      <c r="B67" s="635">
        <v>64</v>
      </c>
      <c r="C67" s="381">
        <v>854</v>
      </c>
      <c r="D67" s="381">
        <v>853</v>
      </c>
      <c r="E67" s="381">
        <v>850</v>
      </c>
      <c r="F67" s="381">
        <v>846</v>
      </c>
      <c r="G67" s="381">
        <v>840</v>
      </c>
      <c r="H67" s="381">
        <v>832</v>
      </c>
      <c r="I67" s="381">
        <v>822</v>
      </c>
      <c r="J67" s="381">
        <v>811</v>
      </c>
      <c r="K67" s="381">
        <v>798</v>
      </c>
      <c r="L67" s="381">
        <v>784</v>
      </c>
      <c r="M67" s="381">
        <v>768</v>
      </c>
      <c r="N67" s="381">
        <v>751</v>
      </c>
      <c r="O67" s="381">
        <v>733</v>
      </c>
      <c r="P67" s="381">
        <v>714</v>
      </c>
      <c r="Q67" s="381">
        <v>694</v>
      </c>
      <c r="R67" s="381">
        <v>674</v>
      </c>
      <c r="S67" s="381">
        <v>653</v>
      </c>
      <c r="T67" s="381">
        <v>631</v>
      </c>
      <c r="U67" s="381">
        <v>609</v>
      </c>
      <c r="V67" s="381">
        <v>587</v>
      </c>
      <c r="W67" s="381">
        <v>564</v>
      </c>
      <c r="X67" s="381">
        <v>542</v>
      </c>
      <c r="Y67" s="381">
        <v>520</v>
      </c>
      <c r="Z67" s="381">
        <v>498</v>
      </c>
      <c r="AA67" s="381">
        <v>477</v>
      </c>
      <c r="AB67" s="381">
        <v>457</v>
      </c>
      <c r="AC67" s="381">
        <v>437</v>
      </c>
      <c r="AD67" s="381">
        <v>418</v>
      </c>
      <c r="AE67" s="381">
        <v>401</v>
      </c>
      <c r="AF67" s="381">
        <v>384</v>
      </c>
      <c r="AG67" s="381">
        <v>369</v>
      </c>
      <c r="AH67" s="381">
        <v>355</v>
      </c>
      <c r="AI67" s="381">
        <v>343</v>
      </c>
      <c r="AJ67" s="381">
        <v>333</v>
      </c>
      <c r="AK67" s="381">
        <v>326</v>
      </c>
      <c r="AL67" s="381">
        <v>321</v>
      </c>
    </row>
    <row r="68" spans="1:38" x14ac:dyDescent="0.2">
      <c r="A68" s="928"/>
      <c r="B68" s="635">
        <v>65</v>
      </c>
      <c r="C68" s="381">
        <v>849</v>
      </c>
      <c r="D68" s="381">
        <v>848</v>
      </c>
      <c r="E68" s="381">
        <v>845</v>
      </c>
      <c r="F68" s="381">
        <v>841</v>
      </c>
      <c r="G68" s="381">
        <v>835</v>
      </c>
      <c r="H68" s="381">
        <v>827</v>
      </c>
      <c r="I68" s="381">
        <v>818</v>
      </c>
      <c r="J68" s="381">
        <v>806</v>
      </c>
      <c r="K68" s="381">
        <v>793</v>
      </c>
      <c r="L68" s="381">
        <v>779</v>
      </c>
      <c r="M68" s="381">
        <v>763</v>
      </c>
      <c r="N68" s="381">
        <v>746</v>
      </c>
      <c r="O68" s="381">
        <v>728</v>
      </c>
      <c r="P68" s="381">
        <v>709</v>
      </c>
      <c r="Q68" s="381">
        <v>689</v>
      </c>
      <c r="R68" s="381">
        <v>669</v>
      </c>
      <c r="S68" s="381">
        <v>648</v>
      </c>
      <c r="T68" s="381">
        <v>626</v>
      </c>
      <c r="U68" s="381">
        <v>604</v>
      </c>
      <c r="V68" s="381">
        <v>582</v>
      </c>
      <c r="W68" s="381">
        <v>559</v>
      </c>
      <c r="X68" s="381">
        <v>537</v>
      </c>
      <c r="Y68" s="381">
        <v>515</v>
      </c>
      <c r="Z68" s="381">
        <v>493</v>
      </c>
      <c r="AA68" s="381">
        <v>472</v>
      </c>
      <c r="AB68" s="381">
        <v>452</v>
      </c>
      <c r="AC68" s="381">
        <v>432</v>
      </c>
      <c r="AD68" s="381">
        <v>413</v>
      </c>
      <c r="AE68" s="381">
        <v>396</v>
      </c>
      <c r="AF68" s="381">
        <v>379</v>
      </c>
      <c r="AG68" s="381">
        <v>364</v>
      </c>
      <c r="AH68" s="381">
        <v>350</v>
      </c>
      <c r="AI68" s="381">
        <v>338</v>
      </c>
      <c r="AJ68" s="381">
        <v>328</v>
      </c>
      <c r="AK68" s="381">
        <v>321</v>
      </c>
      <c r="AL68" s="381">
        <v>317</v>
      </c>
    </row>
    <row r="69" spans="1:38" x14ac:dyDescent="0.2">
      <c r="A69" s="928"/>
      <c r="B69" s="635">
        <v>66</v>
      </c>
      <c r="C69" s="381">
        <v>844</v>
      </c>
      <c r="D69" s="381">
        <v>843</v>
      </c>
      <c r="E69" s="381">
        <v>840</v>
      </c>
      <c r="F69" s="381">
        <v>836</v>
      </c>
      <c r="G69" s="381">
        <v>830</v>
      </c>
      <c r="H69" s="381">
        <v>822</v>
      </c>
      <c r="I69" s="381">
        <v>813</v>
      </c>
      <c r="J69" s="381">
        <v>801</v>
      </c>
      <c r="K69" s="381">
        <v>788</v>
      </c>
      <c r="L69" s="381">
        <v>774</v>
      </c>
      <c r="M69" s="381">
        <v>758</v>
      </c>
      <c r="N69" s="381">
        <v>741</v>
      </c>
      <c r="O69" s="381">
        <v>723</v>
      </c>
      <c r="P69" s="381">
        <v>704</v>
      </c>
      <c r="Q69" s="381">
        <v>684</v>
      </c>
      <c r="R69" s="381">
        <v>664</v>
      </c>
      <c r="S69" s="381">
        <v>643</v>
      </c>
      <c r="T69" s="381">
        <v>621</v>
      </c>
      <c r="U69" s="381">
        <v>599</v>
      </c>
      <c r="V69" s="381">
        <v>577</v>
      </c>
      <c r="W69" s="381">
        <v>554</v>
      </c>
      <c r="X69" s="381">
        <v>532</v>
      </c>
      <c r="Y69" s="381">
        <v>510</v>
      </c>
      <c r="Z69" s="381">
        <v>488</v>
      </c>
      <c r="AA69" s="381">
        <v>467</v>
      </c>
      <c r="AB69" s="381">
        <v>447</v>
      </c>
      <c r="AC69" s="381">
        <v>427</v>
      </c>
      <c r="AD69" s="381">
        <v>409</v>
      </c>
      <c r="AE69" s="381">
        <v>391</v>
      </c>
      <c r="AF69" s="381">
        <v>374</v>
      </c>
      <c r="AG69" s="381">
        <v>359</v>
      </c>
      <c r="AH69" s="381">
        <v>345</v>
      </c>
      <c r="AI69" s="381">
        <v>333</v>
      </c>
      <c r="AJ69" s="381">
        <v>324</v>
      </c>
      <c r="AK69" s="381">
        <v>317</v>
      </c>
      <c r="AL69" s="381">
        <v>312</v>
      </c>
    </row>
    <row r="70" spans="1:38" x14ac:dyDescent="0.2">
      <c r="A70" s="928"/>
      <c r="B70" s="635">
        <v>67</v>
      </c>
      <c r="C70" s="381">
        <v>839</v>
      </c>
      <c r="D70" s="381">
        <v>838</v>
      </c>
      <c r="E70" s="381">
        <v>835</v>
      </c>
      <c r="F70" s="381">
        <v>831</v>
      </c>
      <c r="G70" s="381">
        <v>825</v>
      </c>
      <c r="H70" s="381">
        <v>817</v>
      </c>
      <c r="I70" s="381">
        <v>808</v>
      </c>
      <c r="J70" s="381">
        <v>796</v>
      </c>
      <c r="K70" s="381">
        <v>783</v>
      </c>
      <c r="L70" s="381">
        <v>769</v>
      </c>
      <c r="M70" s="381">
        <v>753</v>
      </c>
      <c r="N70" s="381">
        <v>736</v>
      </c>
      <c r="O70" s="381">
        <v>718</v>
      </c>
      <c r="P70" s="381">
        <v>699</v>
      </c>
      <c r="Q70" s="381">
        <v>679</v>
      </c>
      <c r="R70" s="381">
        <v>659</v>
      </c>
      <c r="S70" s="381">
        <v>637</v>
      </c>
      <c r="T70" s="381">
        <v>616</v>
      </c>
      <c r="U70" s="381">
        <v>594</v>
      </c>
      <c r="V70" s="381">
        <v>572</v>
      </c>
      <c r="W70" s="381">
        <v>549</v>
      </c>
      <c r="X70" s="381">
        <v>527</v>
      </c>
      <c r="Y70" s="381">
        <v>505</v>
      </c>
      <c r="Z70" s="381">
        <v>483</v>
      </c>
      <c r="AA70" s="381">
        <v>462</v>
      </c>
      <c r="AB70" s="381">
        <v>442</v>
      </c>
      <c r="AC70" s="381">
        <v>422</v>
      </c>
      <c r="AD70" s="381">
        <v>404</v>
      </c>
      <c r="AE70" s="381">
        <v>386</v>
      </c>
      <c r="AF70" s="381">
        <v>370</v>
      </c>
      <c r="AG70" s="381">
        <v>354</v>
      </c>
      <c r="AH70" s="381">
        <v>341</v>
      </c>
      <c r="AI70" s="381">
        <v>329</v>
      </c>
      <c r="AJ70" s="381">
        <v>319</v>
      </c>
      <c r="AK70" s="381">
        <v>312</v>
      </c>
      <c r="AL70" s="381">
        <v>308</v>
      </c>
    </row>
    <row r="71" spans="1:38" x14ac:dyDescent="0.2">
      <c r="A71" s="928"/>
      <c r="B71" s="635">
        <v>68</v>
      </c>
      <c r="C71" s="381">
        <v>833</v>
      </c>
      <c r="D71" s="381">
        <v>833</v>
      </c>
      <c r="E71" s="381">
        <v>830</v>
      </c>
      <c r="F71" s="381">
        <v>826</v>
      </c>
      <c r="G71" s="381">
        <v>819</v>
      </c>
      <c r="H71" s="381">
        <v>812</v>
      </c>
      <c r="I71" s="381">
        <v>802</v>
      </c>
      <c r="J71" s="381">
        <v>791</v>
      </c>
      <c r="K71" s="381">
        <v>778</v>
      </c>
      <c r="L71" s="381">
        <v>764</v>
      </c>
      <c r="M71" s="381">
        <v>748</v>
      </c>
      <c r="N71" s="381">
        <v>731</v>
      </c>
      <c r="O71" s="381">
        <v>713</v>
      </c>
      <c r="P71" s="381">
        <v>694</v>
      </c>
      <c r="Q71" s="381">
        <v>674</v>
      </c>
      <c r="R71" s="381">
        <v>653</v>
      </c>
      <c r="S71" s="381">
        <v>632</v>
      </c>
      <c r="T71" s="381">
        <v>611</v>
      </c>
      <c r="U71" s="381">
        <v>588</v>
      </c>
      <c r="V71" s="381">
        <v>566</v>
      </c>
      <c r="W71" s="381">
        <v>544</v>
      </c>
      <c r="X71" s="381">
        <v>522</v>
      </c>
      <c r="Y71" s="381">
        <v>500</v>
      </c>
      <c r="Z71" s="381">
        <v>478</v>
      </c>
      <c r="AA71" s="381">
        <v>457</v>
      </c>
      <c r="AB71" s="381">
        <v>437</v>
      </c>
      <c r="AC71" s="381">
        <v>417</v>
      </c>
      <c r="AD71" s="381">
        <v>399</v>
      </c>
      <c r="AE71" s="381">
        <v>381</v>
      </c>
      <c r="AF71" s="381">
        <v>365</v>
      </c>
      <c r="AG71" s="381">
        <v>350</v>
      </c>
      <c r="AH71" s="381">
        <v>336</v>
      </c>
      <c r="AI71" s="381">
        <v>324</v>
      </c>
      <c r="AJ71" s="381">
        <v>315</v>
      </c>
      <c r="AK71" s="381">
        <v>308</v>
      </c>
      <c r="AL71" s="381">
        <v>303</v>
      </c>
    </row>
    <row r="72" spans="1:38" x14ac:dyDescent="0.2">
      <c r="A72" s="928"/>
      <c r="B72" s="635">
        <v>69</v>
      </c>
      <c r="C72" s="381">
        <v>828</v>
      </c>
      <c r="D72" s="381">
        <v>827</v>
      </c>
      <c r="E72" s="381">
        <v>824</v>
      </c>
      <c r="F72" s="381">
        <v>820</v>
      </c>
      <c r="G72" s="381">
        <v>814</v>
      </c>
      <c r="H72" s="381">
        <v>806</v>
      </c>
      <c r="I72" s="381">
        <v>797</v>
      </c>
      <c r="J72" s="381">
        <v>785</v>
      </c>
      <c r="K72" s="381">
        <v>772</v>
      </c>
      <c r="L72" s="381">
        <v>758</v>
      </c>
      <c r="M72" s="381">
        <v>743</v>
      </c>
      <c r="N72" s="381">
        <v>726</v>
      </c>
      <c r="O72" s="381">
        <v>708</v>
      </c>
      <c r="P72" s="381">
        <v>688</v>
      </c>
      <c r="Q72" s="381">
        <v>669</v>
      </c>
      <c r="R72" s="381">
        <v>648</v>
      </c>
      <c r="S72" s="381">
        <v>627</v>
      </c>
      <c r="T72" s="381">
        <v>605</v>
      </c>
      <c r="U72" s="381">
        <v>583</v>
      </c>
      <c r="V72" s="381">
        <v>561</v>
      </c>
      <c r="W72" s="381">
        <v>539</v>
      </c>
      <c r="X72" s="381">
        <v>516</v>
      </c>
      <c r="Y72" s="381">
        <v>495</v>
      </c>
      <c r="Z72" s="381">
        <v>473</v>
      </c>
      <c r="AA72" s="381">
        <v>452</v>
      </c>
      <c r="AB72" s="381">
        <v>432</v>
      </c>
      <c r="AC72" s="381">
        <v>412</v>
      </c>
      <c r="AD72" s="381">
        <v>394</v>
      </c>
      <c r="AE72" s="381">
        <v>376</v>
      </c>
      <c r="AF72" s="381">
        <v>360</v>
      </c>
      <c r="AG72" s="381">
        <v>345</v>
      </c>
      <c r="AH72" s="381">
        <v>331</v>
      </c>
      <c r="AI72" s="381">
        <v>320</v>
      </c>
      <c r="AJ72" s="381">
        <v>310</v>
      </c>
      <c r="AK72" s="381">
        <v>303</v>
      </c>
      <c r="AL72" s="381">
        <v>299</v>
      </c>
    </row>
    <row r="73" spans="1:38" x14ac:dyDescent="0.2">
      <c r="A73" s="928"/>
      <c r="B73" s="635">
        <v>70</v>
      </c>
      <c r="C73" s="381">
        <v>822</v>
      </c>
      <c r="D73" s="381">
        <v>821</v>
      </c>
      <c r="E73" s="381">
        <v>819</v>
      </c>
      <c r="F73" s="381">
        <v>814</v>
      </c>
      <c r="G73" s="381">
        <v>808</v>
      </c>
      <c r="H73" s="381">
        <v>800</v>
      </c>
      <c r="I73" s="381">
        <v>791</v>
      </c>
      <c r="J73" s="381">
        <v>780</v>
      </c>
      <c r="K73" s="381">
        <v>767</v>
      </c>
      <c r="L73" s="381">
        <v>752</v>
      </c>
      <c r="M73" s="381">
        <v>737</v>
      </c>
      <c r="N73" s="381">
        <v>720</v>
      </c>
      <c r="O73" s="381">
        <v>702</v>
      </c>
      <c r="P73" s="381">
        <v>683</v>
      </c>
      <c r="Q73" s="381">
        <v>663</v>
      </c>
      <c r="R73" s="381">
        <v>642</v>
      </c>
      <c r="S73" s="381">
        <v>621</v>
      </c>
      <c r="T73" s="381">
        <v>600</v>
      </c>
      <c r="U73" s="381">
        <v>578</v>
      </c>
      <c r="V73" s="381">
        <v>555</v>
      </c>
      <c r="W73" s="381">
        <v>533</v>
      </c>
      <c r="X73" s="381">
        <v>511</v>
      </c>
      <c r="Y73" s="381">
        <v>489</v>
      </c>
      <c r="Z73" s="381">
        <v>468</v>
      </c>
      <c r="AA73" s="381">
        <v>447</v>
      </c>
      <c r="AB73" s="381">
        <v>427</v>
      </c>
      <c r="AC73" s="381">
        <v>407</v>
      </c>
      <c r="AD73" s="381">
        <v>389</v>
      </c>
      <c r="AE73" s="381">
        <v>372</v>
      </c>
      <c r="AF73" s="381">
        <v>355</v>
      </c>
      <c r="AG73" s="381">
        <v>340</v>
      </c>
      <c r="AH73" s="381">
        <v>327</v>
      </c>
      <c r="AI73" s="381">
        <v>315</v>
      </c>
      <c r="AJ73" s="381">
        <v>306</v>
      </c>
      <c r="AK73" s="381">
        <v>299</v>
      </c>
      <c r="AL73" s="381">
        <v>295</v>
      </c>
    </row>
    <row r="74" spans="1:38" x14ac:dyDescent="0.2">
      <c r="A74" s="928"/>
      <c r="B74" s="635">
        <v>71</v>
      </c>
      <c r="C74" s="381">
        <v>816</v>
      </c>
      <c r="D74" s="381">
        <v>815</v>
      </c>
      <c r="E74" s="381">
        <v>813</v>
      </c>
      <c r="F74" s="381">
        <v>808</v>
      </c>
      <c r="G74" s="381">
        <v>802</v>
      </c>
      <c r="H74" s="381">
        <v>794</v>
      </c>
      <c r="I74" s="381">
        <v>785</v>
      </c>
      <c r="J74" s="381">
        <v>774</v>
      </c>
      <c r="K74" s="381">
        <v>761</v>
      </c>
      <c r="L74" s="381">
        <v>747</v>
      </c>
      <c r="M74" s="381">
        <v>731</v>
      </c>
      <c r="N74" s="381">
        <v>714</v>
      </c>
      <c r="O74" s="381">
        <v>696</v>
      </c>
      <c r="P74" s="381">
        <v>677</v>
      </c>
      <c r="Q74" s="381">
        <v>657</v>
      </c>
      <c r="R74" s="381">
        <v>637</v>
      </c>
      <c r="S74" s="381">
        <v>616</v>
      </c>
      <c r="T74" s="381">
        <v>594</v>
      </c>
      <c r="U74" s="381">
        <v>572</v>
      </c>
      <c r="V74" s="381">
        <v>550</v>
      </c>
      <c r="W74" s="381">
        <v>528</v>
      </c>
      <c r="X74" s="381">
        <v>506</v>
      </c>
      <c r="Y74" s="381">
        <v>484</v>
      </c>
      <c r="Z74" s="381">
        <v>463</v>
      </c>
      <c r="AA74" s="381">
        <v>442</v>
      </c>
      <c r="AB74" s="381">
        <v>422</v>
      </c>
      <c r="AC74" s="381">
        <v>402</v>
      </c>
      <c r="AD74" s="381">
        <v>384</v>
      </c>
      <c r="AE74" s="381">
        <v>367</v>
      </c>
      <c r="AF74" s="381">
        <v>350</v>
      </c>
      <c r="AG74" s="381">
        <v>336</v>
      </c>
      <c r="AH74" s="381">
        <v>322</v>
      </c>
      <c r="AI74" s="381">
        <v>311</v>
      </c>
      <c r="AJ74" s="381">
        <v>301</v>
      </c>
      <c r="AK74" s="381">
        <v>295</v>
      </c>
      <c r="AL74" s="381">
        <v>290</v>
      </c>
    </row>
    <row r="75" spans="1:38" x14ac:dyDescent="0.2">
      <c r="A75" s="928"/>
      <c r="B75" s="635">
        <v>72</v>
      </c>
      <c r="C75" s="381">
        <v>810</v>
      </c>
      <c r="D75" s="381">
        <v>809</v>
      </c>
      <c r="E75" s="381">
        <v>806</v>
      </c>
      <c r="F75" s="381">
        <v>802</v>
      </c>
      <c r="G75" s="381">
        <v>796</v>
      </c>
      <c r="H75" s="381">
        <v>788</v>
      </c>
      <c r="I75" s="381">
        <v>779</v>
      </c>
      <c r="J75" s="381">
        <v>768</v>
      </c>
      <c r="K75" s="381">
        <v>755</v>
      </c>
      <c r="L75" s="381">
        <v>741</v>
      </c>
      <c r="M75" s="381">
        <v>725</v>
      </c>
      <c r="N75" s="381">
        <v>708</v>
      </c>
      <c r="O75" s="381">
        <v>690</v>
      </c>
      <c r="P75" s="381">
        <v>671</v>
      </c>
      <c r="Q75" s="381">
        <v>651</v>
      </c>
      <c r="R75" s="381">
        <v>631</v>
      </c>
      <c r="S75" s="381">
        <v>610</v>
      </c>
      <c r="T75" s="381">
        <v>589</v>
      </c>
      <c r="U75" s="381">
        <v>567</v>
      </c>
      <c r="V75" s="381">
        <v>545</v>
      </c>
      <c r="W75" s="381">
        <v>523</v>
      </c>
      <c r="X75" s="381">
        <v>500</v>
      </c>
      <c r="Y75" s="381">
        <v>479</v>
      </c>
      <c r="Z75" s="381">
        <v>457</v>
      </c>
      <c r="AA75" s="381">
        <v>437</v>
      </c>
      <c r="AB75" s="381">
        <v>416</v>
      </c>
      <c r="AC75" s="381">
        <v>397</v>
      </c>
      <c r="AD75" s="381">
        <v>379</v>
      </c>
      <c r="AE75" s="381">
        <v>362</v>
      </c>
      <c r="AF75" s="381">
        <v>346</v>
      </c>
      <c r="AG75" s="381">
        <v>331</v>
      </c>
      <c r="AH75" s="381">
        <v>318</v>
      </c>
      <c r="AI75" s="381">
        <v>306</v>
      </c>
      <c r="AJ75" s="381">
        <v>297</v>
      </c>
      <c r="AK75" s="381">
        <v>290</v>
      </c>
      <c r="AL75" s="381">
        <v>286</v>
      </c>
    </row>
    <row r="76" spans="1:38" x14ac:dyDescent="0.2">
      <c r="A76" s="928"/>
      <c r="B76" s="635">
        <v>73</v>
      </c>
      <c r="C76" s="381">
        <v>803</v>
      </c>
      <c r="D76" s="381">
        <v>803</v>
      </c>
      <c r="E76" s="381">
        <v>800</v>
      </c>
      <c r="F76" s="381">
        <v>796</v>
      </c>
      <c r="G76" s="381">
        <v>790</v>
      </c>
      <c r="H76" s="381">
        <v>782</v>
      </c>
      <c r="I76" s="381">
        <v>773</v>
      </c>
      <c r="J76" s="381">
        <v>762</v>
      </c>
      <c r="K76" s="381">
        <v>749</v>
      </c>
      <c r="L76" s="381">
        <v>735</v>
      </c>
      <c r="M76" s="381">
        <v>719</v>
      </c>
      <c r="N76" s="381">
        <v>702</v>
      </c>
      <c r="O76" s="381">
        <v>684</v>
      </c>
      <c r="P76" s="381">
        <v>665</v>
      </c>
      <c r="Q76" s="381">
        <v>646</v>
      </c>
      <c r="R76" s="381">
        <v>625</v>
      </c>
      <c r="S76" s="381">
        <v>604</v>
      </c>
      <c r="T76" s="381">
        <v>583</v>
      </c>
      <c r="U76" s="381">
        <v>561</v>
      </c>
      <c r="V76" s="381">
        <v>539</v>
      </c>
      <c r="W76" s="381">
        <v>517</v>
      </c>
      <c r="X76" s="381">
        <v>495</v>
      </c>
      <c r="Y76" s="381">
        <v>473</v>
      </c>
      <c r="Z76" s="381">
        <v>452</v>
      </c>
      <c r="AA76" s="381">
        <v>432</v>
      </c>
      <c r="AB76" s="381">
        <v>411</v>
      </c>
      <c r="AC76" s="381">
        <v>392</v>
      </c>
      <c r="AD76" s="381">
        <v>374</v>
      </c>
      <c r="AE76" s="381">
        <v>357</v>
      </c>
      <c r="AF76" s="381">
        <v>341</v>
      </c>
      <c r="AG76" s="381">
        <v>326</v>
      </c>
      <c r="AH76" s="381">
        <v>313</v>
      </c>
      <c r="AI76" s="381">
        <v>302</v>
      </c>
      <c r="AJ76" s="381">
        <v>293</v>
      </c>
      <c r="AK76" s="381">
        <v>286</v>
      </c>
      <c r="AL76" s="381">
        <v>282</v>
      </c>
    </row>
    <row r="77" spans="1:38" x14ac:dyDescent="0.2">
      <c r="A77" s="928"/>
      <c r="B77" s="635">
        <v>74</v>
      </c>
      <c r="C77" s="381">
        <v>797</v>
      </c>
      <c r="D77" s="381">
        <v>796</v>
      </c>
      <c r="E77" s="381">
        <v>794</v>
      </c>
      <c r="F77" s="381">
        <v>789</v>
      </c>
      <c r="G77" s="381">
        <v>783</v>
      </c>
      <c r="H77" s="381">
        <v>776</v>
      </c>
      <c r="I77" s="381">
        <v>766</v>
      </c>
      <c r="J77" s="381">
        <v>755</v>
      </c>
      <c r="K77" s="381">
        <v>743</v>
      </c>
      <c r="L77" s="381">
        <v>728</v>
      </c>
      <c r="M77" s="381">
        <v>713</v>
      </c>
      <c r="N77" s="381">
        <v>696</v>
      </c>
      <c r="O77" s="381">
        <v>678</v>
      </c>
      <c r="P77" s="381">
        <v>660</v>
      </c>
      <c r="Q77" s="381">
        <v>640</v>
      </c>
      <c r="R77" s="381">
        <v>619</v>
      </c>
      <c r="S77" s="381">
        <v>598</v>
      </c>
      <c r="T77" s="381">
        <v>577</v>
      </c>
      <c r="U77" s="381">
        <v>555</v>
      </c>
      <c r="V77" s="381">
        <v>533</v>
      </c>
      <c r="W77" s="381">
        <v>512</v>
      </c>
      <c r="X77" s="381">
        <v>490</v>
      </c>
      <c r="Y77" s="381">
        <v>468</v>
      </c>
      <c r="Z77" s="381">
        <v>447</v>
      </c>
      <c r="AA77" s="381">
        <v>426</v>
      </c>
      <c r="AB77" s="381">
        <v>406</v>
      </c>
      <c r="AC77" s="381">
        <v>387</v>
      </c>
      <c r="AD77" s="381">
        <v>369</v>
      </c>
      <c r="AE77" s="381">
        <v>352</v>
      </c>
      <c r="AF77" s="381">
        <v>336</v>
      </c>
      <c r="AG77" s="381">
        <v>322</v>
      </c>
      <c r="AH77" s="381">
        <v>309</v>
      </c>
      <c r="AI77" s="381">
        <v>297</v>
      </c>
      <c r="AJ77" s="381">
        <v>288</v>
      </c>
      <c r="AK77" s="381">
        <v>281</v>
      </c>
      <c r="AL77" s="381">
        <v>278</v>
      </c>
    </row>
    <row r="78" spans="1:38" x14ac:dyDescent="0.2">
      <c r="A78" s="928"/>
      <c r="B78" s="635">
        <v>75</v>
      </c>
      <c r="C78" s="381">
        <v>790</v>
      </c>
      <c r="D78" s="381">
        <v>789</v>
      </c>
      <c r="E78" s="381">
        <v>787</v>
      </c>
      <c r="F78" s="381">
        <v>783</v>
      </c>
      <c r="G78" s="381">
        <v>777</v>
      </c>
      <c r="H78" s="381">
        <v>769</v>
      </c>
      <c r="I78" s="381">
        <v>760</v>
      </c>
      <c r="J78" s="381">
        <v>749</v>
      </c>
      <c r="K78" s="381">
        <v>736</v>
      </c>
      <c r="L78" s="381">
        <v>722</v>
      </c>
      <c r="M78" s="381">
        <v>706</v>
      </c>
      <c r="N78" s="381">
        <v>690</v>
      </c>
      <c r="O78" s="381">
        <v>672</v>
      </c>
      <c r="P78" s="381">
        <v>654</v>
      </c>
      <c r="Q78" s="381">
        <v>634</v>
      </c>
      <c r="R78" s="381">
        <v>613</v>
      </c>
      <c r="S78" s="381">
        <v>593</v>
      </c>
      <c r="T78" s="381">
        <v>571</v>
      </c>
      <c r="U78" s="381">
        <v>550</v>
      </c>
      <c r="V78" s="381">
        <v>528</v>
      </c>
      <c r="W78" s="381">
        <v>506</v>
      </c>
      <c r="X78" s="381">
        <v>484</v>
      </c>
      <c r="Y78" s="381">
        <v>463</v>
      </c>
      <c r="Z78" s="381">
        <v>441</v>
      </c>
      <c r="AA78" s="381">
        <v>421</v>
      </c>
      <c r="AB78" s="381">
        <v>401</v>
      </c>
      <c r="AC78" s="381">
        <v>382</v>
      </c>
      <c r="AD78" s="381">
        <v>364</v>
      </c>
      <c r="AE78" s="381">
        <v>347</v>
      </c>
      <c r="AF78" s="381">
        <v>332</v>
      </c>
      <c r="AG78" s="381">
        <v>317</v>
      </c>
      <c r="AH78" s="381">
        <v>304</v>
      </c>
      <c r="AI78" s="381">
        <v>293</v>
      </c>
      <c r="AJ78" s="381">
        <v>284</v>
      </c>
      <c r="AK78" s="381">
        <v>277</v>
      </c>
      <c r="AL78" s="381">
        <v>273</v>
      </c>
    </row>
    <row r="79" spans="1:38" x14ac:dyDescent="0.2">
      <c r="A79" s="928"/>
      <c r="B79" s="635">
        <v>76</v>
      </c>
      <c r="C79" s="381">
        <v>783</v>
      </c>
      <c r="D79" s="381">
        <v>782</v>
      </c>
      <c r="E79" s="381">
        <v>780</v>
      </c>
      <c r="F79" s="381">
        <v>776</v>
      </c>
      <c r="G79" s="381">
        <v>770</v>
      </c>
      <c r="H79" s="381">
        <v>762</v>
      </c>
      <c r="I79" s="381">
        <v>753</v>
      </c>
      <c r="J79" s="381">
        <v>742</v>
      </c>
      <c r="K79" s="381">
        <v>730</v>
      </c>
      <c r="L79" s="381">
        <v>715</v>
      </c>
      <c r="M79" s="381">
        <v>700</v>
      </c>
      <c r="N79" s="381">
        <v>683</v>
      </c>
      <c r="O79" s="381">
        <v>666</v>
      </c>
      <c r="P79" s="381">
        <v>647</v>
      </c>
      <c r="Q79" s="381">
        <v>627</v>
      </c>
      <c r="R79" s="381">
        <v>607</v>
      </c>
      <c r="S79" s="381">
        <v>587</v>
      </c>
      <c r="T79" s="381">
        <v>565</v>
      </c>
      <c r="U79" s="381">
        <v>544</v>
      </c>
      <c r="V79" s="381">
        <v>522</v>
      </c>
      <c r="W79" s="381">
        <v>500</v>
      </c>
      <c r="X79" s="381">
        <v>478</v>
      </c>
      <c r="Y79" s="381">
        <v>457</v>
      </c>
      <c r="Z79" s="381">
        <v>436</v>
      </c>
      <c r="AA79" s="381">
        <v>416</v>
      </c>
      <c r="AB79" s="381">
        <v>396</v>
      </c>
      <c r="AC79" s="381">
        <v>377</v>
      </c>
      <c r="AD79" s="381">
        <v>359</v>
      </c>
      <c r="AE79" s="381">
        <v>342</v>
      </c>
      <c r="AF79" s="381">
        <v>327</v>
      </c>
      <c r="AG79" s="381">
        <v>313</v>
      </c>
      <c r="AH79" s="381">
        <v>300</v>
      </c>
      <c r="AI79" s="381">
        <v>289</v>
      </c>
      <c r="AJ79" s="381">
        <v>280</v>
      </c>
      <c r="AK79" s="381">
        <v>273</v>
      </c>
      <c r="AL79" s="381">
        <v>269</v>
      </c>
    </row>
    <row r="80" spans="1:38" x14ac:dyDescent="0.2">
      <c r="A80" s="928"/>
      <c r="B80" s="635">
        <v>77</v>
      </c>
      <c r="C80" s="381">
        <v>776</v>
      </c>
      <c r="D80" s="381">
        <v>775</v>
      </c>
      <c r="E80" s="381">
        <v>773</v>
      </c>
      <c r="F80" s="381">
        <v>769</v>
      </c>
      <c r="G80" s="381">
        <v>763</v>
      </c>
      <c r="H80" s="381">
        <v>755</v>
      </c>
      <c r="I80" s="381">
        <v>746</v>
      </c>
      <c r="J80" s="381">
        <v>735</v>
      </c>
      <c r="K80" s="381">
        <v>723</v>
      </c>
      <c r="L80" s="381">
        <v>709</v>
      </c>
      <c r="M80" s="381">
        <v>693</v>
      </c>
      <c r="N80" s="381">
        <v>677</v>
      </c>
      <c r="O80" s="381">
        <v>659</v>
      </c>
      <c r="P80" s="381">
        <v>640</v>
      </c>
      <c r="Q80" s="381">
        <v>621</v>
      </c>
      <c r="R80" s="381">
        <v>601</v>
      </c>
      <c r="S80" s="381">
        <v>581</v>
      </c>
      <c r="T80" s="381">
        <v>559</v>
      </c>
      <c r="U80" s="381">
        <v>538</v>
      </c>
      <c r="V80" s="381">
        <v>516</v>
      </c>
      <c r="W80" s="381">
        <v>495</v>
      </c>
      <c r="X80" s="381">
        <v>473</v>
      </c>
      <c r="Y80" s="381">
        <v>452</v>
      </c>
      <c r="Z80" s="381">
        <v>430</v>
      </c>
      <c r="AA80" s="381">
        <v>410</v>
      </c>
      <c r="AB80" s="381">
        <v>391</v>
      </c>
      <c r="AC80" s="381">
        <v>372</v>
      </c>
      <c r="AD80" s="381">
        <v>354</v>
      </c>
      <c r="AE80" s="381">
        <v>338</v>
      </c>
      <c r="AF80" s="381">
        <v>322</v>
      </c>
      <c r="AG80" s="381">
        <v>308</v>
      </c>
      <c r="AH80" s="381">
        <v>295</v>
      </c>
      <c r="AI80" s="381">
        <v>284</v>
      </c>
      <c r="AJ80" s="381">
        <v>275</v>
      </c>
      <c r="AK80" s="381">
        <v>269</v>
      </c>
      <c r="AL80" s="381">
        <v>265</v>
      </c>
    </row>
    <row r="81" spans="1:38" x14ac:dyDescent="0.2">
      <c r="A81" s="928"/>
      <c r="B81" s="635">
        <v>78</v>
      </c>
      <c r="C81" s="381">
        <v>769</v>
      </c>
      <c r="D81" s="381">
        <v>768</v>
      </c>
      <c r="E81" s="381">
        <v>766</v>
      </c>
      <c r="F81" s="381">
        <v>761</v>
      </c>
      <c r="G81" s="381">
        <v>756</v>
      </c>
      <c r="H81" s="381">
        <v>748</v>
      </c>
      <c r="I81" s="381">
        <v>739</v>
      </c>
      <c r="J81" s="381">
        <v>728</v>
      </c>
      <c r="K81" s="381">
        <v>716</v>
      </c>
      <c r="L81" s="381">
        <v>702</v>
      </c>
      <c r="M81" s="381">
        <v>687</v>
      </c>
      <c r="N81" s="381">
        <v>670</v>
      </c>
      <c r="O81" s="381">
        <v>653</v>
      </c>
      <c r="P81" s="381">
        <v>634</v>
      </c>
      <c r="Q81" s="381">
        <v>615</v>
      </c>
      <c r="R81" s="381">
        <v>595</v>
      </c>
      <c r="S81" s="381">
        <v>574</v>
      </c>
      <c r="T81" s="381">
        <v>553</v>
      </c>
      <c r="U81" s="381">
        <v>532</v>
      </c>
      <c r="V81" s="381">
        <v>510</v>
      </c>
      <c r="W81" s="381">
        <v>489</v>
      </c>
      <c r="X81" s="381">
        <v>467</v>
      </c>
      <c r="Y81" s="381">
        <v>446</v>
      </c>
      <c r="Z81" s="381">
        <v>425</v>
      </c>
      <c r="AA81" s="381">
        <v>405</v>
      </c>
      <c r="AB81" s="381">
        <v>386</v>
      </c>
      <c r="AC81" s="381">
        <v>367</v>
      </c>
      <c r="AD81" s="381">
        <v>349</v>
      </c>
      <c r="AE81" s="381">
        <v>333</v>
      </c>
      <c r="AF81" s="381">
        <v>317</v>
      </c>
      <c r="AG81" s="381">
        <v>303</v>
      </c>
      <c r="AH81" s="381">
        <v>291</v>
      </c>
      <c r="AI81" s="381">
        <v>280</v>
      </c>
      <c r="AJ81" s="381">
        <v>271</v>
      </c>
      <c r="AK81" s="381">
        <v>265</v>
      </c>
      <c r="AL81" s="381">
        <v>261</v>
      </c>
    </row>
    <row r="82" spans="1:38" x14ac:dyDescent="0.2">
      <c r="A82" s="928"/>
      <c r="B82" s="635">
        <v>79</v>
      </c>
      <c r="C82" s="381">
        <v>761</v>
      </c>
      <c r="D82" s="381">
        <v>761</v>
      </c>
      <c r="E82" s="381">
        <v>758</v>
      </c>
      <c r="F82" s="381">
        <v>754</v>
      </c>
      <c r="G82" s="381">
        <v>748</v>
      </c>
      <c r="H82" s="381">
        <v>741</v>
      </c>
      <c r="I82" s="381">
        <v>732</v>
      </c>
      <c r="J82" s="381">
        <v>721</v>
      </c>
      <c r="K82" s="381">
        <v>709</v>
      </c>
      <c r="L82" s="381">
        <v>695</v>
      </c>
      <c r="M82" s="381">
        <v>680</v>
      </c>
      <c r="N82" s="381">
        <v>663</v>
      </c>
      <c r="O82" s="381">
        <v>646</v>
      </c>
      <c r="P82" s="381">
        <v>628</v>
      </c>
      <c r="Q82" s="381">
        <v>608</v>
      </c>
      <c r="R82" s="381">
        <v>589</v>
      </c>
      <c r="S82" s="381">
        <v>568</v>
      </c>
      <c r="T82" s="381">
        <v>547</v>
      </c>
      <c r="U82" s="381">
        <v>526</v>
      </c>
      <c r="V82" s="381">
        <v>504</v>
      </c>
      <c r="W82" s="381">
        <v>483</v>
      </c>
      <c r="X82" s="381">
        <v>461</v>
      </c>
      <c r="Y82" s="381">
        <v>440</v>
      </c>
      <c r="Z82" s="381">
        <v>420</v>
      </c>
      <c r="AA82" s="381">
        <v>400</v>
      </c>
      <c r="AB82" s="381">
        <v>380</v>
      </c>
      <c r="AC82" s="381">
        <v>362</v>
      </c>
      <c r="AD82" s="381">
        <v>345</v>
      </c>
      <c r="AE82" s="381">
        <v>328</v>
      </c>
      <c r="AF82" s="381">
        <v>313</v>
      </c>
      <c r="AG82" s="381">
        <v>299</v>
      </c>
      <c r="AH82" s="381">
        <v>286</v>
      </c>
      <c r="AI82" s="381">
        <v>276</v>
      </c>
      <c r="AJ82" s="381">
        <v>267</v>
      </c>
      <c r="AK82" s="381">
        <v>261</v>
      </c>
      <c r="AL82" s="381">
        <v>257</v>
      </c>
    </row>
    <row r="83" spans="1:38" x14ac:dyDescent="0.2">
      <c r="A83" s="928"/>
      <c r="B83" s="635">
        <v>80</v>
      </c>
      <c r="C83" s="381">
        <v>754</v>
      </c>
      <c r="D83" s="381">
        <v>753</v>
      </c>
      <c r="E83" s="381">
        <v>750</v>
      </c>
      <c r="F83" s="381">
        <v>746</v>
      </c>
      <c r="G83" s="381">
        <v>741</v>
      </c>
      <c r="H83" s="381">
        <v>734</v>
      </c>
      <c r="I83" s="381">
        <v>725</v>
      </c>
      <c r="J83" s="381">
        <v>714</v>
      </c>
      <c r="K83" s="381">
        <v>702</v>
      </c>
      <c r="L83" s="381">
        <v>688</v>
      </c>
      <c r="M83" s="381">
        <v>673</v>
      </c>
      <c r="N83" s="381">
        <v>656</v>
      </c>
      <c r="O83" s="381">
        <v>639</v>
      </c>
      <c r="P83" s="381">
        <v>621</v>
      </c>
      <c r="Q83" s="381">
        <v>602</v>
      </c>
      <c r="R83" s="381">
        <v>582</v>
      </c>
      <c r="S83" s="381">
        <v>562</v>
      </c>
      <c r="T83" s="381">
        <v>541</v>
      </c>
      <c r="U83" s="381">
        <v>519</v>
      </c>
      <c r="V83" s="381">
        <v>498</v>
      </c>
      <c r="W83" s="381">
        <v>477</v>
      </c>
      <c r="X83" s="381">
        <v>456</v>
      </c>
      <c r="Y83" s="381">
        <v>434</v>
      </c>
      <c r="Z83" s="381">
        <v>414</v>
      </c>
      <c r="AA83" s="381">
        <v>394</v>
      </c>
      <c r="AB83" s="381">
        <v>375</v>
      </c>
      <c r="AC83" s="381">
        <v>357</v>
      </c>
      <c r="AD83" s="381">
        <v>339</v>
      </c>
      <c r="AE83" s="381">
        <v>323</v>
      </c>
      <c r="AF83" s="381">
        <v>308</v>
      </c>
      <c r="AG83" s="381">
        <v>294</v>
      </c>
      <c r="AH83" s="381">
        <v>282</v>
      </c>
      <c r="AI83" s="381">
        <v>271</v>
      </c>
      <c r="AJ83" s="381">
        <v>263</v>
      </c>
      <c r="AK83" s="381">
        <v>257</v>
      </c>
      <c r="AL83" s="381">
        <v>253</v>
      </c>
    </row>
    <row r="84" spans="1:38" x14ac:dyDescent="0.2">
      <c r="A84" s="928"/>
      <c r="B84" s="635">
        <v>81</v>
      </c>
      <c r="C84" s="381">
        <v>746</v>
      </c>
      <c r="D84" s="381">
        <v>745</v>
      </c>
      <c r="E84" s="381">
        <v>743</v>
      </c>
      <c r="F84" s="381">
        <v>739</v>
      </c>
      <c r="G84" s="381">
        <v>733</v>
      </c>
      <c r="H84" s="381">
        <v>726</v>
      </c>
      <c r="I84" s="381">
        <v>717</v>
      </c>
      <c r="J84" s="381">
        <v>706</v>
      </c>
      <c r="K84" s="381">
        <v>694</v>
      </c>
      <c r="L84" s="381">
        <v>681</v>
      </c>
      <c r="M84" s="381">
        <v>666</v>
      </c>
      <c r="N84" s="381">
        <v>649</v>
      </c>
      <c r="O84" s="381">
        <v>632</v>
      </c>
      <c r="P84" s="381">
        <v>614</v>
      </c>
      <c r="Q84" s="381">
        <v>595</v>
      </c>
      <c r="R84" s="381">
        <v>576</v>
      </c>
      <c r="S84" s="381">
        <v>555</v>
      </c>
      <c r="T84" s="381">
        <v>535</v>
      </c>
      <c r="U84" s="381">
        <v>513</v>
      </c>
      <c r="V84" s="381">
        <v>492</v>
      </c>
      <c r="W84" s="381">
        <v>471</v>
      </c>
      <c r="X84" s="381">
        <v>450</v>
      </c>
      <c r="Y84" s="381">
        <v>429</v>
      </c>
      <c r="Z84" s="381">
        <v>409</v>
      </c>
      <c r="AA84" s="381">
        <v>389</v>
      </c>
      <c r="AB84" s="381">
        <v>370</v>
      </c>
      <c r="AC84" s="381">
        <v>352</v>
      </c>
      <c r="AD84" s="381">
        <v>334</v>
      </c>
      <c r="AE84" s="381">
        <v>318</v>
      </c>
      <c r="AF84" s="381">
        <v>303</v>
      </c>
      <c r="AG84" s="381">
        <v>290</v>
      </c>
      <c r="AH84" s="381">
        <v>277</v>
      </c>
      <c r="AI84" s="381">
        <v>267</v>
      </c>
      <c r="AJ84" s="381">
        <v>259</v>
      </c>
      <c r="AK84" s="381">
        <v>252</v>
      </c>
      <c r="AL84" s="381">
        <v>249</v>
      </c>
    </row>
    <row r="85" spans="1:38" x14ac:dyDescent="0.2">
      <c r="A85" s="928"/>
      <c r="B85" s="635">
        <v>82</v>
      </c>
      <c r="C85" s="381">
        <v>738</v>
      </c>
      <c r="D85" s="381">
        <v>737</v>
      </c>
      <c r="E85" s="381">
        <v>735</v>
      </c>
      <c r="F85" s="381">
        <v>731</v>
      </c>
      <c r="G85" s="381">
        <v>725</v>
      </c>
      <c r="H85" s="381">
        <v>718</v>
      </c>
      <c r="I85" s="381">
        <v>709</v>
      </c>
      <c r="J85" s="381">
        <v>699</v>
      </c>
      <c r="K85" s="381">
        <v>687</v>
      </c>
      <c r="L85" s="381">
        <v>673</v>
      </c>
      <c r="M85" s="381">
        <v>659</v>
      </c>
      <c r="N85" s="381">
        <v>642</v>
      </c>
      <c r="O85" s="381">
        <v>625</v>
      </c>
      <c r="P85" s="381">
        <v>607</v>
      </c>
      <c r="Q85" s="381">
        <v>588</v>
      </c>
      <c r="R85" s="381">
        <v>569</v>
      </c>
      <c r="S85" s="381">
        <v>548</v>
      </c>
      <c r="T85" s="381">
        <v>528</v>
      </c>
      <c r="U85" s="381">
        <v>507</v>
      </c>
      <c r="V85" s="381">
        <v>486</v>
      </c>
      <c r="W85" s="381">
        <v>465</v>
      </c>
      <c r="X85" s="381">
        <v>444</v>
      </c>
      <c r="Y85" s="381">
        <v>424</v>
      </c>
      <c r="Z85" s="381">
        <v>403</v>
      </c>
      <c r="AA85" s="381">
        <v>384</v>
      </c>
      <c r="AB85" s="381">
        <v>365</v>
      </c>
      <c r="AC85" s="381">
        <v>347</v>
      </c>
      <c r="AD85" s="381">
        <v>330</v>
      </c>
      <c r="AE85" s="381">
        <v>314</v>
      </c>
      <c r="AF85" s="381">
        <v>299</v>
      </c>
      <c r="AG85" s="381">
        <v>285</v>
      </c>
      <c r="AH85" s="381">
        <v>273</v>
      </c>
      <c r="AI85" s="381">
        <v>263</v>
      </c>
      <c r="AJ85" s="381">
        <v>255</v>
      </c>
      <c r="AK85" s="381">
        <v>248</v>
      </c>
      <c r="AL85" s="381">
        <v>245</v>
      </c>
    </row>
    <row r="86" spans="1:38" x14ac:dyDescent="0.2">
      <c r="A86" s="928"/>
      <c r="B86" s="635">
        <v>83</v>
      </c>
      <c r="C86" s="381">
        <v>730</v>
      </c>
      <c r="D86" s="381">
        <v>729</v>
      </c>
      <c r="E86" s="381">
        <v>727</v>
      </c>
      <c r="F86" s="381">
        <v>723</v>
      </c>
      <c r="G86" s="381">
        <v>717</v>
      </c>
      <c r="H86" s="381">
        <v>710</v>
      </c>
      <c r="I86" s="381">
        <v>701</v>
      </c>
      <c r="J86" s="381">
        <v>691</v>
      </c>
      <c r="K86" s="381">
        <v>679</v>
      </c>
      <c r="L86" s="381">
        <v>666</v>
      </c>
      <c r="M86" s="381">
        <v>651</v>
      </c>
      <c r="N86" s="381">
        <v>635</v>
      </c>
      <c r="O86" s="381">
        <v>618</v>
      </c>
      <c r="P86" s="381">
        <v>600</v>
      </c>
      <c r="Q86" s="381">
        <v>582</v>
      </c>
      <c r="R86" s="381">
        <v>562</v>
      </c>
      <c r="S86" s="381">
        <v>542</v>
      </c>
      <c r="T86" s="381">
        <v>521</v>
      </c>
      <c r="U86" s="381">
        <v>501</v>
      </c>
      <c r="V86" s="381">
        <v>480</v>
      </c>
      <c r="W86" s="381">
        <v>459</v>
      </c>
      <c r="X86" s="381">
        <v>438</v>
      </c>
      <c r="Y86" s="381">
        <v>418</v>
      </c>
      <c r="Z86" s="381">
        <v>398</v>
      </c>
      <c r="AA86" s="381">
        <v>378</v>
      </c>
      <c r="AB86" s="381">
        <v>359</v>
      </c>
      <c r="AC86" s="381">
        <v>342</v>
      </c>
      <c r="AD86" s="381">
        <v>325</v>
      </c>
      <c r="AE86" s="381">
        <v>309</v>
      </c>
      <c r="AF86" s="381">
        <v>294</v>
      </c>
      <c r="AG86" s="381">
        <v>281</v>
      </c>
      <c r="AH86" s="381">
        <v>269</v>
      </c>
      <c r="AI86" s="381">
        <v>259</v>
      </c>
      <c r="AJ86" s="381">
        <v>250</v>
      </c>
      <c r="AK86" s="381">
        <v>244</v>
      </c>
      <c r="AL86" s="381">
        <v>241</v>
      </c>
    </row>
    <row r="87" spans="1:38" x14ac:dyDescent="0.2">
      <c r="A87" s="928"/>
      <c r="B87" s="635">
        <v>84</v>
      </c>
      <c r="C87" s="381">
        <v>721</v>
      </c>
      <c r="D87" s="381">
        <v>721</v>
      </c>
      <c r="E87" s="381">
        <v>718</v>
      </c>
      <c r="F87" s="381">
        <v>715</v>
      </c>
      <c r="G87" s="381">
        <v>709</v>
      </c>
      <c r="H87" s="381">
        <v>702</v>
      </c>
      <c r="I87" s="381">
        <v>694</v>
      </c>
      <c r="J87" s="381">
        <v>683</v>
      </c>
      <c r="K87" s="381">
        <v>672</v>
      </c>
      <c r="L87" s="381">
        <v>658</v>
      </c>
      <c r="M87" s="381">
        <v>643</v>
      </c>
      <c r="N87" s="381">
        <v>628</v>
      </c>
      <c r="O87" s="381">
        <v>611</v>
      </c>
      <c r="P87" s="381">
        <v>593</v>
      </c>
      <c r="Q87" s="381">
        <v>575</v>
      </c>
      <c r="R87" s="381">
        <v>555</v>
      </c>
      <c r="S87" s="381">
        <v>535</v>
      </c>
      <c r="T87" s="381">
        <v>515</v>
      </c>
      <c r="U87" s="381">
        <v>494</v>
      </c>
      <c r="V87" s="381">
        <v>474</v>
      </c>
      <c r="W87" s="381">
        <v>453</v>
      </c>
      <c r="X87" s="381">
        <v>432</v>
      </c>
      <c r="Y87" s="381">
        <v>412</v>
      </c>
      <c r="Z87" s="381">
        <v>392</v>
      </c>
      <c r="AA87" s="381">
        <v>373</v>
      </c>
      <c r="AB87" s="381">
        <v>354</v>
      </c>
      <c r="AC87" s="381">
        <v>336</v>
      </c>
      <c r="AD87" s="381">
        <v>320</v>
      </c>
      <c r="AE87" s="381">
        <v>304</v>
      </c>
      <c r="AF87" s="381">
        <v>289</v>
      </c>
      <c r="AG87" s="381">
        <v>276</v>
      </c>
      <c r="AH87" s="381">
        <v>264</v>
      </c>
      <c r="AI87" s="381">
        <v>254</v>
      </c>
      <c r="AJ87" s="381">
        <v>246</v>
      </c>
      <c r="AK87" s="381">
        <v>240</v>
      </c>
      <c r="AL87" s="381">
        <v>237</v>
      </c>
    </row>
    <row r="88" spans="1:38" x14ac:dyDescent="0.2">
      <c r="A88" s="928"/>
      <c r="B88" s="635">
        <v>85</v>
      </c>
      <c r="C88" s="381">
        <v>713</v>
      </c>
      <c r="D88" s="381">
        <v>712</v>
      </c>
      <c r="E88" s="381">
        <v>710</v>
      </c>
      <c r="F88" s="381">
        <v>706</v>
      </c>
      <c r="G88" s="381">
        <v>701</v>
      </c>
      <c r="H88" s="381">
        <v>694</v>
      </c>
      <c r="I88" s="381">
        <v>685</v>
      </c>
      <c r="J88" s="381">
        <v>675</v>
      </c>
      <c r="K88" s="381">
        <v>664</v>
      </c>
      <c r="L88" s="381">
        <v>650</v>
      </c>
      <c r="M88" s="381">
        <v>636</v>
      </c>
      <c r="N88" s="381">
        <v>620</v>
      </c>
      <c r="O88" s="381">
        <v>604</v>
      </c>
      <c r="P88" s="381">
        <v>586</v>
      </c>
      <c r="Q88" s="381">
        <v>567</v>
      </c>
      <c r="R88" s="381">
        <v>549</v>
      </c>
      <c r="S88" s="381">
        <v>529</v>
      </c>
      <c r="T88" s="381">
        <v>509</v>
      </c>
      <c r="U88" s="381">
        <v>488</v>
      </c>
      <c r="V88" s="381">
        <v>467</v>
      </c>
      <c r="W88" s="381">
        <v>447</v>
      </c>
      <c r="X88" s="381">
        <v>427</v>
      </c>
      <c r="Y88" s="381">
        <v>406</v>
      </c>
      <c r="Z88" s="381">
        <v>386</v>
      </c>
      <c r="AA88" s="381">
        <v>367</v>
      </c>
      <c r="AB88" s="381">
        <v>349</v>
      </c>
      <c r="AC88" s="381">
        <v>331</v>
      </c>
      <c r="AD88" s="381">
        <v>315</v>
      </c>
      <c r="AE88" s="381">
        <v>299</v>
      </c>
      <c r="AF88" s="381">
        <v>285</v>
      </c>
      <c r="AG88" s="381">
        <v>272</v>
      </c>
      <c r="AH88" s="381">
        <v>260</v>
      </c>
      <c r="AI88" s="381">
        <v>250</v>
      </c>
      <c r="AJ88" s="381">
        <v>242</v>
      </c>
      <c r="AK88" s="381">
        <v>236</v>
      </c>
      <c r="AL88" s="381">
        <v>233</v>
      </c>
    </row>
    <row r="89" spans="1:38" x14ac:dyDescent="0.2">
      <c r="A89" s="928"/>
      <c r="B89" s="635">
        <v>86</v>
      </c>
      <c r="C89" s="381">
        <v>704</v>
      </c>
      <c r="D89" s="381">
        <v>704</v>
      </c>
      <c r="E89" s="381">
        <v>701</v>
      </c>
      <c r="F89" s="381">
        <v>698</v>
      </c>
      <c r="G89" s="381">
        <v>692</v>
      </c>
      <c r="H89" s="381">
        <v>685</v>
      </c>
      <c r="I89" s="381">
        <v>677</v>
      </c>
      <c r="J89" s="381">
        <v>667</v>
      </c>
      <c r="K89" s="381">
        <v>656</v>
      </c>
      <c r="L89" s="381">
        <v>643</v>
      </c>
      <c r="M89" s="381">
        <v>628</v>
      </c>
      <c r="N89" s="381">
        <v>613</v>
      </c>
      <c r="O89" s="381">
        <v>596</v>
      </c>
      <c r="P89" s="381">
        <v>579</v>
      </c>
      <c r="Q89" s="381">
        <v>560</v>
      </c>
      <c r="R89" s="381">
        <v>541</v>
      </c>
      <c r="S89" s="381">
        <v>522</v>
      </c>
      <c r="T89" s="381">
        <v>503</v>
      </c>
      <c r="U89" s="381">
        <v>482</v>
      </c>
      <c r="V89" s="381">
        <v>461</v>
      </c>
      <c r="W89" s="381">
        <v>441</v>
      </c>
      <c r="X89" s="381">
        <v>421</v>
      </c>
      <c r="Y89" s="381">
        <v>401</v>
      </c>
      <c r="Z89" s="381">
        <v>381</v>
      </c>
      <c r="AA89" s="381">
        <v>362</v>
      </c>
      <c r="AB89" s="381">
        <v>344</v>
      </c>
      <c r="AC89" s="381">
        <v>326</v>
      </c>
      <c r="AD89" s="381">
        <v>310</v>
      </c>
      <c r="AE89" s="381">
        <v>294</v>
      </c>
      <c r="AF89" s="381">
        <v>280</v>
      </c>
      <c r="AG89" s="381">
        <v>267</v>
      </c>
      <c r="AH89" s="381">
        <v>256</v>
      </c>
      <c r="AI89" s="381">
        <v>246</v>
      </c>
      <c r="AJ89" s="381">
        <v>238</v>
      </c>
      <c r="AK89" s="381">
        <v>232</v>
      </c>
      <c r="AL89" s="381">
        <v>229</v>
      </c>
    </row>
    <row r="90" spans="1:38" x14ac:dyDescent="0.2">
      <c r="A90" s="928"/>
      <c r="B90" s="635">
        <v>87</v>
      </c>
      <c r="C90" s="381">
        <v>695</v>
      </c>
      <c r="D90" s="381">
        <v>695</v>
      </c>
      <c r="E90" s="381">
        <v>693</v>
      </c>
      <c r="F90" s="381">
        <v>689</v>
      </c>
      <c r="G90" s="381">
        <v>684</v>
      </c>
      <c r="H90" s="381">
        <v>677</v>
      </c>
      <c r="I90" s="381">
        <v>669</v>
      </c>
      <c r="J90" s="381">
        <v>659</v>
      </c>
      <c r="K90" s="381">
        <v>648</v>
      </c>
      <c r="L90" s="381">
        <v>635</v>
      </c>
      <c r="M90" s="381">
        <v>620</v>
      </c>
      <c r="N90" s="381">
        <v>605</v>
      </c>
      <c r="O90" s="381">
        <v>589</v>
      </c>
      <c r="P90" s="381">
        <v>571</v>
      </c>
      <c r="Q90" s="381">
        <v>553</v>
      </c>
      <c r="R90" s="381">
        <v>534</v>
      </c>
      <c r="S90" s="381">
        <v>515</v>
      </c>
      <c r="T90" s="381">
        <v>496</v>
      </c>
      <c r="U90" s="381">
        <v>475</v>
      </c>
      <c r="V90" s="381">
        <v>455</v>
      </c>
      <c r="W90" s="381">
        <v>435</v>
      </c>
      <c r="X90" s="381">
        <v>414</v>
      </c>
      <c r="Y90" s="381">
        <v>395</v>
      </c>
      <c r="Z90" s="381">
        <v>375</v>
      </c>
      <c r="AA90" s="381">
        <v>357</v>
      </c>
      <c r="AB90" s="381">
        <v>339</v>
      </c>
      <c r="AC90" s="381">
        <v>321</v>
      </c>
      <c r="AD90" s="381">
        <v>305</v>
      </c>
      <c r="AE90" s="381">
        <v>290</v>
      </c>
      <c r="AF90" s="381">
        <v>276</v>
      </c>
      <c r="AG90" s="381">
        <v>263</v>
      </c>
      <c r="AH90" s="381">
        <v>252</v>
      </c>
      <c r="AI90" s="381">
        <v>242</v>
      </c>
      <c r="AJ90" s="381">
        <v>234</v>
      </c>
      <c r="AK90" s="381">
        <v>228</v>
      </c>
      <c r="AL90" s="381">
        <v>225</v>
      </c>
    </row>
    <row r="91" spans="1:38" x14ac:dyDescent="0.2">
      <c r="A91" s="928"/>
      <c r="B91" s="635">
        <v>88</v>
      </c>
      <c r="C91" s="381">
        <v>687</v>
      </c>
      <c r="D91" s="381">
        <v>686</v>
      </c>
      <c r="E91" s="381">
        <v>683</v>
      </c>
      <c r="F91" s="381">
        <v>680</v>
      </c>
      <c r="G91" s="381">
        <v>675</v>
      </c>
      <c r="H91" s="381">
        <v>668</v>
      </c>
      <c r="I91" s="381">
        <v>660</v>
      </c>
      <c r="J91" s="381">
        <v>650</v>
      </c>
      <c r="K91" s="381">
        <v>639</v>
      </c>
      <c r="L91" s="381">
        <v>626</v>
      </c>
      <c r="M91" s="381">
        <v>612</v>
      </c>
      <c r="N91" s="381">
        <v>597</v>
      </c>
      <c r="O91" s="381">
        <v>581</v>
      </c>
      <c r="P91" s="381">
        <v>564</v>
      </c>
      <c r="Q91" s="381">
        <v>546</v>
      </c>
      <c r="R91" s="381">
        <v>527</v>
      </c>
      <c r="S91" s="381">
        <v>508</v>
      </c>
      <c r="T91" s="381">
        <v>488</v>
      </c>
      <c r="U91" s="381">
        <v>468</v>
      </c>
      <c r="V91" s="381">
        <v>449</v>
      </c>
      <c r="W91" s="381">
        <v>429</v>
      </c>
      <c r="X91" s="381">
        <v>409</v>
      </c>
      <c r="Y91" s="381">
        <v>389</v>
      </c>
      <c r="Z91" s="381">
        <v>370</v>
      </c>
      <c r="AA91" s="381">
        <v>351</v>
      </c>
      <c r="AB91" s="381">
        <v>333</v>
      </c>
      <c r="AC91" s="381">
        <v>316</v>
      </c>
      <c r="AD91" s="381">
        <v>300</v>
      </c>
      <c r="AE91" s="381">
        <v>285</v>
      </c>
      <c r="AF91" s="381">
        <v>271</v>
      </c>
      <c r="AG91" s="381">
        <v>259</v>
      </c>
      <c r="AH91" s="381">
        <v>248</v>
      </c>
      <c r="AI91" s="381">
        <v>238</v>
      </c>
      <c r="AJ91" s="381">
        <v>230</v>
      </c>
      <c r="AK91" s="381">
        <v>225</v>
      </c>
      <c r="AL91" s="381">
        <v>221</v>
      </c>
    </row>
    <row r="92" spans="1:38" x14ac:dyDescent="0.2">
      <c r="A92" s="928"/>
      <c r="B92" s="635">
        <v>89</v>
      </c>
      <c r="C92" s="381">
        <v>677</v>
      </c>
      <c r="D92" s="381">
        <v>677</v>
      </c>
      <c r="E92" s="381">
        <v>674</v>
      </c>
      <c r="F92" s="381">
        <v>671</v>
      </c>
      <c r="G92" s="381">
        <v>666</v>
      </c>
      <c r="H92" s="381">
        <v>660</v>
      </c>
      <c r="I92" s="381">
        <v>651</v>
      </c>
      <c r="J92" s="381">
        <v>642</v>
      </c>
      <c r="K92" s="381">
        <v>631</v>
      </c>
      <c r="L92" s="381">
        <v>618</v>
      </c>
      <c r="M92" s="381">
        <v>604</v>
      </c>
      <c r="N92" s="381">
        <v>589</v>
      </c>
      <c r="O92" s="381">
        <v>573</v>
      </c>
      <c r="P92" s="381">
        <v>556</v>
      </c>
      <c r="Q92" s="381">
        <v>538</v>
      </c>
      <c r="R92" s="381">
        <v>520</v>
      </c>
      <c r="S92" s="381">
        <v>501</v>
      </c>
      <c r="T92" s="381">
        <v>481</v>
      </c>
      <c r="U92" s="381">
        <v>462</v>
      </c>
      <c r="V92" s="381">
        <v>442</v>
      </c>
      <c r="W92" s="381">
        <v>423</v>
      </c>
      <c r="X92" s="381">
        <v>403</v>
      </c>
      <c r="Y92" s="381">
        <v>383</v>
      </c>
      <c r="Z92" s="381">
        <v>364</v>
      </c>
      <c r="AA92" s="381">
        <v>346</v>
      </c>
      <c r="AB92" s="381">
        <v>328</v>
      </c>
      <c r="AC92" s="381">
        <v>311</v>
      </c>
      <c r="AD92" s="381">
        <v>295</v>
      </c>
      <c r="AE92" s="381">
        <v>281</v>
      </c>
      <c r="AF92" s="381">
        <v>267</v>
      </c>
      <c r="AG92" s="381">
        <v>254</v>
      </c>
      <c r="AH92" s="381">
        <v>243</v>
      </c>
      <c r="AI92" s="381">
        <v>234</v>
      </c>
      <c r="AJ92" s="381">
        <v>226</v>
      </c>
      <c r="AK92" s="381">
        <v>221</v>
      </c>
      <c r="AL92" s="381">
        <v>217</v>
      </c>
    </row>
    <row r="93" spans="1:38" x14ac:dyDescent="0.2">
      <c r="A93" s="928"/>
      <c r="B93" s="635">
        <v>90</v>
      </c>
      <c r="C93" s="381">
        <v>668</v>
      </c>
      <c r="D93" s="381">
        <v>667</v>
      </c>
      <c r="E93" s="381">
        <v>665</v>
      </c>
      <c r="F93" s="381">
        <v>662</v>
      </c>
      <c r="G93" s="381">
        <v>657</v>
      </c>
      <c r="H93" s="381">
        <v>650</v>
      </c>
      <c r="I93" s="381">
        <v>643</v>
      </c>
      <c r="J93" s="381">
        <v>633</v>
      </c>
      <c r="K93" s="381">
        <v>622</v>
      </c>
      <c r="L93" s="381">
        <v>610</v>
      </c>
      <c r="M93" s="381">
        <v>596</v>
      </c>
      <c r="N93" s="381">
        <v>582</v>
      </c>
      <c r="O93" s="381">
        <v>566</v>
      </c>
      <c r="P93" s="381">
        <v>549</v>
      </c>
      <c r="Q93" s="381">
        <v>531</v>
      </c>
      <c r="R93" s="381">
        <v>513</v>
      </c>
      <c r="S93" s="381">
        <v>495</v>
      </c>
      <c r="T93" s="381">
        <v>475</v>
      </c>
      <c r="U93" s="381">
        <v>456</v>
      </c>
      <c r="V93" s="381">
        <v>436</v>
      </c>
      <c r="W93" s="381">
        <v>416</v>
      </c>
      <c r="X93" s="381">
        <v>397</v>
      </c>
      <c r="Y93" s="381">
        <v>377</v>
      </c>
      <c r="Z93" s="381">
        <v>359</v>
      </c>
      <c r="AA93" s="381">
        <v>340</v>
      </c>
      <c r="AB93" s="381">
        <v>323</v>
      </c>
      <c r="AC93" s="381">
        <v>306</v>
      </c>
      <c r="AD93" s="381">
        <v>290</v>
      </c>
      <c r="AE93" s="381">
        <v>276</v>
      </c>
      <c r="AF93" s="381">
        <v>262</v>
      </c>
      <c r="AG93" s="381">
        <v>250</v>
      </c>
      <c r="AH93" s="381">
        <v>239</v>
      </c>
      <c r="AI93" s="381">
        <v>230</v>
      </c>
      <c r="AJ93" s="381">
        <v>222</v>
      </c>
      <c r="AK93" s="381">
        <v>217</v>
      </c>
      <c r="AL93" s="381">
        <v>213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8"/>
  <dimension ref="A1:AL93"/>
  <sheetViews>
    <sheetView topLeftCell="D1"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738</v>
      </c>
      <c r="D3" s="381">
        <v>738</v>
      </c>
      <c r="E3" s="381">
        <v>738</v>
      </c>
      <c r="F3" s="381">
        <v>738</v>
      </c>
      <c r="G3" s="381">
        <v>738</v>
      </c>
      <c r="H3" s="381">
        <v>738</v>
      </c>
      <c r="I3" s="381">
        <v>738</v>
      </c>
      <c r="J3" s="381">
        <v>738</v>
      </c>
      <c r="K3" s="381">
        <v>738</v>
      </c>
      <c r="L3" s="381">
        <v>738</v>
      </c>
      <c r="M3" s="381">
        <v>738</v>
      </c>
      <c r="N3" s="381">
        <v>738</v>
      </c>
      <c r="O3" s="381">
        <v>738</v>
      </c>
      <c r="P3" s="381">
        <v>738</v>
      </c>
      <c r="Q3" s="381">
        <v>738</v>
      </c>
      <c r="R3" s="381">
        <v>738</v>
      </c>
      <c r="S3" s="381">
        <v>738</v>
      </c>
      <c r="T3" s="381">
        <v>738</v>
      </c>
      <c r="U3" s="381">
        <v>738</v>
      </c>
      <c r="V3" s="381">
        <v>738</v>
      </c>
      <c r="W3" s="381">
        <v>738</v>
      </c>
      <c r="X3" s="381">
        <v>738</v>
      </c>
      <c r="Y3" s="381">
        <v>738</v>
      </c>
      <c r="Z3" s="381">
        <v>738</v>
      </c>
      <c r="AA3" s="381">
        <v>738</v>
      </c>
      <c r="AB3" s="381">
        <v>738</v>
      </c>
      <c r="AC3" s="381">
        <v>738</v>
      </c>
      <c r="AD3" s="381">
        <v>738</v>
      </c>
      <c r="AE3" s="381">
        <v>738</v>
      </c>
      <c r="AF3" s="381">
        <v>738</v>
      </c>
      <c r="AG3" s="381">
        <v>738</v>
      </c>
      <c r="AH3" s="381">
        <v>738</v>
      </c>
      <c r="AI3" s="381">
        <v>738</v>
      </c>
      <c r="AJ3" s="381">
        <v>738</v>
      </c>
      <c r="AK3" s="381">
        <v>738</v>
      </c>
      <c r="AL3" s="381">
        <v>738</v>
      </c>
    </row>
    <row r="4" spans="1:38" x14ac:dyDescent="0.2">
      <c r="A4" s="928"/>
      <c r="B4" s="635">
        <v>1</v>
      </c>
      <c r="C4" s="381">
        <v>745</v>
      </c>
      <c r="D4" s="381">
        <v>745</v>
      </c>
      <c r="E4" s="381">
        <v>745</v>
      </c>
      <c r="F4" s="381">
        <v>744</v>
      </c>
      <c r="G4" s="381">
        <v>744</v>
      </c>
      <c r="H4" s="381">
        <v>744</v>
      </c>
      <c r="I4" s="381">
        <v>744</v>
      </c>
      <c r="J4" s="381">
        <v>743</v>
      </c>
      <c r="K4" s="381">
        <v>743</v>
      </c>
      <c r="L4" s="381">
        <v>742</v>
      </c>
      <c r="M4" s="381">
        <v>742</v>
      </c>
      <c r="N4" s="381">
        <v>741</v>
      </c>
      <c r="O4" s="381">
        <v>741</v>
      </c>
      <c r="P4" s="381">
        <v>740</v>
      </c>
      <c r="Q4" s="381">
        <v>740</v>
      </c>
      <c r="R4" s="381">
        <v>739</v>
      </c>
      <c r="S4" s="381">
        <v>738</v>
      </c>
      <c r="T4" s="381">
        <v>738</v>
      </c>
      <c r="U4" s="381">
        <v>737</v>
      </c>
      <c r="V4" s="381">
        <v>737</v>
      </c>
      <c r="W4" s="381">
        <v>736</v>
      </c>
      <c r="X4" s="381">
        <v>735</v>
      </c>
      <c r="Y4" s="381">
        <v>735</v>
      </c>
      <c r="Z4" s="381">
        <v>734</v>
      </c>
      <c r="AA4" s="381">
        <v>733</v>
      </c>
      <c r="AB4" s="381">
        <v>733</v>
      </c>
      <c r="AC4" s="381">
        <v>732</v>
      </c>
      <c r="AD4" s="381">
        <v>732</v>
      </c>
      <c r="AE4" s="381">
        <v>731</v>
      </c>
      <c r="AF4" s="381">
        <v>731</v>
      </c>
      <c r="AG4" s="381">
        <v>731</v>
      </c>
      <c r="AH4" s="381">
        <v>730</v>
      </c>
      <c r="AI4" s="381">
        <v>730</v>
      </c>
      <c r="AJ4" s="381">
        <v>730</v>
      </c>
      <c r="AK4" s="381">
        <v>730</v>
      </c>
      <c r="AL4" s="381">
        <v>730</v>
      </c>
    </row>
    <row r="5" spans="1:38" x14ac:dyDescent="0.2">
      <c r="A5" s="928"/>
      <c r="B5" s="635">
        <v>2</v>
      </c>
      <c r="C5" s="381">
        <v>752</v>
      </c>
      <c r="D5" s="381">
        <v>752</v>
      </c>
      <c r="E5" s="381">
        <v>752</v>
      </c>
      <c r="F5" s="381">
        <v>751</v>
      </c>
      <c r="G5" s="381">
        <v>751</v>
      </c>
      <c r="H5" s="381">
        <v>751</v>
      </c>
      <c r="I5" s="381">
        <v>750</v>
      </c>
      <c r="J5" s="381">
        <v>749</v>
      </c>
      <c r="K5" s="381">
        <v>749</v>
      </c>
      <c r="L5" s="381">
        <v>748</v>
      </c>
      <c r="M5" s="381">
        <v>747</v>
      </c>
      <c r="N5" s="381">
        <v>746</v>
      </c>
      <c r="O5" s="381">
        <v>745</v>
      </c>
      <c r="P5" s="381">
        <v>743</v>
      </c>
      <c r="Q5" s="381">
        <v>742</v>
      </c>
      <c r="R5" s="381">
        <v>741</v>
      </c>
      <c r="S5" s="381">
        <v>740</v>
      </c>
      <c r="T5" s="381">
        <v>738</v>
      </c>
      <c r="U5" s="381">
        <v>737</v>
      </c>
      <c r="V5" s="381">
        <v>736</v>
      </c>
      <c r="W5" s="381">
        <v>734</v>
      </c>
      <c r="X5" s="381">
        <v>733</v>
      </c>
      <c r="Y5" s="381">
        <v>732</v>
      </c>
      <c r="Z5" s="381">
        <v>731</v>
      </c>
      <c r="AA5" s="381">
        <v>730</v>
      </c>
      <c r="AB5" s="381">
        <v>728</v>
      </c>
      <c r="AC5" s="381">
        <v>727</v>
      </c>
      <c r="AD5" s="381">
        <v>726</v>
      </c>
      <c r="AE5" s="381">
        <v>726</v>
      </c>
      <c r="AF5" s="381">
        <v>725</v>
      </c>
      <c r="AG5" s="381">
        <v>724</v>
      </c>
      <c r="AH5" s="381">
        <v>723</v>
      </c>
      <c r="AI5" s="381">
        <v>723</v>
      </c>
      <c r="AJ5" s="381">
        <v>723</v>
      </c>
      <c r="AK5" s="381">
        <v>722</v>
      </c>
      <c r="AL5" s="381">
        <v>722</v>
      </c>
    </row>
    <row r="6" spans="1:38" x14ac:dyDescent="0.2">
      <c r="A6" s="928"/>
      <c r="B6" s="635">
        <v>3</v>
      </c>
      <c r="C6" s="381">
        <v>759</v>
      </c>
      <c r="D6" s="381">
        <v>759</v>
      </c>
      <c r="E6" s="381">
        <v>759</v>
      </c>
      <c r="F6" s="381">
        <v>758</v>
      </c>
      <c r="G6" s="381">
        <v>758</v>
      </c>
      <c r="H6" s="381">
        <v>757</v>
      </c>
      <c r="I6" s="381">
        <v>756</v>
      </c>
      <c r="J6" s="381">
        <v>755</v>
      </c>
      <c r="K6" s="381">
        <v>754</v>
      </c>
      <c r="L6" s="381">
        <v>753</v>
      </c>
      <c r="M6" s="381">
        <v>751</v>
      </c>
      <c r="N6" s="381">
        <v>750</v>
      </c>
      <c r="O6" s="381">
        <v>748</v>
      </c>
      <c r="P6" s="381">
        <v>746</v>
      </c>
      <c r="Q6" s="381">
        <v>745</v>
      </c>
      <c r="R6" s="381">
        <v>743</v>
      </c>
      <c r="S6" s="381">
        <v>741</v>
      </c>
      <c r="T6" s="381">
        <v>739</v>
      </c>
      <c r="U6" s="381">
        <v>737</v>
      </c>
      <c r="V6" s="381">
        <v>735</v>
      </c>
      <c r="W6" s="381">
        <v>733</v>
      </c>
      <c r="X6" s="381">
        <v>731</v>
      </c>
      <c r="Y6" s="381">
        <v>729</v>
      </c>
      <c r="Z6" s="381">
        <v>727</v>
      </c>
      <c r="AA6" s="381">
        <v>726</v>
      </c>
      <c r="AB6" s="381">
        <v>724</v>
      </c>
      <c r="AC6" s="381">
        <v>722</v>
      </c>
      <c r="AD6" s="381">
        <v>721</v>
      </c>
      <c r="AE6" s="381">
        <v>720</v>
      </c>
      <c r="AF6" s="381">
        <v>718</v>
      </c>
      <c r="AG6" s="381">
        <v>717</v>
      </c>
      <c r="AH6" s="381">
        <v>716</v>
      </c>
      <c r="AI6" s="381">
        <v>716</v>
      </c>
      <c r="AJ6" s="381">
        <v>715</v>
      </c>
      <c r="AK6" s="381">
        <v>715</v>
      </c>
      <c r="AL6" s="381">
        <v>714</v>
      </c>
    </row>
    <row r="7" spans="1:38" x14ac:dyDescent="0.2">
      <c r="A7" s="928"/>
      <c r="B7" s="635">
        <v>4</v>
      </c>
      <c r="C7" s="381">
        <v>766</v>
      </c>
      <c r="D7" s="381">
        <v>766</v>
      </c>
      <c r="E7" s="381">
        <v>766</v>
      </c>
      <c r="F7" s="381">
        <v>765</v>
      </c>
      <c r="G7" s="381">
        <v>764</v>
      </c>
      <c r="H7" s="381">
        <v>763</v>
      </c>
      <c r="I7" s="381">
        <v>762</v>
      </c>
      <c r="J7" s="381">
        <v>761</v>
      </c>
      <c r="K7" s="381">
        <v>759</v>
      </c>
      <c r="L7" s="381">
        <v>758</v>
      </c>
      <c r="M7" s="381">
        <v>756</v>
      </c>
      <c r="N7" s="381">
        <v>754</v>
      </c>
      <c r="O7" s="381">
        <v>752</v>
      </c>
      <c r="P7" s="381">
        <v>749</v>
      </c>
      <c r="Q7" s="381">
        <v>747</v>
      </c>
      <c r="R7" s="381">
        <v>744</v>
      </c>
      <c r="S7" s="381">
        <v>742</v>
      </c>
      <c r="T7" s="381">
        <v>739</v>
      </c>
      <c r="U7" s="381">
        <v>737</v>
      </c>
      <c r="V7" s="381">
        <v>734</v>
      </c>
      <c r="W7" s="381">
        <v>731</v>
      </c>
      <c r="X7" s="381">
        <v>729</v>
      </c>
      <c r="Y7" s="381">
        <v>726</v>
      </c>
      <c r="Z7" s="381">
        <v>724</v>
      </c>
      <c r="AA7" s="381">
        <v>722</v>
      </c>
      <c r="AB7" s="381">
        <v>719</v>
      </c>
      <c r="AC7" s="381">
        <v>717</v>
      </c>
      <c r="AD7" s="381">
        <v>715</v>
      </c>
      <c r="AE7" s="381">
        <v>714</v>
      </c>
      <c r="AF7" s="381">
        <v>712</v>
      </c>
      <c r="AG7" s="381">
        <v>711</v>
      </c>
      <c r="AH7" s="381">
        <v>709</v>
      </c>
      <c r="AI7" s="381">
        <v>708</v>
      </c>
      <c r="AJ7" s="381">
        <v>708</v>
      </c>
      <c r="AK7" s="381">
        <v>707</v>
      </c>
      <c r="AL7" s="381">
        <v>707</v>
      </c>
    </row>
    <row r="8" spans="1:38" x14ac:dyDescent="0.2">
      <c r="A8" s="928"/>
      <c r="B8" s="635">
        <v>5</v>
      </c>
      <c r="C8" s="381">
        <v>773</v>
      </c>
      <c r="D8" s="381">
        <v>773</v>
      </c>
      <c r="E8" s="381">
        <v>773</v>
      </c>
      <c r="F8" s="381">
        <v>772</v>
      </c>
      <c r="G8" s="381">
        <v>771</v>
      </c>
      <c r="H8" s="381">
        <v>770</v>
      </c>
      <c r="I8" s="381">
        <v>768</v>
      </c>
      <c r="J8" s="381">
        <v>767</v>
      </c>
      <c r="K8" s="381">
        <v>765</v>
      </c>
      <c r="L8" s="381">
        <v>763</v>
      </c>
      <c r="M8" s="381">
        <v>760</v>
      </c>
      <c r="N8" s="381">
        <v>758</v>
      </c>
      <c r="O8" s="381">
        <v>755</v>
      </c>
      <c r="P8" s="381">
        <v>752</v>
      </c>
      <c r="Q8" s="381">
        <v>749</v>
      </c>
      <c r="R8" s="381">
        <v>746</v>
      </c>
      <c r="S8" s="381">
        <v>743</v>
      </c>
      <c r="T8" s="381">
        <v>740</v>
      </c>
      <c r="U8" s="381">
        <v>736</v>
      </c>
      <c r="V8" s="381">
        <v>733</v>
      </c>
      <c r="W8" s="381">
        <v>730</v>
      </c>
      <c r="X8" s="381">
        <v>727</v>
      </c>
      <c r="Y8" s="381">
        <v>724</v>
      </c>
      <c r="Z8" s="381">
        <v>721</v>
      </c>
      <c r="AA8" s="381">
        <v>718</v>
      </c>
      <c r="AB8" s="381">
        <v>715</v>
      </c>
      <c r="AC8" s="381">
        <v>712</v>
      </c>
      <c r="AD8" s="381">
        <v>710</v>
      </c>
      <c r="AE8" s="381">
        <v>708</v>
      </c>
      <c r="AF8" s="381">
        <v>706</v>
      </c>
      <c r="AG8" s="381">
        <v>704</v>
      </c>
      <c r="AH8" s="381">
        <v>702</v>
      </c>
      <c r="AI8" s="381">
        <v>701</v>
      </c>
      <c r="AJ8" s="381">
        <v>700</v>
      </c>
      <c r="AK8" s="381">
        <v>699</v>
      </c>
      <c r="AL8" s="381">
        <v>699</v>
      </c>
    </row>
    <row r="9" spans="1:38" x14ac:dyDescent="0.2">
      <c r="A9" s="928"/>
      <c r="B9" s="635">
        <v>6</v>
      </c>
      <c r="C9" s="381">
        <v>780</v>
      </c>
      <c r="D9" s="381">
        <v>780</v>
      </c>
      <c r="E9" s="381">
        <v>779</v>
      </c>
      <c r="F9" s="381">
        <v>778</v>
      </c>
      <c r="G9" s="381">
        <v>777</v>
      </c>
      <c r="H9" s="381">
        <v>776</v>
      </c>
      <c r="I9" s="381">
        <v>774</v>
      </c>
      <c r="J9" s="381">
        <v>772</v>
      </c>
      <c r="K9" s="381">
        <v>770</v>
      </c>
      <c r="L9" s="381">
        <v>767</v>
      </c>
      <c r="M9" s="381">
        <v>764</v>
      </c>
      <c r="N9" s="381">
        <v>761</v>
      </c>
      <c r="O9" s="381">
        <v>758</v>
      </c>
      <c r="P9" s="381">
        <v>755</v>
      </c>
      <c r="Q9" s="381">
        <v>751</v>
      </c>
      <c r="R9" s="381">
        <v>748</v>
      </c>
      <c r="S9" s="381">
        <v>744</v>
      </c>
      <c r="T9" s="381">
        <v>740</v>
      </c>
      <c r="U9" s="381">
        <v>736</v>
      </c>
      <c r="V9" s="381">
        <v>732</v>
      </c>
      <c r="W9" s="381">
        <v>728</v>
      </c>
      <c r="X9" s="381">
        <v>725</v>
      </c>
      <c r="Y9" s="381">
        <v>721</v>
      </c>
      <c r="Z9" s="381">
        <v>717</v>
      </c>
      <c r="AA9" s="381">
        <v>714</v>
      </c>
      <c r="AB9" s="381">
        <v>710</v>
      </c>
      <c r="AC9" s="381">
        <v>707</v>
      </c>
      <c r="AD9" s="381">
        <v>704</v>
      </c>
      <c r="AE9" s="381">
        <v>702</v>
      </c>
      <c r="AF9" s="381">
        <v>699</v>
      </c>
      <c r="AG9" s="381">
        <v>697</v>
      </c>
      <c r="AH9" s="381">
        <v>695</v>
      </c>
      <c r="AI9" s="381">
        <v>694</v>
      </c>
      <c r="AJ9" s="381">
        <v>692</v>
      </c>
      <c r="AK9" s="381">
        <v>692</v>
      </c>
      <c r="AL9" s="381">
        <v>691</v>
      </c>
    </row>
    <row r="10" spans="1:38" x14ac:dyDescent="0.2">
      <c r="A10" s="928"/>
      <c r="B10" s="635">
        <v>7</v>
      </c>
      <c r="C10" s="381">
        <v>787</v>
      </c>
      <c r="D10" s="381">
        <v>786</v>
      </c>
      <c r="E10" s="381">
        <v>786</v>
      </c>
      <c r="F10" s="381">
        <v>785</v>
      </c>
      <c r="G10" s="381">
        <v>784</v>
      </c>
      <c r="H10" s="381">
        <v>782</v>
      </c>
      <c r="I10" s="381">
        <v>780</v>
      </c>
      <c r="J10" s="381">
        <v>778</v>
      </c>
      <c r="K10" s="381">
        <v>775</v>
      </c>
      <c r="L10" s="381">
        <v>772</v>
      </c>
      <c r="M10" s="381">
        <v>769</v>
      </c>
      <c r="N10" s="381">
        <v>765</v>
      </c>
      <c r="O10" s="381">
        <v>761</v>
      </c>
      <c r="P10" s="381">
        <v>757</v>
      </c>
      <c r="Q10" s="381">
        <v>753</v>
      </c>
      <c r="R10" s="381">
        <v>749</v>
      </c>
      <c r="S10" s="381">
        <v>745</v>
      </c>
      <c r="T10" s="381">
        <v>740</v>
      </c>
      <c r="U10" s="381">
        <v>736</v>
      </c>
      <c r="V10" s="381">
        <v>731</v>
      </c>
      <c r="W10" s="381">
        <v>727</v>
      </c>
      <c r="X10" s="381">
        <v>722</v>
      </c>
      <c r="Y10" s="381">
        <v>718</v>
      </c>
      <c r="Z10" s="381">
        <v>714</v>
      </c>
      <c r="AA10" s="381">
        <v>710</v>
      </c>
      <c r="AB10" s="381">
        <v>706</v>
      </c>
      <c r="AC10" s="381">
        <v>702</v>
      </c>
      <c r="AD10" s="381">
        <v>699</v>
      </c>
      <c r="AE10" s="381">
        <v>696</v>
      </c>
      <c r="AF10" s="381">
        <v>693</v>
      </c>
      <c r="AG10" s="381">
        <v>690</v>
      </c>
      <c r="AH10" s="381">
        <v>688</v>
      </c>
      <c r="AI10" s="381">
        <v>686</v>
      </c>
      <c r="AJ10" s="381">
        <v>685</v>
      </c>
      <c r="AK10" s="381">
        <v>684</v>
      </c>
      <c r="AL10" s="381">
        <v>683</v>
      </c>
    </row>
    <row r="11" spans="1:38" x14ac:dyDescent="0.2">
      <c r="A11" s="928"/>
      <c r="B11" s="635">
        <v>8</v>
      </c>
      <c r="C11" s="381">
        <v>793</v>
      </c>
      <c r="D11" s="381">
        <v>793</v>
      </c>
      <c r="E11" s="381">
        <v>792</v>
      </c>
      <c r="F11" s="381">
        <v>791</v>
      </c>
      <c r="G11" s="381">
        <v>790</v>
      </c>
      <c r="H11" s="381">
        <v>788</v>
      </c>
      <c r="I11" s="381">
        <v>786</v>
      </c>
      <c r="J11" s="381">
        <v>783</v>
      </c>
      <c r="K11" s="381">
        <v>780</v>
      </c>
      <c r="L11" s="381">
        <v>776</v>
      </c>
      <c r="M11" s="381">
        <v>773</v>
      </c>
      <c r="N11" s="381">
        <v>769</v>
      </c>
      <c r="O11" s="381">
        <v>765</v>
      </c>
      <c r="P11" s="381">
        <v>760</v>
      </c>
      <c r="Q11" s="381">
        <v>755</v>
      </c>
      <c r="R11" s="381">
        <v>750</v>
      </c>
      <c r="S11" s="381">
        <v>746</v>
      </c>
      <c r="T11" s="381">
        <v>740</v>
      </c>
      <c r="U11" s="381">
        <v>735</v>
      </c>
      <c r="V11" s="381">
        <v>730</v>
      </c>
      <c r="W11" s="381">
        <v>725</v>
      </c>
      <c r="X11" s="381">
        <v>720</v>
      </c>
      <c r="Y11" s="381">
        <v>715</v>
      </c>
      <c r="Z11" s="381">
        <v>710</v>
      </c>
      <c r="AA11" s="381">
        <v>706</v>
      </c>
      <c r="AB11" s="381">
        <v>701</v>
      </c>
      <c r="AC11" s="381">
        <v>697</v>
      </c>
      <c r="AD11" s="381">
        <v>693</v>
      </c>
      <c r="AE11" s="381">
        <v>690</v>
      </c>
      <c r="AF11" s="381">
        <v>686</v>
      </c>
      <c r="AG11" s="381">
        <v>683</v>
      </c>
      <c r="AH11" s="381">
        <v>681</v>
      </c>
      <c r="AI11" s="381">
        <v>679</v>
      </c>
      <c r="AJ11" s="381">
        <v>677</v>
      </c>
      <c r="AK11" s="381">
        <v>676</v>
      </c>
      <c r="AL11" s="381">
        <v>676</v>
      </c>
    </row>
    <row r="12" spans="1:38" x14ac:dyDescent="0.2">
      <c r="A12" s="928"/>
      <c r="B12" s="635">
        <v>9</v>
      </c>
      <c r="C12" s="381">
        <v>799</v>
      </c>
      <c r="D12" s="381">
        <v>799</v>
      </c>
      <c r="E12" s="381">
        <v>798</v>
      </c>
      <c r="F12" s="381">
        <v>797</v>
      </c>
      <c r="G12" s="381">
        <v>796</v>
      </c>
      <c r="H12" s="381">
        <v>794</v>
      </c>
      <c r="I12" s="381">
        <v>791</v>
      </c>
      <c r="J12" s="381">
        <v>788</v>
      </c>
      <c r="K12" s="381">
        <v>785</v>
      </c>
      <c r="L12" s="381">
        <v>781</v>
      </c>
      <c r="M12" s="381">
        <v>777</v>
      </c>
      <c r="N12" s="381">
        <v>772</v>
      </c>
      <c r="O12" s="381">
        <v>768</v>
      </c>
      <c r="P12" s="381">
        <v>763</v>
      </c>
      <c r="Q12" s="381">
        <v>757</v>
      </c>
      <c r="R12" s="381">
        <v>752</v>
      </c>
      <c r="S12" s="381">
        <v>746</v>
      </c>
      <c r="T12" s="381">
        <v>741</v>
      </c>
      <c r="U12" s="381">
        <v>735</v>
      </c>
      <c r="V12" s="381">
        <v>729</v>
      </c>
      <c r="W12" s="381">
        <v>723</v>
      </c>
      <c r="X12" s="381">
        <v>718</v>
      </c>
      <c r="Y12" s="381">
        <v>712</v>
      </c>
      <c r="Z12" s="381">
        <v>707</v>
      </c>
      <c r="AA12" s="381">
        <v>701</v>
      </c>
      <c r="AB12" s="381">
        <v>696</v>
      </c>
      <c r="AC12" s="381">
        <v>692</v>
      </c>
      <c r="AD12" s="381">
        <v>687</v>
      </c>
      <c r="AE12" s="381">
        <v>683</v>
      </c>
      <c r="AF12" s="381">
        <v>680</v>
      </c>
      <c r="AG12" s="381">
        <v>677</v>
      </c>
      <c r="AH12" s="381">
        <v>674</v>
      </c>
      <c r="AI12" s="381">
        <v>672</v>
      </c>
      <c r="AJ12" s="381">
        <v>670</v>
      </c>
      <c r="AK12" s="381">
        <v>669</v>
      </c>
      <c r="AL12" s="381">
        <v>668</v>
      </c>
    </row>
    <row r="13" spans="1:38" x14ac:dyDescent="0.2">
      <c r="A13" s="928"/>
      <c r="B13" s="635">
        <v>10</v>
      </c>
      <c r="C13" s="381">
        <v>806</v>
      </c>
      <c r="D13" s="381">
        <v>805</v>
      </c>
      <c r="E13" s="381">
        <v>805</v>
      </c>
      <c r="F13" s="381">
        <v>803</v>
      </c>
      <c r="G13" s="381">
        <v>801</v>
      </c>
      <c r="H13" s="381">
        <v>799</v>
      </c>
      <c r="I13" s="381">
        <v>796</v>
      </c>
      <c r="J13" s="381">
        <v>793</v>
      </c>
      <c r="K13" s="381">
        <v>789</v>
      </c>
      <c r="L13" s="381">
        <v>785</v>
      </c>
      <c r="M13" s="381">
        <v>781</v>
      </c>
      <c r="N13" s="381">
        <v>776</v>
      </c>
      <c r="O13" s="381">
        <v>770</v>
      </c>
      <c r="P13" s="381">
        <v>765</v>
      </c>
      <c r="Q13" s="381">
        <v>759</v>
      </c>
      <c r="R13" s="381">
        <v>753</v>
      </c>
      <c r="S13" s="381">
        <v>747</v>
      </c>
      <c r="T13" s="381">
        <v>741</v>
      </c>
      <c r="U13" s="381">
        <v>734</v>
      </c>
      <c r="V13" s="381">
        <v>728</v>
      </c>
      <c r="W13" s="381">
        <v>722</v>
      </c>
      <c r="X13" s="381">
        <v>715</v>
      </c>
      <c r="Y13" s="381">
        <v>709</v>
      </c>
      <c r="Z13" s="381">
        <v>703</v>
      </c>
      <c r="AA13" s="381">
        <v>697</v>
      </c>
      <c r="AB13" s="381">
        <v>692</v>
      </c>
      <c r="AC13" s="381">
        <v>687</v>
      </c>
      <c r="AD13" s="381">
        <v>682</v>
      </c>
      <c r="AE13" s="381">
        <v>677</v>
      </c>
      <c r="AF13" s="381">
        <v>673</v>
      </c>
      <c r="AG13" s="381">
        <v>670</v>
      </c>
      <c r="AH13" s="381">
        <v>667</v>
      </c>
      <c r="AI13" s="381">
        <v>664</v>
      </c>
      <c r="AJ13" s="381">
        <v>663</v>
      </c>
      <c r="AK13" s="381">
        <v>661</v>
      </c>
      <c r="AL13" s="381">
        <v>660</v>
      </c>
    </row>
    <row r="14" spans="1:38" x14ac:dyDescent="0.2">
      <c r="A14" s="928"/>
      <c r="B14" s="635">
        <v>11</v>
      </c>
      <c r="C14" s="381">
        <v>812</v>
      </c>
      <c r="D14" s="381">
        <v>811</v>
      </c>
      <c r="E14" s="381">
        <v>810</v>
      </c>
      <c r="F14" s="381">
        <v>809</v>
      </c>
      <c r="G14" s="381">
        <v>807</v>
      </c>
      <c r="H14" s="381">
        <v>805</v>
      </c>
      <c r="I14" s="381">
        <v>801</v>
      </c>
      <c r="J14" s="381">
        <v>798</v>
      </c>
      <c r="K14" s="381">
        <v>794</v>
      </c>
      <c r="L14" s="381">
        <v>789</v>
      </c>
      <c r="M14" s="381">
        <v>784</v>
      </c>
      <c r="N14" s="381">
        <v>779</v>
      </c>
      <c r="O14" s="381">
        <v>773</v>
      </c>
      <c r="P14" s="381">
        <v>767</v>
      </c>
      <c r="Q14" s="381">
        <v>761</v>
      </c>
      <c r="R14" s="381">
        <v>754</v>
      </c>
      <c r="S14" s="381">
        <v>748</v>
      </c>
      <c r="T14" s="381">
        <v>741</v>
      </c>
      <c r="U14" s="381">
        <v>734</v>
      </c>
      <c r="V14" s="381">
        <v>727</v>
      </c>
      <c r="W14" s="381">
        <v>720</v>
      </c>
      <c r="X14" s="381">
        <v>713</v>
      </c>
      <c r="Y14" s="381">
        <v>706</v>
      </c>
      <c r="Z14" s="381">
        <v>700</v>
      </c>
      <c r="AA14" s="381">
        <v>693</v>
      </c>
      <c r="AB14" s="381">
        <v>687</v>
      </c>
      <c r="AC14" s="381">
        <v>682</v>
      </c>
      <c r="AD14" s="381">
        <v>676</v>
      </c>
      <c r="AE14" s="381">
        <v>671</v>
      </c>
      <c r="AF14" s="381">
        <v>667</v>
      </c>
      <c r="AG14" s="381">
        <v>663</v>
      </c>
      <c r="AH14" s="381">
        <v>660</v>
      </c>
      <c r="AI14" s="381">
        <v>657</v>
      </c>
      <c r="AJ14" s="381">
        <v>655</v>
      </c>
      <c r="AK14" s="381">
        <v>654</v>
      </c>
      <c r="AL14" s="381">
        <v>653</v>
      </c>
    </row>
    <row r="15" spans="1:38" x14ac:dyDescent="0.2">
      <c r="A15" s="928"/>
      <c r="B15" s="635">
        <v>12</v>
      </c>
      <c r="C15" s="381">
        <v>817</v>
      </c>
      <c r="D15" s="381">
        <v>817</v>
      </c>
      <c r="E15" s="381">
        <v>816</v>
      </c>
      <c r="F15" s="381">
        <v>815</v>
      </c>
      <c r="G15" s="381">
        <v>813</v>
      </c>
      <c r="H15" s="381">
        <v>810</v>
      </c>
      <c r="I15" s="381">
        <v>806</v>
      </c>
      <c r="J15" s="381">
        <v>803</v>
      </c>
      <c r="K15" s="381">
        <v>798</v>
      </c>
      <c r="L15" s="381">
        <v>793</v>
      </c>
      <c r="M15" s="381">
        <v>788</v>
      </c>
      <c r="N15" s="381">
        <v>782</v>
      </c>
      <c r="O15" s="381">
        <v>776</v>
      </c>
      <c r="P15" s="381">
        <v>770</v>
      </c>
      <c r="Q15" s="381">
        <v>763</v>
      </c>
      <c r="R15" s="381">
        <v>756</v>
      </c>
      <c r="S15" s="381">
        <v>748</v>
      </c>
      <c r="T15" s="381">
        <v>741</v>
      </c>
      <c r="U15" s="381">
        <v>733</v>
      </c>
      <c r="V15" s="381">
        <v>726</v>
      </c>
      <c r="W15" s="381">
        <v>718</v>
      </c>
      <c r="X15" s="381">
        <v>711</v>
      </c>
      <c r="Y15" s="381">
        <v>703</v>
      </c>
      <c r="Z15" s="381">
        <v>696</v>
      </c>
      <c r="AA15" s="381">
        <v>689</v>
      </c>
      <c r="AB15" s="381">
        <v>683</v>
      </c>
      <c r="AC15" s="381">
        <v>676</v>
      </c>
      <c r="AD15" s="381">
        <v>671</v>
      </c>
      <c r="AE15" s="381">
        <v>665</v>
      </c>
      <c r="AF15" s="381">
        <v>661</v>
      </c>
      <c r="AG15" s="381">
        <v>657</v>
      </c>
      <c r="AH15" s="381">
        <v>653</v>
      </c>
      <c r="AI15" s="381">
        <v>650</v>
      </c>
      <c r="AJ15" s="381">
        <v>648</v>
      </c>
      <c r="AK15" s="381">
        <v>647</v>
      </c>
      <c r="AL15" s="381">
        <v>646</v>
      </c>
    </row>
    <row r="16" spans="1:38" x14ac:dyDescent="0.2">
      <c r="A16" s="928"/>
      <c r="B16" s="635">
        <v>13</v>
      </c>
      <c r="C16" s="381">
        <v>823</v>
      </c>
      <c r="D16" s="381">
        <v>823</v>
      </c>
      <c r="E16" s="381">
        <v>822</v>
      </c>
      <c r="F16" s="381">
        <v>820</v>
      </c>
      <c r="G16" s="381">
        <v>818</v>
      </c>
      <c r="H16" s="381">
        <v>815</v>
      </c>
      <c r="I16" s="381">
        <v>811</v>
      </c>
      <c r="J16" s="381">
        <v>807</v>
      </c>
      <c r="K16" s="381">
        <v>803</v>
      </c>
      <c r="L16" s="381">
        <v>797</v>
      </c>
      <c r="M16" s="381">
        <v>792</v>
      </c>
      <c r="N16" s="381">
        <v>785</v>
      </c>
      <c r="O16" s="381">
        <v>779</v>
      </c>
      <c r="P16" s="381">
        <v>772</v>
      </c>
      <c r="Q16" s="381">
        <v>764</v>
      </c>
      <c r="R16" s="381">
        <v>757</v>
      </c>
      <c r="S16" s="381">
        <v>749</v>
      </c>
      <c r="T16" s="381">
        <v>741</v>
      </c>
      <c r="U16" s="381">
        <v>733</v>
      </c>
      <c r="V16" s="381">
        <v>725</v>
      </c>
      <c r="W16" s="381">
        <v>716</v>
      </c>
      <c r="X16" s="381">
        <v>708</v>
      </c>
      <c r="Y16" s="381">
        <v>700</v>
      </c>
      <c r="Z16" s="381">
        <v>693</v>
      </c>
      <c r="AA16" s="381">
        <v>685</v>
      </c>
      <c r="AB16" s="381">
        <v>678</v>
      </c>
      <c r="AC16" s="381">
        <v>671</v>
      </c>
      <c r="AD16" s="381">
        <v>665</v>
      </c>
      <c r="AE16" s="381">
        <v>659</v>
      </c>
      <c r="AF16" s="381">
        <v>654</v>
      </c>
      <c r="AG16" s="381">
        <v>650</v>
      </c>
      <c r="AH16" s="381">
        <v>646</v>
      </c>
      <c r="AI16" s="381">
        <v>643</v>
      </c>
      <c r="AJ16" s="381">
        <v>641</v>
      </c>
      <c r="AK16" s="381">
        <v>639</v>
      </c>
      <c r="AL16" s="381">
        <v>638</v>
      </c>
    </row>
    <row r="17" spans="1:38" x14ac:dyDescent="0.2">
      <c r="A17" s="928"/>
      <c r="B17" s="635">
        <v>14</v>
      </c>
      <c r="C17" s="381">
        <v>829</v>
      </c>
      <c r="D17" s="381">
        <v>828</v>
      </c>
      <c r="E17" s="381">
        <v>827</v>
      </c>
      <c r="F17" s="381">
        <v>825</v>
      </c>
      <c r="G17" s="381">
        <v>823</v>
      </c>
      <c r="H17" s="381">
        <v>820</v>
      </c>
      <c r="I17" s="381">
        <v>816</v>
      </c>
      <c r="J17" s="381">
        <v>812</v>
      </c>
      <c r="K17" s="381">
        <v>807</v>
      </c>
      <c r="L17" s="381">
        <v>801</v>
      </c>
      <c r="M17" s="381">
        <v>795</v>
      </c>
      <c r="N17" s="381">
        <v>788</v>
      </c>
      <c r="O17" s="381">
        <v>781</v>
      </c>
      <c r="P17" s="381">
        <v>774</v>
      </c>
      <c r="Q17" s="381">
        <v>766</v>
      </c>
      <c r="R17" s="381">
        <v>758</v>
      </c>
      <c r="S17" s="381">
        <v>749</v>
      </c>
      <c r="T17" s="381">
        <v>741</v>
      </c>
      <c r="U17" s="381">
        <v>732</v>
      </c>
      <c r="V17" s="381">
        <v>724</v>
      </c>
      <c r="W17" s="381">
        <v>715</v>
      </c>
      <c r="X17" s="381">
        <v>706</v>
      </c>
      <c r="Y17" s="381">
        <v>698</v>
      </c>
      <c r="Z17" s="381">
        <v>689</v>
      </c>
      <c r="AA17" s="381">
        <v>681</v>
      </c>
      <c r="AB17" s="381">
        <v>674</v>
      </c>
      <c r="AC17" s="381">
        <v>666</v>
      </c>
      <c r="AD17" s="381">
        <v>660</v>
      </c>
      <c r="AE17" s="381">
        <v>654</v>
      </c>
      <c r="AF17" s="381">
        <v>648</v>
      </c>
      <c r="AG17" s="381">
        <v>644</v>
      </c>
      <c r="AH17" s="381">
        <v>640</v>
      </c>
      <c r="AI17" s="381">
        <v>636</v>
      </c>
      <c r="AJ17" s="381">
        <v>634</v>
      </c>
      <c r="AK17" s="381">
        <v>632</v>
      </c>
      <c r="AL17" s="381">
        <v>631</v>
      </c>
    </row>
    <row r="18" spans="1:38" x14ac:dyDescent="0.2">
      <c r="A18" s="928"/>
      <c r="B18" s="635">
        <v>15</v>
      </c>
      <c r="C18" s="381">
        <v>834</v>
      </c>
      <c r="D18" s="381">
        <v>834</v>
      </c>
      <c r="E18" s="381">
        <v>832</v>
      </c>
      <c r="F18" s="381">
        <v>831</v>
      </c>
      <c r="G18" s="381">
        <v>828</v>
      </c>
      <c r="H18" s="381">
        <v>825</v>
      </c>
      <c r="I18" s="381">
        <v>821</v>
      </c>
      <c r="J18" s="381">
        <v>816</v>
      </c>
      <c r="K18" s="381">
        <v>811</v>
      </c>
      <c r="L18" s="381">
        <v>805</v>
      </c>
      <c r="M18" s="381">
        <v>798</v>
      </c>
      <c r="N18" s="381">
        <v>791</v>
      </c>
      <c r="O18" s="381">
        <v>784</v>
      </c>
      <c r="P18" s="381">
        <v>776</v>
      </c>
      <c r="Q18" s="381">
        <v>768</v>
      </c>
      <c r="R18" s="381">
        <v>759</v>
      </c>
      <c r="S18" s="381">
        <v>750</v>
      </c>
      <c r="T18" s="381">
        <v>741</v>
      </c>
      <c r="U18" s="381">
        <v>732</v>
      </c>
      <c r="V18" s="381">
        <v>722</v>
      </c>
      <c r="W18" s="381">
        <v>713</v>
      </c>
      <c r="X18" s="381">
        <v>704</v>
      </c>
      <c r="Y18" s="381">
        <v>694</v>
      </c>
      <c r="Z18" s="381">
        <v>686</v>
      </c>
      <c r="AA18" s="381">
        <v>677</v>
      </c>
      <c r="AB18" s="381">
        <v>669</v>
      </c>
      <c r="AC18" s="381">
        <v>661</v>
      </c>
      <c r="AD18" s="381">
        <v>654</v>
      </c>
      <c r="AE18" s="381">
        <v>648</v>
      </c>
      <c r="AF18" s="381">
        <v>642</v>
      </c>
      <c r="AG18" s="381">
        <v>637</v>
      </c>
      <c r="AH18" s="381">
        <v>633</v>
      </c>
      <c r="AI18" s="381">
        <v>630</v>
      </c>
      <c r="AJ18" s="381">
        <v>627</v>
      </c>
      <c r="AK18" s="381">
        <v>625</v>
      </c>
      <c r="AL18" s="381">
        <v>624</v>
      </c>
    </row>
    <row r="19" spans="1:38" x14ac:dyDescent="0.2">
      <c r="A19" s="928"/>
      <c r="B19" s="635">
        <v>16</v>
      </c>
      <c r="C19" s="381">
        <v>839</v>
      </c>
      <c r="D19" s="381">
        <v>839</v>
      </c>
      <c r="E19" s="381">
        <v>838</v>
      </c>
      <c r="F19" s="381">
        <v>836</v>
      </c>
      <c r="G19" s="381">
        <v>833</v>
      </c>
      <c r="H19" s="381">
        <v>829</v>
      </c>
      <c r="I19" s="381">
        <v>825</v>
      </c>
      <c r="J19" s="381">
        <v>820</v>
      </c>
      <c r="K19" s="381">
        <v>815</v>
      </c>
      <c r="L19" s="381">
        <v>808</v>
      </c>
      <c r="M19" s="381">
        <v>801</v>
      </c>
      <c r="N19" s="381">
        <v>794</v>
      </c>
      <c r="O19" s="381">
        <v>786</v>
      </c>
      <c r="P19" s="381">
        <v>778</v>
      </c>
      <c r="Q19" s="381">
        <v>769</v>
      </c>
      <c r="R19" s="381">
        <v>760</v>
      </c>
      <c r="S19" s="381">
        <v>750</v>
      </c>
      <c r="T19" s="381">
        <v>741</v>
      </c>
      <c r="U19" s="381">
        <v>731</v>
      </c>
      <c r="V19" s="381">
        <v>721</v>
      </c>
      <c r="W19" s="381">
        <v>711</v>
      </c>
      <c r="X19" s="381">
        <v>701</v>
      </c>
      <c r="Y19" s="381">
        <v>692</v>
      </c>
      <c r="Z19" s="381">
        <v>682</v>
      </c>
      <c r="AA19" s="381">
        <v>673</v>
      </c>
      <c r="AB19" s="381">
        <v>664</v>
      </c>
      <c r="AC19" s="381">
        <v>656</v>
      </c>
      <c r="AD19" s="381">
        <v>649</v>
      </c>
      <c r="AE19" s="381">
        <v>642</v>
      </c>
      <c r="AF19" s="381">
        <v>636</v>
      </c>
      <c r="AG19" s="381">
        <v>631</v>
      </c>
      <c r="AH19" s="381">
        <v>626</v>
      </c>
      <c r="AI19" s="381">
        <v>623</v>
      </c>
      <c r="AJ19" s="381">
        <v>620</v>
      </c>
      <c r="AK19" s="381">
        <v>618</v>
      </c>
      <c r="AL19" s="381">
        <v>617</v>
      </c>
    </row>
    <row r="20" spans="1:38" x14ac:dyDescent="0.2">
      <c r="A20" s="928"/>
      <c r="B20" s="635">
        <v>17</v>
      </c>
      <c r="C20" s="381">
        <v>844</v>
      </c>
      <c r="D20" s="381">
        <v>844</v>
      </c>
      <c r="E20" s="381">
        <v>843</v>
      </c>
      <c r="F20" s="381">
        <v>840</v>
      </c>
      <c r="G20" s="381">
        <v>838</v>
      </c>
      <c r="H20" s="381">
        <v>834</v>
      </c>
      <c r="I20" s="381">
        <v>829</v>
      </c>
      <c r="J20" s="381">
        <v>824</v>
      </c>
      <c r="K20" s="381">
        <v>818</v>
      </c>
      <c r="L20" s="381">
        <v>812</v>
      </c>
      <c r="M20" s="381">
        <v>804</v>
      </c>
      <c r="N20" s="381">
        <v>797</v>
      </c>
      <c r="O20" s="381">
        <v>788</v>
      </c>
      <c r="P20" s="381">
        <v>779</v>
      </c>
      <c r="Q20" s="381">
        <v>770</v>
      </c>
      <c r="R20" s="381">
        <v>761</v>
      </c>
      <c r="S20" s="381">
        <v>751</v>
      </c>
      <c r="T20" s="381">
        <v>741</v>
      </c>
      <c r="U20" s="381">
        <v>730</v>
      </c>
      <c r="V20" s="381">
        <v>720</v>
      </c>
      <c r="W20" s="381">
        <v>709</v>
      </c>
      <c r="X20" s="381">
        <v>699</v>
      </c>
      <c r="Y20" s="381">
        <v>689</v>
      </c>
      <c r="Z20" s="381">
        <v>679</v>
      </c>
      <c r="AA20" s="381">
        <v>669</v>
      </c>
      <c r="AB20" s="381">
        <v>660</v>
      </c>
      <c r="AC20" s="381">
        <v>651</v>
      </c>
      <c r="AD20" s="381">
        <v>643</v>
      </c>
      <c r="AE20" s="381">
        <v>636</v>
      </c>
      <c r="AF20" s="381">
        <v>630</v>
      </c>
      <c r="AG20" s="381">
        <v>624</v>
      </c>
      <c r="AH20" s="381">
        <v>620</v>
      </c>
      <c r="AI20" s="381">
        <v>616</v>
      </c>
      <c r="AJ20" s="381">
        <v>613</v>
      </c>
      <c r="AK20" s="381">
        <v>611</v>
      </c>
      <c r="AL20" s="381">
        <v>609</v>
      </c>
    </row>
    <row r="21" spans="1:38" x14ac:dyDescent="0.2">
      <c r="A21" s="928"/>
      <c r="B21" s="635">
        <v>18</v>
      </c>
      <c r="C21" s="381">
        <v>849</v>
      </c>
      <c r="D21" s="381">
        <v>848</v>
      </c>
      <c r="E21" s="381">
        <v>847</v>
      </c>
      <c r="F21" s="381">
        <v>845</v>
      </c>
      <c r="G21" s="381">
        <v>842</v>
      </c>
      <c r="H21" s="381">
        <v>838</v>
      </c>
      <c r="I21" s="381">
        <v>834</v>
      </c>
      <c r="J21" s="381">
        <v>828</v>
      </c>
      <c r="K21" s="381">
        <v>822</v>
      </c>
      <c r="L21" s="381">
        <v>815</v>
      </c>
      <c r="M21" s="381">
        <v>807</v>
      </c>
      <c r="N21" s="381">
        <v>799</v>
      </c>
      <c r="O21" s="381">
        <v>790</v>
      </c>
      <c r="P21" s="381">
        <v>781</v>
      </c>
      <c r="Q21" s="381">
        <v>772</v>
      </c>
      <c r="R21" s="381">
        <v>761</v>
      </c>
      <c r="S21" s="381">
        <v>751</v>
      </c>
      <c r="T21" s="381">
        <v>740</v>
      </c>
      <c r="U21" s="381">
        <v>730</v>
      </c>
      <c r="V21" s="381">
        <v>719</v>
      </c>
      <c r="W21" s="381">
        <v>708</v>
      </c>
      <c r="X21" s="381">
        <v>697</v>
      </c>
      <c r="Y21" s="381">
        <v>686</v>
      </c>
      <c r="Z21" s="381">
        <v>675</v>
      </c>
      <c r="AA21" s="381">
        <v>665</v>
      </c>
      <c r="AB21" s="381">
        <v>655</v>
      </c>
      <c r="AC21" s="381">
        <v>646</v>
      </c>
      <c r="AD21" s="381">
        <v>638</v>
      </c>
      <c r="AE21" s="381">
        <v>630</v>
      </c>
      <c r="AF21" s="381">
        <v>624</v>
      </c>
      <c r="AG21" s="381">
        <v>618</v>
      </c>
      <c r="AH21" s="381">
        <v>613</v>
      </c>
      <c r="AI21" s="381">
        <v>609</v>
      </c>
      <c r="AJ21" s="381">
        <v>606</v>
      </c>
      <c r="AK21" s="381">
        <v>603</v>
      </c>
      <c r="AL21" s="381">
        <v>602</v>
      </c>
    </row>
    <row r="22" spans="1:38" x14ac:dyDescent="0.2">
      <c r="A22" s="928"/>
      <c r="B22" s="635">
        <v>19</v>
      </c>
      <c r="C22" s="381">
        <v>854</v>
      </c>
      <c r="D22" s="381">
        <v>853</v>
      </c>
      <c r="E22" s="381">
        <v>852</v>
      </c>
      <c r="F22" s="381">
        <v>850</v>
      </c>
      <c r="G22" s="381">
        <v>846</v>
      </c>
      <c r="H22" s="381">
        <v>842</v>
      </c>
      <c r="I22" s="381">
        <v>837</v>
      </c>
      <c r="J22" s="381">
        <v>832</v>
      </c>
      <c r="K22" s="381">
        <v>825</v>
      </c>
      <c r="L22" s="381">
        <v>818</v>
      </c>
      <c r="M22" s="381">
        <v>810</v>
      </c>
      <c r="N22" s="381">
        <v>802</v>
      </c>
      <c r="O22" s="381">
        <v>792</v>
      </c>
      <c r="P22" s="381">
        <v>783</v>
      </c>
      <c r="Q22" s="381">
        <v>773</v>
      </c>
      <c r="R22" s="381">
        <v>762</v>
      </c>
      <c r="S22" s="381">
        <v>751</v>
      </c>
      <c r="T22" s="381">
        <v>740</v>
      </c>
      <c r="U22" s="381">
        <v>729</v>
      </c>
      <c r="V22" s="381">
        <v>717</v>
      </c>
      <c r="W22" s="381">
        <v>706</v>
      </c>
      <c r="X22" s="381">
        <v>694</v>
      </c>
      <c r="Y22" s="381">
        <v>683</v>
      </c>
      <c r="Z22" s="381">
        <v>672</v>
      </c>
      <c r="AA22" s="381">
        <v>661</v>
      </c>
      <c r="AB22" s="381">
        <v>651</v>
      </c>
      <c r="AC22" s="381">
        <v>641</v>
      </c>
      <c r="AD22" s="381">
        <v>632</v>
      </c>
      <c r="AE22" s="381">
        <v>625</v>
      </c>
      <c r="AF22" s="381">
        <v>618</v>
      </c>
      <c r="AG22" s="381">
        <v>612</v>
      </c>
      <c r="AH22" s="381">
        <v>607</v>
      </c>
      <c r="AI22" s="381">
        <v>602</v>
      </c>
      <c r="AJ22" s="381">
        <v>599</v>
      </c>
      <c r="AK22" s="381">
        <v>596</v>
      </c>
      <c r="AL22" s="381">
        <v>595</v>
      </c>
    </row>
    <row r="23" spans="1:38" x14ac:dyDescent="0.2">
      <c r="A23" s="928"/>
      <c r="B23" s="635">
        <v>20</v>
      </c>
      <c r="C23" s="381">
        <v>858</v>
      </c>
      <c r="D23" s="381">
        <v>858</v>
      </c>
      <c r="E23" s="381">
        <v>856</v>
      </c>
      <c r="F23" s="381">
        <v>854</v>
      </c>
      <c r="G23" s="381">
        <v>850</v>
      </c>
      <c r="H23" s="381">
        <v>846</v>
      </c>
      <c r="I23" s="381">
        <v>841</v>
      </c>
      <c r="J23" s="381">
        <v>835</v>
      </c>
      <c r="K23" s="381">
        <v>829</v>
      </c>
      <c r="L23" s="381">
        <v>821</v>
      </c>
      <c r="M23" s="381">
        <v>813</v>
      </c>
      <c r="N23" s="381">
        <v>804</v>
      </c>
      <c r="O23" s="381">
        <v>794</v>
      </c>
      <c r="P23" s="381">
        <v>784</v>
      </c>
      <c r="Q23" s="381">
        <v>774</v>
      </c>
      <c r="R23" s="381">
        <v>763</v>
      </c>
      <c r="S23" s="381">
        <v>751</v>
      </c>
      <c r="T23" s="381">
        <v>740</v>
      </c>
      <c r="U23" s="381">
        <v>728</v>
      </c>
      <c r="V23" s="381">
        <v>716</v>
      </c>
      <c r="W23" s="381">
        <v>704</v>
      </c>
      <c r="X23" s="381">
        <v>692</v>
      </c>
      <c r="Y23" s="381">
        <v>680</v>
      </c>
      <c r="Z23" s="381">
        <v>669</v>
      </c>
      <c r="AA23" s="381">
        <v>657</v>
      </c>
      <c r="AB23" s="381">
        <v>647</v>
      </c>
      <c r="AC23" s="381">
        <v>636</v>
      </c>
      <c r="AD23" s="381">
        <v>627</v>
      </c>
      <c r="AE23" s="381">
        <v>619</v>
      </c>
      <c r="AF23" s="381">
        <v>612</v>
      </c>
      <c r="AG23" s="381">
        <v>605</v>
      </c>
      <c r="AH23" s="381">
        <v>600</v>
      </c>
      <c r="AI23" s="381">
        <v>595</v>
      </c>
      <c r="AJ23" s="381">
        <v>592</v>
      </c>
      <c r="AK23" s="381">
        <v>589</v>
      </c>
      <c r="AL23" s="381">
        <v>587</v>
      </c>
    </row>
    <row r="24" spans="1:38" x14ac:dyDescent="0.2">
      <c r="A24" s="928"/>
      <c r="B24" s="635">
        <v>21</v>
      </c>
      <c r="C24" s="381">
        <v>862</v>
      </c>
      <c r="D24" s="381">
        <v>862</v>
      </c>
      <c r="E24" s="381">
        <v>860</v>
      </c>
      <c r="F24" s="381">
        <v>858</v>
      </c>
      <c r="G24" s="381">
        <v>855</v>
      </c>
      <c r="H24" s="381">
        <v>850</v>
      </c>
      <c r="I24" s="381">
        <v>845</v>
      </c>
      <c r="J24" s="381">
        <v>839</v>
      </c>
      <c r="K24" s="381">
        <v>832</v>
      </c>
      <c r="L24" s="381">
        <v>824</v>
      </c>
      <c r="M24" s="381">
        <v>815</v>
      </c>
      <c r="N24" s="381">
        <v>806</v>
      </c>
      <c r="O24" s="381">
        <v>796</v>
      </c>
      <c r="P24" s="381">
        <v>786</v>
      </c>
      <c r="Q24" s="381">
        <v>775</v>
      </c>
      <c r="R24" s="381">
        <v>763</v>
      </c>
      <c r="S24" s="381">
        <v>752</v>
      </c>
      <c r="T24" s="381">
        <v>739</v>
      </c>
      <c r="U24" s="381">
        <v>727</v>
      </c>
      <c r="V24" s="381">
        <v>715</v>
      </c>
      <c r="W24" s="381">
        <v>702</v>
      </c>
      <c r="X24" s="381">
        <v>690</v>
      </c>
      <c r="Y24" s="381">
        <v>677</v>
      </c>
      <c r="Z24" s="381">
        <v>665</v>
      </c>
      <c r="AA24" s="381">
        <v>653</v>
      </c>
      <c r="AB24" s="381">
        <v>642</v>
      </c>
      <c r="AC24" s="381">
        <v>632</v>
      </c>
      <c r="AD24" s="381">
        <v>622</v>
      </c>
      <c r="AE24" s="381">
        <v>613</v>
      </c>
      <c r="AF24" s="381">
        <v>606</v>
      </c>
      <c r="AG24" s="381">
        <v>599</v>
      </c>
      <c r="AH24" s="381">
        <v>593</v>
      </c>
      <c r="AI24" s="381">
        <v>588</v>
      </c>
      <c r="AJ24" s="381">
        <v>584</v>
      </c>
      <c r="AK24" s="381">
        <v>582</v>
      </c>
      <c r="AL24" s="381">
        <v>580</v>
      </c>
    </row>
    <row r="25" spans="1:38" x14ac:dyDescent="0.2">
      <c r="A25" s="928"/>
      <c r="B25" s="635">
        <v>22</v>
      </c>
      <c r="C25" s="381">
        <v>866</v>
      </c>
      <c r="D25" s="381">
        <v>866</v>
      </c>
      <c r="E25" s="381">
        <v>864</v>
      </c>
      <c r="F25" s="381">
        <v>862</v>
      </c>
      <c r="G25" s="381">
        <v>858</v>
      </c>
      <c r="H25" s="381">
        <v>854</v>
      </c>
      <c r="I25" s="381">
        <v>848</v>
      </c>
      <c r="J25" s="381">
        <v>842</v>
      </c>
      <c r="K25" s="381">
        <v>835</v>
      </c>
      <c r="L25" s="381">
        <v>827</v>
      </c>
      <c r="M25" s="381">
        <v>818</v>
      </c>
      <c r="N25" s="381">
        <v>808</v>
      </c>
      <c r="O25" s="381">
        <v>798</v>
      </c>
      <c r="P25" s="381">
        <v>787</v>
      </c>
      <c r="Q25" s="381">
        <v>775</v>
      </c>
      <c r="R25" s="381">
        <v>764</v>
      </c>
      <c r="S25" s="381">
        <v>751</v>
      </c>
      <c r="T25" s="381">
        <v>739</v>
      </c>
      <c r="U25" s="381">
        <v>726</v>
      </c>
      <c r="V25" s="381">
        <v>713</v>
      </c>
      <c r="W25" s="381">
        <v>700</v>
      </c>
      <c r="X25" s="381">
        <v>687</v>
      </c>
      <c r="Y25" s="381">
        <v>674</v>
      </c>
      <c r="Z25" s="381">
        <v>662</v>
      </c>
      <c r="AA25" s="381">
        <v>650</v>
      </c>
      <c r="AB25" s="381">
        <v>638</v>
      </c>
      <c r="AC25" s="381">
        <v>627</v>
      </c>
      <c r="AD25" s="381">
        <v>617</v>
      </c>
      <c r="AE25" s="381">
        <v>608</v>
      </c>
      <c r="AF25" s="381">
        <v>600</v>
      </c>
      <c r="AG25" s="381">
        <v>593</v>
      </c>
      <c r="AH25" s="381">
        <v>587</v>
      </c>
      <c r="AI25" s="381">
        <v>581</v>
      </c>
      <c r="AJ25" s="381">
        <v>577</v>
      </c>
      <c r="AK25" s="381">
        <v>575</v>
      </c>
      <c r="AL25" s="381">
        <v>573</v>
      </c>
    </row>
    <row r="26" spans="1:38" x14ac:dyDescent="0.2">
      <c r="A26" s="928"/>
      <c r="B26" s="635">
        <v>23</v>
      </c>
      <c r="C26" s="381">
        <v>870</v>
      </c>
      <c r="D26" s="381">
        <v>870</v>
      </c>
      <c r="E26" s="381">
        <v>868</v>
      </c>
      <c r="F26" s="381">
        <v>865</v>
      </c>
      <c r="G26" s="381">
        <v>862</v>
      </c>
      <c r="H26" s="381">
        <v>857</v>
      </c>
      <c r="I26" s="381">
        <v>852</v>
      </c>
      <c r="J26" s="381">
        <v>845</v>
      </c>
      <c r="K26" s="381">
        <v>837</v>
      </c>
      <c r="L26" s="381">
        <v>829</v>
      </c>
      <c r="M26" s="381">
        <v>820</v>
      </c>
      <c r="N26" s="381">
        <v>810</v>
      </c>
      <c r="O26" s="381">
        <v>799</v>
      </c>
      <c r="P26" s="381">
        <v>788</v>
      </c>
      <c r="Q26" s="381">
        <v>776</v>
      </c>
      <c r="R26" s="381">
        <v>764</v>
      </c>
      <c r="S26" s="381">
        <v>751</v>
      </c>
      <c r="T26" s="381">
        <v>739</v>
      </c>
      <c r="U26" s="381">
        <v>725</v>
      </c>
      <c r="V26" s="381">
        <v>712</v>
      </c>
      <c r="W26" s="381">
        <v>698</v>
      </c>
      <c r="X26" s="381">
        <v>685</v>
      </c>
      <c r="Y26" s="381">
        <v>672</v>
      </c>
      <c r="Z26" s="381">
        <v>658</v>
      </c>
      <c r="AA26" s="381">
        <v>646</v>
      </c>
      <c r="AB26" s="381">
        <v>634</v>
      </c>
      <c r="AC26" s="381">
        <v>622</v>
      </c>
      <c r="AD26" s="381">
        <v>612</v>
      </c>
      <c r="AE26" s="381">
        <v>602</v>
      </c>
      <c r="AF26" s="381">
        <v>594</v>
      </c>
      <c r="AG26" s="381">
        <v>586</v>
      </c>
      <c r="AH26" s="381">
        <v>580</v>
      </c>
      <c r="AI26" s="381">
        <v>574</v>
      </c>
      <c r="AJ26" s="381">
        <v>571</v>
      </c>
      <c r="AK26" s="381">
        <v>568</v>
      </c>
      <c r="AL26" s="381">
        <v>566</v>
      </c>
    </row>
    <row r="27" spans="1:38" x14ac:dyDescent="0.2">
      <c r="A27" s="928"/>
      <c r="B27" s="635">
        <v>24</v>
      </c>
      <c r="C27" s="381">
        <v>874</v>
      </c>
      <c r="D27" s="381">
        <v>873</v>
      </c>
      <c r="E27" s="381">
        <v>872</v>
      </c>
      <c r="F27" s="381">
        <v>869</v>
      </c>
      <c r="G27" s="381">
        <v>865</v>
      </c>
      <c r="H27" s="381">
        <v>860</v>
      </c>
      <c r="I27" s="381">
        <v>855</v>
      </c>
      <c r="J27" s="381">
        <v>848</v>
      </c>
      <c r="K27" s="381">
        <v>840</v>
      </c>
      <c r="L27" s="381">
        <v>832</v>
      </c>
      <c r="M27" s="381">
        <v>822</v>
      </c>
      <c r="N27" s="381">
        <v>812</v>
      </c>
      <c r="O27" s="381">
        <v>801</v>
      </c>
      <c r="P27" s="381">
        <v>789</v>
      </c>
      <c r="Q27" s="381">
        <v>777</v>
      </c>
      <c r="R27" s="381">
        <v>764</v>
      </c>
      <c r="S27" s="381">
        <v>751</v>
      </c>
      <c r="T27" s="381">
        <v>738</v>
      </c>
      <c r="U27" s="381">
        <v>724</v>
      </c>
      <c r="V27" s="381">
        <v>710</v>
      </c>
      <c r="W27" s="381">
        <v>697</v>
      </c>
      <c r="X27" s="381">
        <v>683</v>
      </c>
      <c r="Y27" s="381">
        <v>669</v>
      </c>
      <c r="Z27" s="381">
        <v>655</v>
      </c>
      <c r="AA27" s="381">
        <v>642</v>
      </c>
      <c r="AB27" s="381">
        <v>629</v>
      </c>
      <c r="AC27" s="381">
        <v>617</v>
      </c>
      <c r="AD27" s="381">
        <v>606</v>
      </c>
      <c r="AE27" s="381">
        <v>596</v>
      </c>
      <c r="AF27" s="381">
        <v>588</v>
      </c>
      <c r="AG27" s="381">
        <v>580</v>
      </c>
      <c r="AH27" s="381">
        <v>573</v>
      </c>
      <c r="AI27" s="381">
        <v>568</v>
      </c>
      <c r="AJ27" s="381">
        <v>564</v>
      </c>
      <c r="AK27" s="381">
        <v>561</v>
      </c>
      <c r="AL27" s="381">
        <v>559</v>
      </c>
    </row>
    <row r="28" spans="1:38" x14ac:dyDescent="0.2">
      <c r="A28" s="928"/>
      <c r="B28" s="635">
        <v>25</v>
      </c>
      <c r="C28" s="381">
        <v>877</v>
      </c>
      <c r="D28" s="381">
        <v>877</v>
      </c>
      <c r="E28" s="381">
        <v>875</v>
      </c>
      <c r="F28" s="381">
        <v>872</v>
      </c>
      <c r="G28" s="381">
        <v>869</v>
      </c>
      <c r="H28" s="381">
        <v>864</v>
      </c>
      <c r="I28" s="381">
        <v>858</v>
      </c>
      <c r="J28" s="381">
        <v>851</v>
      </c>
      <c r="K28" s="381">
        <v>843</v>
      </c>
      <c r="L28" s="381">
        <v>834</v>
      </c>
      <c r="M28" s="381">
        <v>824</v>
      </c>
      <c r="N28" s="381">
        <v>813</v>
      </c>
      <c r="O28" s="381">
        <v>802</v>
      </c>
      <c r="P28" s="381">
        <v>790</v>
      </c>
      <c r="Q28" s="381">
        <v>778</v>
      </c>
      <c r="R28" s="381">
        <v>764</v>
      </c>
      <c r="S28" s="381">
        <v>751</v>
      </c>
      <c r="T28" s="381">
        <v>737</v>
      </c>
      <c r="U28" s="381">
        <v>723</v>
      </c>
      <c r="V28" s="381">
        <v>709</v>
      </c>
      <c r="W28" s="381">
        <v>694</v>
      </c>
      <c r="X28" s="381">
        <v>680</v>
      </c>
      <c r="Y28" s="381">
        <v>666</v>
      </c>
      <c r="Z28" s="381">
        <v>652</v>
      </c>
      <c r="AA28" s="381">
        <v>638</v>
      </c>
      <c r="AB28" s="381">
        <v>625</v>
      </c>
      <c r="AC28" s="381">
        <v>613</v>
      </c>
      <c r="AD28" s="381">
        <v>601</v>
      </c>
      <c r="AE28" s="381">
        <v>591</v>
      </c>
      <c r="AF28" s="381">
        <v>582</v>
      </c>
      <c r="AG28" s="381">
        <v>574</v>
      </c>
      <c r="AH28" s="381">
        <v>567</v>
      </c>
      <c r="AI28" s="381">
        <v>561</v>
      </c>
      <c r="AJ28" s="381">
        <v>557</v>
      </c>
      <c r="AK28" s="381">
        <v>554</v>
      </c>
      <c r="AL28" s="381">
        <v>552</v>
      </c>
    </row>
    <row r="29" spans="1:38" x14ac:dyDescent="0.2">
      <c r="A29" s="928"/>
      <c r="B29" s="635">
        <v>26</v>
      </c>
      <c r="C29" s="381">
        <v>881</v>
      </c>
      <c r="D29" s="381">
        <v>880</v>
      </c>
      <c r="E29" s="381">
        <v>878</v>
      </c>
      <c r="F29" s="381">
        <v>876</v>
      </c>
      <c r="G29" s="381">
        <v>872</v>
      </c>
      <c r="H29" s="381">
        <v>867</v>
      </c>
      <c r="I29" s="381">
        <v>860</v>
      </c>
      <c r="J29" s="381">
        <v>853</v>
      </c>
      <c r="K29" s="381">
        <v>845</v>
      </c>
      <c r="L29" s="381">
        <v>836</v>
      </c>
      <c r="M29" s="381">
        <v>826</v>
      </c>
      <c r="N29" s="381">
        <v>815</v>
      </c>
      <c r="O29" s="381">
        <v>803</v>
      </c>
      <c r="P29" s="381">
        <v>791</v>
      </c>
      <c r="Q29" s="381">
        <v>778</v>
      </c>
      <c r="R29" s="381">
        <v>765</v>
      </c>
      <c r="S29" s="381">
        <v>751</v>
      </c>
      <c r="T29" s="381">
        <v>737</v>
      </c>
      <c r="U29" s="381">
        <v>722</v>
      </c>
      <c r="V29" s="381">
        <v>707</v>
      </c>
      <c r="W29" s="381">
        <v>692</v>
      </c>
      <c r="X29" s="381">
        <v>678</v>
      </c>
      <c r="Y29" s="381">
        <v>663</v>
      </c>
      <c r="Z29" s="381">
        <v>649</v>
      </c>
      <c r="AA29" s="381">
        <v>635</v>
      </c>
      <c r="AB29" s="381">
        <v>621</v>
      </c>
      <c r="AC29" s="381">
        <v>608</v>
      </c>
      <c r="AD29" s="381">
        <v>596</v>
      </c>
      <c r="AE29" s="381">
        <v>585</v>
      </c>
      <c r="AF29" s="381">
        <v>576</v>
      </c>
      <c r="AG29" s="381">
        <v>567</v>
      </c>
      <c r="AH29" s="381">
        <v>560</v>
      </c>
      <c r="AI29" s="381">
        <v>555</v>
      </c>
      <c r="AJ29" s="381">
        <v>550</v>
      </c>
      <c r="AK29" s="381">
        <v>547</v>
      </c>
      <c r="AL29" s="381">
        <v>545</v>
      </c>
    </row>
    <row r="30" spans="1:38" x14ac:dyDescent="0.2">
      <c r="A30" s="928"/>
      <c r="B30" s="635">
        <v>27</v>
      </c>
      <c r="C30" s="381">
        <v>884</v>
      </c>
      <c r="D30" s="381">
        <v>883</v>
      </c>
      <c r="E30" s="381">
        <v>881</v>
      </c>
      <c r="F30" s="381">
        <v>879</v>
      </c>
      <c r="G30" s="381">
        <v>874</v>
      </c>
      <c r="H30" s="381">
        <v>869</v>
      </c>
      <c r="I30" s="381">
        <v>863</v>
      </c>
      <c r="J30" s="381">
        <v>855</v>
      </c>
      <c r="K30" s="381">
        <v>847</v>
      </c>
      <c r="L30" s="381">
        <v>838</v>
      </c>
      <c r="M30" s="381">
        <v>827</v>
      </c>
      <c r="N30" s="381">
        <v>816</v>
      </c>
      <c r="O30" s="381">
        <v>804</v>
      </c>
      <c r="P30" s="381">
        <v>791</v>
      </c>
      <c r="Q30" s="381">
        <v>778</v>
      </c>
      <c r="R30" s="381">
        <v>764</v>
      </c>
      <c r="S30" s="381">
        <v>750</v>
      </c>
      <c r="T30" s="381">
        <v>736</v>
      </c>
      <c r="U30" s="381">
        <v>721</v>
      </c>
      <c r="V30" s="381">
        <v>706</v>
      </c>
      <c r="W30" s="381">
        <v>690</v>
      </c>
      <c r="X30" s="381">
        <v>675</v>
      </c>
      <c r="Y30" s="381">
        <v>660</v>
      </c>
      <c r="Z30" s="381">
        <v>645</v>
      </c>
      <c r="AA30" s="381">
        <v>631</v>
      </c>
      <c r="AB30" s="381">
        <v>617</v>
      </c>
      <c r="AC30" s="381">
        <v>604</v>
      </c>
      <c r="AD30" s="381">
        <v>591</v>
      </c>
      <c r="AE30" s="381">
        <v>580</v>
      </c>
      <c r="AF30" s="381">
        <v>570</v>
      </c>
      <c r="AG30" s="381">
        <v>561</v>
      </c>
      <c r="AH30" s="381">
        <v>554</v>
      </c>
      <c r="AI30" s="381">
        <v>548</v>
      </c>
      <c r="AJ30" s="381">
        <v>543</v>
      </c>
      <c r="AK30" s="381">
        <v>540</v>
      </c>
      <c r="AL30" s="381">
        <v>538</v>
      </c>
    </row>
    <row r="31" spans="1:38" x14ac:dyDescent="0.2">
      <c r="A31" s="928"/>
      <c r="B31" s="635">
        <v>28</v>
      </c>
      <c r="C31" s="381">
        <v>887</v>
      </c>
      <c r="D31" s="381">
        <v>886</v>
      </c>
      <c r="E31" s="381">
        <v>884</v>
      </c>
      <c r="F31" s="381">
        <v>881</v>
      </c>
      <c r="G31" s="381">
        <v>877</v>
      </c>
      <c r="H31" s="381">
        <v>872</v>
      </c>
      <c r="I31" s="381">
        <v>865</v>
      </c>
      <c r="J31" s="381">
        <v>858</v>
      </c>
      <c r="K31" s="381">
        <v>849</v>
      </c>
      <c r="L31" s="381">
        <v>839</v>
      </c>
      <c r="M31" s="381">
        <v>829</v>
      </c>
      <c r="N31" s="381">
        <v>817</v>
      </c>
      <c r="O31" s="381">
        <v>805</v>
      </c>
      <c r="P31" s="381">
        <v>792</v>
      </c>
      <c r="Q31" s="381">
        <v>778</v>
      </c>
      <c r="R31" s="381">
        <v>764</v>
      </c>
      <c r="S31" s="381">
        <v>750</v>
      </c>
      <c r="T31" s="381">
        <v>735</v>
      </c>
      <c r="U31" s="381">
        <v>719</v>
      </c>
      <c r="V31" s="381">
        <v>704</v>
      </c>
      <c r="W31" s="381">
        <v>688</v>
      </c>
      <c r="X31" s="381">
        <v>673</v>
      </c>
      <c r="Y31" s="381">
        <v>657</v>
      </c>
      <c r="Z31" s="381">
        <v>642</v>
      </c>
      <c r="AA31" s="381">
        <v>627</v>
      </c>
      <c r="AB31" s="381">
        <v>613</v>
      </c>
      <c r="AC31" s="381">
        <v>599</v>
      </c>
      <c r="AD31" s="381">
        <v>586</v>
      </c>
      <c r="AE31" s="381">
        <v>574</v>
      </c>
      <c r="AF31" s="381">
        <v>564</v>
      </c>
      <c r="AG31" s="381">
        <v>555</v>
      </c>
      <c r="AH31" s="381">
        <v>547</v>
      </c>
      <c r="AI31" s="381">
        <v>541</v>
      </c>
      <c r="AJ31" s="381">
        <v>536</v>
      </c>
      <c r="AK31" s="381">
        <v>533</v>
      </c>
      <c r="AL31" s="381">
        <v>531</v>
      </c>
    </row>
    <row r="32" spans="1:38" x14ac:dyDescent="0.2">
      <c r="A32" s="928"/>
      <c r="B32" s="635">
        <v>29</v>
      </c>
      <c r="C32" s="381">
        <v>889</v>
      </c>
      <c r="D32" s="381">
        <v>889</v>
      </c>
      <c r="E32" s="381">
        <v>887</v>
      </c>
      <c r="F32" s="381">
        <v>884</v>
      </c>
      <c r="G32" s="381">
        <v>880</v>
      </c>
      <c r="H32" s="381">
        <v>874</v>
      </c>
      <c r="I32" s="381">
        <v>867</v>
      </c>
      <c r="J32" s="381">
        <v>860</v>
      </c>
      <c r="K32" s="381">
        <v>851</v>
      </c>
      <c r="L32" s="381">
        <v>841</v>
      </c>
      <c r="M32" s="381">
        <v>830</v>
      </c>
      <c r="N32" s="381">
        <v>818</v>
      </c>
      <c r="O32" s="381">
        <v>806</v>
      </c>
      <c r="P32" s="381">
        <v>792</v>
      </c>
      <c r="Q32" s="381">
        <v>778</v>
      </c>
      <c r="R32" s="381">
        <v>764</v>
      </c>
      <c r="S32" s="381">
        <v>749</v>
      </c>
      <c r="T32" s="381">
        <v>734</v>
      </c>
      <c r="U32" s="381">
        <v>718</v>
      </c>
      <c r="V32" s="381">
        <v>702</v>
      </c>
      <c r="W32" s="381">
        <v>686</v>
      </c>
      <c r="X32" s="381">
        <v>670</v>
      </c>
      <c r="Y32" s="381">
        <v>654</v>
      </c>
      <c r="Z32" s="381">
        <v>639</v>
      </c>
      <c r="AA32" s="381">
        <v>623</v>
      </c>
      <c r="AB32" s="381">
        <v>609</v>
      </c>
      <c r="AC32" s="381">
        <v>594</v>
      </c>
      <c r="AD32" s="381">
        <v>581</v>
      </c>
      <c r="AE32" s="381">
        <v>569</v>
      </c>
      <c r="AF32" s="381">
        <v>558</v>
      </c>
      <c r="AG32" s="381">
        <v>549</v>
      </c>
      <c r="AH32" s="381">
        <v>541</v>
      </c>
      <c r="AI32" s="381">
        <v>534</v>
      </c>
      <c r="AJ32" s="381">
        <v>530</v>
      </c>
      <c r="AK32" s="381">
        <v>526</v>
      </c>
      <c r="AL32" s="381">
        <v>523</v>
      </c>
    </row>
    <row r="33" spans="1:38" x14ac:dyDescent="0.2">
      <c r="A33" s="928"/>
      <c r="B33" s="635">
        <v>30</v>
      </c>
      <c r="C33" s="381">
        <v>892</v>
      </c>
      <c r="D33" s="381">
        <v>891</v>
      </c>
      <c r="E33" s="381">
        <v>889</v>
      </c>
      <c r="F33" s="381">
        <v>886</v>
      </c>
      <c r="G33" s="381">
        <v>882</v>
      </c>
      <c r="H33" s="381">
        <v>876</v>
      </c>
      <c r="I33" s="381">
        <v>870</v>
      </c>
      <c r="J33" s="381">
        <v>862</v>
      </c>
      <c r="K33" s="381">
        <v>852</v>
      </c>
      <c r="L33" s="381">
        <v>842</v>
      </c>
      <c r="M33" s="381">
        <v>831</v>
      </c>
      <c r="N33" s="381">
        <v>819</v>
      </c>
      <c r="O33" s="381">
        <v>806</v>
      </c>
      <c r="P33" s="381">
        <v>793</v>
      </c>
      <c r="Q33" s="381">
        <v>779</v>
      </c>
      <c r="R33" s="381">
        <v>764</v>
      </c>
      <c r="S33" s="381">
        <v>748</v>
      </c>
      <c r="T33" s="381">
        <v>733</v>
      </c>
      <c r="U33" s="381">
        <v>717</v>
      </c>
      <c r="V33" s="381">
        <v>700</v>
      </c>
      <c r="W33" s="381">
        <v>684</v>
      </c>
      <c r="X33" s="381">
        <v>668</v>
      </c>
      <c r="Y33" s="381">
        <v>652</v>
      </c>
      <c r="Z33" s="381">
        <v>635</v>
      </c>
      <c r="AA33" s="381">
        <v>620</v>
      </c>
      <c r="AB33" s="381">
        <v>605</v>
      </c>
      <c r="AC33" s="381">
        <v>590</v>
      </c>
      <c r="AD33" s="381">
        <v>576</v>
      </c>
      <c r="AE33" s="381">
        <v>564</v>
      </c>
      <c r="AF33" s="381">
        <v>553</v>
      </c>
      <c r="AG33" s="381">
        <v>543</v>
      </c>
      <c r="AH33" s="381">
        <v>535</v>
      </c>
      <c r="AI33" s="381">
        <v>528</v>
      </c>
      <c r="AJ33" s="381">
        <v>523</v>
      </c>
      <c r="AK33" s="381">
        <v>519</v>
      </c>
      <c r="AL33" s="381">
        <v>516</v>
      </c>
    </row>
    <row r="34" spans="1:38" x14ac:dyDescent="0.2">
      <c r="A34" s="928"/>
      <c r="B34" s="635">
        <v>31</v>
      </c>
      <c r="C34" s="381">
        <v>894</v>
      </c>
      <c r="D34" s="381">
        <v>894</v>
      </c>
      <c r="E34" s="381">
        <v>892</v>
      </c>
      <c r="F34" s="381">
        <v>888</v>
      </c>
      <c r="G34" s="381">
        <v>884</v>
      </c>
      <c r="H34" s="381">
        <v>878</v>
      </c>
      <c r="I34" s="381">
        <v>871</v>
      </c>
      <c r="J34" s="381">
        <v>863</v>
      </c>
      <c r="K34" s="381">
        <v>854</v>
      </c>
      <c r="L34" s="381">
        <v>844</v>
      </c>
      <c r="M34" s="381">
        <v>832</v>
      </c>
      <c r="N34" s="381">
        <v>820</v>
      </c>
      <c r="O34" s="381">
        <v>807</v>
      </c>
      <c r="P34" s="381">
        <v>793</v>
      </c>
      <c r="Q34" s="381">
        <v>778</v>
      </c>
      <c r="R34" s="381">
        <v>763</v>
      </c>
      <c r="S34" s="381">
        <v>748</v>
      </c>
      <c r="T34" s="381">
        <v>731</v>
      </c>
      <c r="U34" s="381">
        <v>715</v>
      </c>
      <c r="V34" s="381">
        <v>699</v>
      </c>
      <c r="W34" s="381">
        <v>682</v>
      </c>
      <c r="X34" s="381">
        <v>665</v>
      </c>
      <c r="Y34" s="381">
        <v>648</v>
      </c>
      <c r="Z34" s="381">
        <v>632</v>
      </c>
      <c r="AA34" s="381">
        <v>616</v>
      </c>
      <c r="AB34" s="381">
        <v>600</v>
      </c>
      <c r="AC34" s="381">
        <v>586</v>
      </c>
      <c r="AD34" s="381">
        <v>571</v>
      </c>
      <c r="AE34" s="381">
        <v>558</v>
      </c>
      <c r="AF34" s="381">
        <v>547</v>
      </c>
      <c r="AG34" s="381">
        <v>537</v>
      </c>
      <c r="AH34" s="381">
        <v>528</v>
      </c>
      <c r="AI34" s="381">
        <v>521</v>
      </c>
      <c r="AJ34" s="381">
        <v>516</v>
      </c>
      <c r="AK34" s="381">
        <v>512</v>
      </c>
      <c r="AL34" s="381">
        <v>509</v>
      </c>
    </row>
    <row r="35" spans="1:38" x14ac:dyDescent="0.2">
      <c r="A35" s="928"/>
      <c r="B35" s="635">
        <v>32</v>
      </c>
      <c r="C35" s="381">
        <v>896</v>
      </c>
      <c r="D35" s="381">
        <v>896</v>
      </c>
      <c r="E35" s="381">
        <v>894</v>
      </c>
      <c r="F35" s="381">
        <v>891</v>
      </c>
      <c r="G35" s="381">
        <v>886</v>
      </c>
      <c r="H35" s="381">
        <v>880</v>
      </c>
      <c r="I35" s="381">
        <v>873</v>
      </c>
      <c r="J35" s="381">
        <v>865</v>
      </c>
      <c r="K35" s="381">
        <v>855</v>
      </c>
      <c r="L35" s="381">
        <v>845</v>
      </c>
      <c r="M35" s="381">
        <v>833</v>
      </c>
      <c r="N35" s="381">
        <v>820</v>
      </c>
      <c r="O35" s="381">
        <v>807</v>
      </c>
      <c r="P35" s="381">
        <v>793</v>
      </c>
      <c r="Q35" s="381">
        <v>778</v>
      </c>
      <c r="R35" s="381">
        <v>763</v>
      </c>
      <c r="S35" s="381">
        <v>746</v>
      </c>
      <c r="T35" s="381">
        <v>730</v>
      </c>
      <c r="U35" s="381">
        <v>713</v>
      </c>
      <c r="V35" s="381">
        <v>697</v>
      </c>
      <c r="W35" s="381">
        <v>680</v>
      </c>
      <c r="X35" s="381">
        <v>662</v>
      </c>
      <c r="Y35" s="381">
        <v>646</v>
      </c>
      <c r="Z35" s="381">
        <v>629</v>
      </c>
      <c r="AA35" s="381">
        <v>612</v>
      </c>
      <c r="AB35" s="381">
        <v>597</v>
      </c>
      <c r="AC35" s="381">
        <v>581</v>
      </c>
      <c r="AD35" s="381">
        <v>567</v>
      </c>
      <c r="AE35" s="381">
        <v>553</v>
      </c>
      <c r="AF35" s="381">
        <v>541</v>
      </c>
      <c r="AG35" s="381">
        <v>531</v>
      </c>
      <c r="AH35" s="381">
        <v>522</v>
      </c>
      <c r="AI35" s="381">
        <v>515</v>
      </c>
      <c r="AJ35" s="381">
        <v>509</v>
      </c>
      <c r="AK35" s="381">
        <v>505</v>
      </c>
      <c r="AL35" s="381">
        <v>502</v>
      </c>
    </row>
    <row r="36" spans="1:38" x14ac:dyDescent="0.2">
      <c r="A36" s="928"/>
      <c r="B36" s="635">
        <v>33</v>
      </c>
      <c r="C36" s="381">
        <v>898</v>
      </c>
      <c r="D36" s="381">
        <v>898</v>
      </c>
      <c r="E36" s="381">
        <v>896</v>
      </c>
      <c r="F36" s="381">
        <v>892</v>
      </c>
      <c r="G36" s="381">
        <v>888</v>
      </c>
      <c r="H36" s="381">
        <v>882</v>
      </c>
      <c r="I36" s="381">
        <v>874</v>
      </c>
      <c r="J36" s="381">
        <v>866</v>
      </c>
      <c r="K36" s="381">
        <v>856</v>
      </c>
      <c r="L36" s="381">
        <v>846</v>
      </c>
      <c r="M36" s="381">
        <v>834</v>
      </c>
      <c r="N36" s="381">
        <v>821</v>
      </c>
      <c r="O36" s="381">
        <v>807</v>
      </c>
      <c r="P36" s="381">
        <v>793</v>
      </c>
      <c r="Q36" s="381">
        <v>778</v>
      </c>
      <c r="R36" s="381">
        <v>762</v>
      </c>
      <c r="S36" s="381">
        <v>745</v>
      </c>
      <c r="T36" s="381">
        <v>729</v>
      </c>
      <c r="U36" s="381">
        <v>712</v>
      </c>
      <c r="V36" s="381">
        <v>694</v>
      </c>
      <c r="W36" s="381">
        <v>677</v>
      </c>
      <c r="X36" s="381">
        <v>660</v>
      </c>
      <c r="Y36" s="381">
        <v>642</v>
      </c>
      <c r="Z36" s="381">
        <v>625</v>
      </c>
      <c r="AA36" s="381">
        <v>609</v>
      </c>
      <c r="AB36" s="381">
        <v>592</v>
      </c>
      <c r="AC36" s="381">
        <v>577</v>
      </c>
      <c r="AD36" s="381">
        <v>562</v>
      </c>
      <c r="AE36" s="381">
        <v>548</v>
      </c>
      <c r="AF36" s="381">
        <v>536</v>
      </c>
      <c r="AG36" s="381">
        <v>525</v>
      </c>
      <c r="AH36" s="381">
        <v>516</v>
      </c>
      <c r="AI36" s="381">
        <v>508</v>
      </c>
      <c r="AJ36" s="381">
        <v>503</v>
      </c>
      <c r="AK36" s="381">
        <v>498</v>
      </c>
      <c r="AL36" s="381">
        <v>496</v>
      </c>
    </row>
    <row r="37" spans="1:38" x14ac:dyDescent="0.2">
      <c r="A37" s="928"/>
      <c r="B37" s="635">
        <v>34</v>
      </c>
      <c r="C37" s="381">
        <v>900</v>
      </c>
      <c r="D37" s="381">
        <v>899</v>
      </c>
      <c r="E37" s="381">
        <v>897</v>
      </c>
      <c r="F37" s="381">
        <v>894</v>
      </c>
      <c r="G37" s="381">
        <v>889</v>
      </c>
      <c r="H37" s="381">
        <v>883</v>
      </c>
      <c r="I37" s="381">
        <v>876</v>
      </c>
      <c r="J37" s="381">
        <v>867</v>
      </c>
      <c r="K37" s="381">
        <v>857</v>
      </c>
      <c r="L37" s="381">
        <v>846</v>
      </c>
      <c r="M37" s="381">
        <v>834</v>
      </c>
      <c r="N37" s="381">
        <v>821</v>
      </c>
      <c r="O37" s="381">
        <v>807</v>
      </c>
      <c r="P37" s="381">
        <v>792</v>
      </c>
      <c r="Q37" s="381">
        <v>777</v>
      </c>
      <c r="R37" s="381">
        <v>761</v>
      </c>
      <c r="S37" s="381">
        <v>744</v>
      </c>
      <c r="T37" s="381">
        <v>727</v>
      </c>
      <c r="U37" s="381">
        <v>710</v>
      </c>
      <c r="V37" s="381">
        <v>692</v>
      </c>
      <c r="W37" s="381">
        <v>675</v>
      </c>
      <c r="X37" s="381">
        <v>657</v>
      </c>
      <c r="Y37" s="381">
        <v>639</v>
      </c>
      <c r="Z37" s="381">
        <v>622</v>
      </c>
      <c r="AA37" s="381">
        <v>605</v>
      </c>
      <c r="AB37" s="381">
        <v>588</v>
      </c>
      <c r="AC37" s="381">
        <v>572</v>
      </c>
      <c r="AD37" s="381">
        <v>557</v>
      </c>
      <c r="AE37" s="381">
        <v>543</v>
      </c>
      <c r="AF37" s="381">
        <v>530</v>
      </c>
      <c r="AG37" s="381">
        <v>519</v>
      </c>
      <c r="AH37" s="381">
        <v>510</v>
      </c>
      <c r="AI37" s="381">
        <v>502</v>
      </c>
      <c r="AJ37" s="381">
        <v>496</v>
      </c>
      <c r="AK37" s="381">
        <v>492</v>
      </c>
      <c r="AL37" s="381">
        <v>489</v>
      </c>
    </row>
    <row r="38" spans="1:38" x14ac:dyDescent="0.2">
      <c r="A38" s="928"/>
      <c r="B38" s="635">
        <v>35</v>
      </c>
      <c r="C38" s="381">
        <v>902</v>
      </c>
      <c r="D38" s="381">
        <v>901</v>
      </c>
      <c r="E38" s="381">
        <v>899</v>
      </c>
      <c r="F38" s="381">
        <v>895</v>
      </c>
      <c r="G38" s="381">
        <v>890</v>
      </c>
      <c r="H38" s="381">
        <v>884</v>
      </c>
      <c r="I38" s="381">
        <v>877</v>
      </c>
      <c r="J38" s="381">
        <v>868</v>
      </c>
      <c r="K38" s="381">
        <v>858</v>
      </c>
      <c r="L38" s="381">
        <v>847</v>
      </c>
      <c r="M38" s="381">
        <v>834</v>
      </c>
      <c r="N38" s="381">
        <v>821</v>
      </c>
      <c r="O38" s="381">
        <v>807</v>
      </c>
      <c r="P38" s="381">
        <v>792</v>
      </c>
      <c r="Q38" s="381">
        <v>776</v>
      </c>
      <c r="R38" s="381">
        <v>760</v>
      </c>
      <c r="S38" s="381">
        <v>743</v>
      </c>
      <c r="T38" s="381">
        <v>726</v>
      </c>
      <c r="U38" s="381">
        <v>708</v>
      </c>
      <c r="V38" s="381">
        <v>690</v>
      </c>
      <c r="W38" s="381">
        <v>672</v>
      </c>
      <c r="X38" s="381">
        <v>654</v>
      </c>
      <c r="Y38" s="381">
        <v>636</v>
      </c>
      <c r="Z38" s="381">
        <v>619</v>
      </c>
      <c r="AA38" s="381">
        <v>601</v>
      </c>
      <c r="AB38" s="381">
        <v>585</v>
      </c>
      <c r="AC38" s="381">
        <v>568</v>
      </c>
      <c r="AD38" s="381">
        <v>553</v>
      </c>
      <c r="AE38" s="381">
        <v>538</v>
      </c>
      <c r="AF38" s="381">
        <v>525</v>
      </c>
      <c r="AG38" s="381">
        <v>513</v>
      </c>
      <c r="AH38" s="381">
        <v>503</v>
      </c>
      <c r="AI38" s="381">
        <v>495</v>
      </c>
      <c r="AJ38" s="381">
        <v>489</v>
      </c>
      <c r="AK38" s="381">
        <v>485</v>
      </c>
      <c r="AL38" s="381">
        <v>482</v>
      </c>
    </row>
    <row r="39" spans="1:38" x14ac:dyDescent="0.2">
      <c r="A39" s="928"/>
      <c r="B39" s="635">
        <v>36</v>
      </c>
      <c r="C39" s="381">
        <v>903</v>
      </c>
      <c r="D39" s="381">
        <v>902</v>
      </c>
      <c r="E39" s="381">
        <v>900</v>
      </c>
      <c r="F39" s="381">
        <v>897</v>
      </c>
      <c r="G39" s="381">
        <v>892</v>
      </c>
      <c r="H39" s="381">
        <v>885</v>
      </c>
      <c r="I39" s="381">
        <v>878</v>
      </c>
      <c r="J39" s="381">
        <v>869</v>
      </c>
      <c r="K39" s="381">
        <v>859</v>
      </c>
      <c r="L39" s="381">
        <v>847</v>
      </c>
      <c r="M39" s="381">
        <v>835</v>
      </c>
      <c r="N39" s="381">
        <v>821</v>
      </c>
      <c r="O39" s="381">
        <v>807</v>
      </c>
      <c r="P39" s="381">
        <v>791</v>
      </c>
      <c r="Q39" s="381">
        <v>775</v>
      </c>
      <c r="R39" s="381">
        <v>759</v>
      </c>
      <c r="S39" s="381">
        <v>742</v>
      </c>
      <c r="T39" s="381">
        <v>724</v>
      </c>
      <c r="U39" s="381">
        <v>706</v>
      </c>
      <c r="V39" s="381">
        <v>688</v>
      </c>
      <c r="W39" s="381">
        <v>670</v>
      </c>
      <c r="X39" s="381">
        <v>652</v>
      </c>
      <c r="Y39" s="381">
        <v>633</v>
      </c>
      <c r="Z39" s="381">
        <v>615</v>
      </c>
      <c r="AA39" s="381">
        <v>598</v>
      </c>
      <c r="AB39" s="381">
        <v>581</v>
      </c>
      <c r="AC39" s="381">
        <v>564</v>
      </c>
      <c r="AD39" s="381">
        <v>548</v>
      </c>
      <c r="AE39" s="381">
        <v>533</v>
      </c>
      <c r="AF39" s="381">
        <v>519</v>
      </c>
      <c r="AG39" s="381">
        <v>507</v>
      </c>
      <c r="AH39" s="381">
        <v>497</v>
      </c>
      <c r="AI39" s="381">
        <v>489</v>
      </c>
      <c r="AJ39" s="381">
        <v>483</v>
      </c>
      <c r="AK39" s="381">
        <v>479</v>
      </c>
      <c r="AL39" s="381">
        <v>476</v>
      </c>
    </row>
    <row r="40" spans="1:38" x14ac:dyDescent="0.2">
      <c r="A40" s="928"/>
      <c r="B40" s="635">
        <v>37</v>
      </c>
      <c r="C40" s="381">
        <v>904</v>
      </c>
      <c r="D40" s="381">
        <v>903</v>
      </c>
      <c r="E40" s="381">
        <v>901</v>
      </c>
      <c r="F40" s="381">
        <v>897</v>
      </c>
      <c r="G40" s="381">
        <v>892</v>
      </c>
      <c r="H40" s="381">
        <v>886</v>
      </c>
      <c r="I40" s="381">
        <v>878</v>
      </c>
      <c r="J40" s="381">
        <v>869</v>
      </c>
      <c r="K40" s="381">
        <v>859</v>
      </c>
      <c r="L40" s="381">
        <v>847</v>
      </c>
      <c r="M40" s="381">
        <v>835</v>
      </c>
      <c r="N40" s="381">
        <v>821</v>
      </c>
      <c r="O40" s="381">
        <v>806</v>
      </c>
      <c r="P40" s="381">
        <v>791</v>
      </c>
      <c r="Q40" s="381">
        <v>774</v>
      </c>
      <c r="R40" s="381">
        <v>757</v>
      </c>
      <c r="S40" s="381">
        <v>740</v>
      </c>
      <c r="T40" s="381">
        <v>722</v>
      </c>
      <c r="U40" s="381">
        <v>704</v>
      </c>
      <c r="V40" s="381">
        <v>686</v>
      </c>
      <c r="W40" s="381">
        <v>667</v>
      </c>
      <c r="X40" s="381">
        <v>648</v>
      </c>
      <c r="Y40" s="381">
        <v>630</v>
      </c>
      <c r="Z40" s="381">
        <v>612</v>
      </c>
      <c r="AA40" s="381">
        <v>594</v>
      </c>
      <c r="AB40" s="381">
        <v>577</v>
      </c>
      <c r="AC40" s="381">
        <v>560</v>
      </c>
      <c r="AD40" s="381">
        <v>544</v>
      </c>
      <c r="AE40" s="381">
        <v>528</v>
      </c>
      <c r="AF40" s="381">
        <v>514</v>
      </c>
      <c r="AG40" s="381">
        <v>502</v>
      </c>
      <c r="AH40" s="381">
        <v>491</v>
      </c>
      <c r="AI40" s="381">
        <v>483</v>
      </c>
      <c r="AJ40" s="381">
        <v>476</v>
      </c>
      <c r="AK40" s="381">
        <v>472</v>
      </c>
      <c r="AL40" s="381">
        <v>470</v>
      </c>
    </row>
    <row r="41" spans="1:38" x14ac:dyDescent="0.2">
      <c r="A41" s="928"/>
      <c r="B41" s="635">
        <v>38</v>
      </c>
      <c r="C41" s="381">
        <v>905</v>
      </c>
      <c r="D41" s="381">
        <v>904</v>
      </c>
      <c r="E41" s="381">
        <v>902</v>
      </c>
      <c r="F41" s="381">
        <v>898</v>
      </c>
      <c r="G41" s="381">
        <v>893</v>
      </c>
      <c r="H41" s="381">
        <v>887</v>
      </c>
      <c r="I41" s="381">
        <v>879</v>
      </c>
      <c r="J41" s="381">
        <v>870</v>
      </c>
      <c r="K41" s="381">
        <v>859</v>
      </c>
      <c r="L41" s="381">
        <v>847</v>
      </c>
      <c r="M41" s="381">
        <v>834</v>
      </c>
      <c r="N41" s="381">
        <v>820</v>
      </c>
      <c r="O41" s="381">
        <v>806</v>
      </c>
      <c r="P41" s="381">
        <v>790</v>
      </c>
      <c r="Q41" s="381">
        <v>773</v>
      </c>
      <c r="R41" s="381">
        <v>756</v>
      </c>
      <c r="S41" s="381">
        <v>738</v>
      </c>
      <c r="T41" s="381">
        <v>720</v>
      </c>
      <c r="U41" s="381">
        <v>702</v>
      </c>
      <c r="V41" s="381">
        <v>683</v>
      </c>
      <c r="W41" s="381">
        <v>664</v>
      </c>
      <c r="X41" s="381">
        <v>646</v>
      </c>
      <c r="Y41" s="381">
        <v>627</v>
      </c>
      <c r="Z41" s="381">
        <v>608</v>
      </c>
      <c r="AA41" s="381">
        <v>590</v>
      </c>
      <c r="AB41" s="381">
        <v>572</v>
      </c>
      <c r="AC41" s="381">
        <v>555</v>
      </c>
      <c r="AD41" s="381">
        <v>539</v>
      </c>
      <c r="AE41" s="381">
        <v>523</v>
      </c>
      <c r="AF41" s="381">
        <v>509</v>
      </c>
      <c r="AG41" s="381">
        <v>496</v>
      </c>
      <c r="AH41" s="381">
        <v>486</v>
      </c>
      <c r="AI41" s="381">
        <v>477</v>
      </c>
      <c r="AJ41" s="381">
        <v>470</v>
      </c>
      <c r="AK41" s="381">
        <v>465</v>
      </c>
      <c r="AL41" s="381">
        <v>463</v>
      </c>
    </row>
    <row r="42" spans="1:38" x14ac:dyDescent="0.2">
      <c r="A42" s="928"/>
      <c r="B42" s="635">
        <v>39</v>
      </c>
      <c r="C42" s="381">
        <v>905</v>
      </c>
      <c r="D42" s="381">
        <v>905</v>
      </c>
      <c r="E42" s="381">
        <v>903</v>
      </c>
      <c r="F42" s="381">
        <v>899</v>
      </c>
      <c r="G42" s="381">
        <v>894</v>
      </c>
      <c r="H42" s="381">
        <v>887</v>
      </c>
      <c r="I42" s="381">
        <v>879</v>
      </c>
      <c r="J42" s="381">
        <v>870</v>
      </c>
      <c r="K42" s="381">
        <v>859</v>
      </c>
      <c r="L42" s="381">
        <v>847</v>
      </c>
      <c r="M42" s="381">
        <v>834</v>
      </c>
      <c r="N42" s="381">
        <v>820</v>
      </c>
      <c r="O42" s="381">
        <v>805</v>
      </c>
      <c r="P42" s="381">
        <v>789</v>
      </c>
      <c r="Q42" s="381">
        <v>772</v>
      </c>
      <c r="R42" s="381">
        <v>755</v>
      </c>
      <c r="S42" s="381">
        <v>737</v>
      </c>
      <c r="T42" s="381">
        <v>718</v>
      </c>
      <c r="U42" s="381">
        <v>700</v>
      </c>
      <c r="V42" s="381">
        <v>681</v>
      </c>
      <c r="W42" s="381">
        <v>662</v>
      </c>
      <c r="X42" s="381">
        <v>643</v>
      </c>
      <c r="Y42" s="381">
        <v>623</v>
      </c>
      <c r="Z42" s="381">
        <v>605</v>
      </c>
      <c r="AA42" s="381">
        <v>586</v>
      </c>
      <c r="AB42" s="381">
        <v>568</v>
      </c>
      <c r="AC42" s="381">
        <v>551</v>
      </c>
      <c r="AD42" s="381">
        <v>534</v>
      </c>
      <c r="AE42" s="381">
        <v>518</v>
      </c>
      <c r="AF42" s="381">
        <v>504</v>
      </c>
      <c r="AG42" s="381">
        <v>490</v>
      </c>
      <c r="AH42" s="381">
        <v>480</v>
      </c>
      <c r="AI42" s="381">
        <v>471</v>
      </c>
      <c r="AJ42" s="381">
        <v>464</v>
      </c>
      <c r="AK42" s="381">
        <v>459</v>
      </c>
      <c r="AL42" s="381">
        <v>456</v>
      </c>
    </row>
    <row r="43" spans="1:38" x14ac:dyDescent="0.2">
      <c r="A43" s="928"/>
      <c r="B43" s="635">
        <v>40</v>
      </c>
      <c r="C43" s="381">
        <v>906</v>
      </c>
      <c r="D43" s="381">
        <v>905</v>
      </c>
      <c r="E43" s="381">
        <v>903</v>
      </c>
      <c r="F43" s="381">
        <v>899</v>
      </c>
      <c r="G43" s="381">
        <v>894</v>
      </c>
      <c r="H43" s="381">
        <v>887</v>
      </c>
      <c r="I43" s="381">
        <v>879</v>
      </c>
      <c r="J43" s="381">
        <v>870</v>
      </c>
      <c r="K43" s="381">
        <v>859</v>
      </c>
      <c r="L43" s="381">
        <v>847</v>
      </c>
      <c r="M43" s="381">
        <v>834</v>
      </c>
      <c r="N43" s="381">
        <v>819</v>
      </c>
      <c r="O43" s="381">
        <v>804</v>
      </c>
      <c r="P43" s="381">
        <v>788</v>
      </c>
      <c r="Q43" s="381">
        <v>771</v>
      </c>
      <c r="R43" s="381">
        <v>753</v>
      </c>
      <c r="S43" s="381">
        <v>735</v>
      </c>
      <c r="T43" s="381">
        <v>716</v>
      </c>
      <c r="U43" s="381">
        <v>697</v>
      </c>
      <c r="V43" s="381">
        <v>678</v>
      </c>
      <c r="W43" s="381">
        <v>659</v>
      </c>
      <c r="X43" s="381">
        <v>639</v>
      </c>
      <c r="Y43" s="381">
        <v>620</v>
      </c>
      <c r="Z43" s="381">
        <v>601</v>
      </c>
      <c r="AA43" s="381">
        <v>583</v>
      </c>
      <c r="AB43" s="381">
        <v>564</v>
      </c>
      <c r="AC43" s="381">
        <v>547</v>
      </c>
      <c r="AD43" s="381">
        <v>530</v>
      </c>
      <c r="AE43" s="381">
        <v>514</v>
      </c>
      <c r="AF43" s="381">
        <v>498</v>
      </c>
      <c r="AG43" s="381">
        <v>485</v>
      </c>
      <c r="AH43" s="381">
        <v>474</v>
      </c>
      <c r="AI43" s="381">
        <v>465</v>
      </c>
      <c r="AJ43" s="381">
        <v>457</v>
      </c>
      <c r="AK43" s="381">
        <v>452</v>
      </c>
      <c r="AL43" s="381">
        <v>450</v>
      </c>
    </row>
    <row r="44" spans="1:38" x14ac:dyDescent="0.2">
      <c r="A44" s="928"/>
      <c r="B44" s="635">
        <v>41</v>
      </c>
      <c r="C44" s="381">
        <v>906</v>
      </c>
      <c r="D44" s="381">
        <v>905</v>
      </c>
      <c r="E44" s="381">
        <v>903</v>
      </c>
      <c r="F44" s="381">
        <v>899</v>
      </c>
      <c r="G44" s="381">
        <v>894</v>
      </c>
      <c r="H44" s="381">
        <v>887</v>
      </c>
      <c r="I44" s="381">
        <v>879</v>
      </c>
      <c r="J44" s="381">
        <v>870</v>
      </c>
      <c r="K44" s="381">
        <v>859</v>
      </c>
      <c r="L44" s="381">
        <v>846</v>
      </c>
      <c r="M44" s="381">
        <v>833</v>
      </c>
      <c r="N44" s="381">
        <v>818</v>
      </c>
      <c r="O44" s="381">
        <v>803</v>
      </c>
      <c r="P44" s="381">
        <v>786</v>
      </c>
      <c r="Q44" s="381">
        <v>769</v>
      </c>
      <c r="R44" s="381">
        <v>751</v>
      </c>
      <c r="S44" s="381">
        <v>733</v>
      </c>
      <c r="T44" s="381">
        <v>714</v>
      </c>
      <c r="U44" s="381">
        <v>695</v>
      </c>
      <c r="V44" s="381">
        <v>675</v>
      </c>
      <c r="W44" s="381">
        <v>656</v>
      </c>
      <c r="X44" s="381">
        <v>636</v>
      </c>
      <c r="Y44" s="381">
        <v>617</v>
      </c>
      <c r="Z44" s="381">
        <v>598</v>
      </c>
      <c r="AA44" s="381">
        <v>579</v>
      </c>
      <c r="AB44" s="381">
        <v>560</v>
      </c>
      <c r="AC44" s="381">
        <v>543</v>
      </c>
      <c r="AD44" s="381">
        <v>525</v>
      </c>
      <c r="AE44" s="381">
        <v>509</v>
      </c>
      <c r="AF44" s="381">
        <v>494</v>
      </c>
      <c r="AG44" s="381">
        <v>480</v>
      </c>
      <c r="AH44" s="381">
        <v>468</v>
      </c>
      <c r="AI44" s="381">
        <v>459</v>
      </c>
      <c r="AJ44" s="381">
        <v>451</v>
      </c>
      <c r="AK44" s="381">
        <v>446</v>
      </c>
      <c r="AL44" s="381">
        <v>443</v>
      </c>
    </row>
    <row r="45" spans="1:38" x14ac:dyDescent="0.2">
      <c r="A45" s="928"/>
      <c r="B45" s="635">
        <v>42</v>
      </c>
      <c r="C45" s="381">
        <v>906</v>
      </c>
      <c r="D45" s="381">
        <v>905</v>
      </c>
      <c r="E45" s="381">
        <v>903</v>
      </c>
      <c r="F45" s="381">
        <v>899</v>
      </c>
      <c r="G45" s="381">
        <v>894</v>
      </c>
      <c r="H45" s="381">
        <v>887</v>
      </c>
      <c r="I45" s="381">
        <v>879</v>
      </c>
      <c r="J45" s="381">
        <v>869</v>
      </c>
      <c r="K45" s="381">
        <v>858</v>
      </c>
      <c r="L45" s="381">
        <v>846</v>
      </c>
      <c r="M45" s="381">
        <v>832</v>
      </c>
      <c r="N45" s="381">
        <v>817</v>
      </c>
      <c r="O45" s="381">
        <v>801</v>
      </c>
      <c r="P45" s="381">
        <v>785</v>
      </c>
      <c r="Q45" s="381">
        <v>768</v>
      </c>
      <c r="R45" s="381">
        <v>749</v>
      </c>
      <c r="S45" s="381">
        <v>731</v>
      </c>
      <c r="T45" s="381">
        <v>712</v>
      </c>
      <c r="U45" s="381">
        <v>692</v>
      </c>
      <c r="V45" s="381">
        <v>673</v>
      </c>
      <c r="W45" s="381">
        <v>653</v>
      </c>
      <c r="X45" s="381">
        <v>633</v>
      </c>
      <c r="Y45" s="381">
        <v>613</v>
      </c>
      <c r="Z45" s="381">
        <v>594</v>
      </c>
      <c r="AA45" s="381">
        <v>575</v>
      </c>
      <c r="AB45" s="381">
        <v>556</v>
      </c>
      <c r="AC45" s="381">
        <v>538</v>
      </c>
      <c r="AD45" s="381">
        <v>521</v>
      </c>
      <c r="AE45" s="381">
        <v>504</v>
      </c>
      <c r="AF45" s="381">
        <v>489</v>
      </c>
      <c r="AG45" s="381">
        <v>474</v>
      </c>
      <c r="AH45" s="381">
        <v>462</v>
      </c>
      <c r="AI45" s="381">
        <v>453</v>
      </c>
      <c r="AJ45" s="381">
        <v>445</v>
      </c>
      <c r="AK45" s="381">
        <v>440</v>
      </c>
      <c r="AL45" s="381">
        <v>436</v>
      </c>
    </row>
    <row r="46" spans="1:38" x14ac:dyDescent="0.2">
      <c r="A46" s="928"/>
      <c r="B46" s="635">
        <v>43</v>
      </c>
      <c r="C46" s="381">
        <v>906</v>
      </c>
      <c r="D46" s="381">
        <v>905</v>
      </c>
      <c r="E46" s="381">
        <v>903</v>
      </c>
      <c r="F46" s="381">
        <v>899</v>
      </c>
      <c r="G46" s="381">
        <v>894</v>
      </c>
      <c r="H46" s="381">
        <v>887</v>
      </c>
      <c r="I46" s="381">
        <v>878</v>
      </c>
      <c r="J46" s="381">
        <v>869</v>
      </c>
      <c r="K46" s="381">
        <v>857</v>
      </c>
      <c r="L46" s="381">
        <v>845</v>
      </c>
      <c r="M46" s="381">
        <v>831</v>
      </c>
      <c r="N46" s="381">
        <v>816</v>
      </c>
      <c r="O46" s="381">
        <v>800</v>
      </c>
      <c r="P46" s="381">
        <v>783</v>
      </c>
      <c r="Q46" s="381">
        <v>766</v>
      </c>
      <c r="R46" s="381">
        <v>747</v>
      </c>
      <c r="S46" s="381">
        <v>729</v>
      </c>
      <c r="T46" s="381">
        <v>709</v>
      </c>
      <c r="U46" s="381">
        <v>690</v>
      </c>
      <c r="V46" s="381">
        <v>670</v>
      </c>
      <c r="W46" s="381">
        <v>650</v>
      </c>
      <c r="X46" s="381">
        <v>630</v>
      </c>
      <c r="Y46" s="381">
        <v>610</v>
      </c>
      <c r="Z46" s="381">
        <v>590</v>
      </c>
      <c r="AA46" s="381">
        <v>571</v>
      </c>
      <c r="AB46" s="381">
        <v>552</v>
      </c>
      <c r="AC46" s="381">
        <v>534</v>
      </c>
      <c r="AD46" s="381">
        <v>516</v>
      </c>
      <c r="AE46" s="381">
        <v>500</v>
      </c>
      <c r="AF46" s="381">
        <v>484</v>
      </c>
      <c r="AG46" s="381">
        <v>469</v>
      </c>
      <c r="AH46" s="381">
        <v>457</v>
      </c>
      <c r="AI46" s="381">
        <v>447</v>
      </c>
      <c r="AJ46" s="381">
        <v>439</v>
      </c>
      <c r="AK46" s="381">
        <v>434</v>
      </c>
      <c r="AL46" s="381">
        <v>430</v>
      </c>
    </row>
    <row r="47" spans="1:38" x14ac:dyDescent="0.2">
      <c r="A47" s="928"/>
      <c r="B47" s="635">
        <v>44</v>
      </c>
      <c r="C47" s="381">
        <v>906</v>
      </c>
      <c r="D47" s="381">
        <v>905</v>
      </c>
      <c r="E47" s="381">
        <v>903</v>
      </c>
      <c r="F47" s="381">
        <v>899</v>
      </c>
      <c r="G47" s="381">
        <v>893</v>
      </c>
      <c r="H47" s="381">
        <v>886</v>
      </c>
      <c r="I47" s="381">
        <v>878</v>
      </c>
      <c r="J47" s="381">
        <v>868</v>
      </c>
      <c r="K47" s="381">
        <v>856</v>
      </c>
      <c r="L47" s="381">
        <v>844</v>
      </c>
      <c r="M47" s="381">
        <v>830</v>
      </c>
      <c r="N47" s="381">
        <v>815</v>
      </c>
      <c r="O47" s="381">
        <v>799</v>
      </c>
      <c r="P47" s="381">
        <v>782</v>
      </c>
      <c r="Q47" s="381">
        <v>764</v>
      </c>
      <c r="R47" s="381">
        <v>745</v>
      </c>
      <c r="S47" s="381">
        <v>726</v>
      </c>
      <c r="T47" s="381">
        <v>707</v>
      </c>
      <c r="U47" s="381">
        <v>687</v>
      </c>
      <c r="V47" s="381">
        <v>667</v>
      </c>
      <c r="W47" s="381">
        <v>647</v>
      </c>
      <c r="X47" s="381">
        <v>626</v>
      </c>
      <c r="Y47" s="381">
        <v>606</v>
      </c>
      <c r="Z47" s="381">
        <v>586</v>
      </c>
      <c r="AA47" s="381">
        <v>567</v>
      </c>
      <c r="AB47" s="381">
        <v>548</v>
      </c>
      <c r="AC47" s="381">
        <v>530</v>
      </c>
      <c r="AD47" s="381">
        <v>512</v>
      </c>
      <c r="AE47" s="381">
        <v>495</v>
      </c>
      <c r="AF47" s="381">
        <v>479</v>
      </c>
      <c r="AG47" s="381">
        <v>464</v>
      </c>
      <c r="AH47" s="381">
        <v>451</v>
      </c>
      <c r="AI47" s="381">
        <v>441</v>
      </c>
      <c r="AJ47" s="381">
        <v>433</v>
      </c>
      <c r="AK47" s="381">
        <v>428</v>
      </c>
      <c r="AL47" s="381">
        <v>424</v>
      </c>
    </row>
    <row r="48" spans="1:38" x14ac:dyDescent="0.2">
      <c r="A48" s="928"/>
      <c r="B48" s="635">
        <v>45</v>
      </c>
      <c r="C48" s="381">
        <v>905</v>
      </c>
      <c r="D48" s="381">
        <v>904</v>
      </c>
      <c r="E48" s="381">
        <v>902</v>
      </c>
      <c r="F48" s="381">
        <v>898</v>
      </c>
      <c r="G48" s="381">
        <v>893</v>
      </c>
      <c r="H48" s="381">
        <v>885</v>
      </c>
      <c r="I48" s="381">
        <v>877</v>
      </c>
      <c r="J48" s="381">
        <v>867</v>
      </c>
      <c r="K48" s="381">
        <v>855</v>
      </c>
      <c r="L48" s="381">
        <v>843</v>
      </c>
      <c r="M48" s="381">
        <v>828</v>
      </c>
      <c r="N48" s="381">
        <v>813</v>
      </c>
      <c r="O48" s="381">
        <v>797</v>
      </c>
      <c r="P48" s="381">
        <v>780</v>
      </c>
      <c r="Q48" s="381">
        <v>762</v>
      </c>
      <c r="R48" s="381">
        <v>743</v>
      </c>
      <c r="S48" s="381">
        <v>724</v>
      </c>
      <c r="T48" s="381">
        <v>704</v>
      </c>
      <c r="U48" s="381">
        <v>684</v>
      </c>
      <c r="V48" s="381">
        <v>664</v>
      </c>
      <c r="W48" s="381">
        <v>643</v>
      </c>
      <c r="X48" s="381">
        <v>623</v>
      </c>
      <c r="Y48" s="381">
        <v>603</v>
      </c>
      <c r="Z48" s="381">
        <v>583</v>
      </c>
      <c r="AA48" s="381">
        <v>563</v>
      </c>
      <c r="AB48" s="381">
        <v>544</v>
      </c>
      <c r="AC48" s="381">
        <v>525</v>
      </c>
      <c r="AD48" s="381">
        <v>508</v>
      </c>
      <c r="AE48" s="381">
        <v>490</v>
      </c>
      <c r="AF48" s="381">
        <v>474</v>
      </c>
      <c r="AG48" s="381">
        <v>459</v>
      </c>
      <c r="AH48" s="381">
        <v>446</v>
      </c>
      <c r="AI48" s="381">
        <v>436</v>
      </c>
      <c r="AJ48" s="381">
        <v>428</v>
      </c>
      <c r="AK48" s="381">
        <v>422</v>
      </c>
      <c r="AL48" s="381">
        <v>418</v>
      </c>
    </row>
    <row r="49" spans="1:38" x14ac:dyDescent="0.2">
      <c r="A49" s="928"/>
      <c r="B49" s="635">
        <v>46</v>
      </c>
      <c r="C49" s="381">
        <v>904</v>
      </c>
      <c r="D49" s="381">
        <v>904</v>
      </c>
      <c r="E49" s="381">
        <v>901</v>
      </c>
      <c r="F49" s="381">
        <v>897</v>
      </c>
      <c r="G49" s="381">
        <v>892</v>
      </c>
      <c r="H49" s="381">
        <v>885</v>
      </c>
      <c r="I49" s="381">
        <v>876</v>
      </c>
      <c r="J49" s="381">
        <v>866</v>
      </c>
      <c r="K49" s="381">
        <v>854</v>
      </c>
      <c r="L49" s="381">
        <v>841</v>
      </c>
      <c r="M49" s="381">
        <v>827</v>
      </c>
      <c r="N49" s="381">
        <v>811</v>
      </c>
      <c r="O49" s="381">
        <v>795</v>
      </c>
      <c r="P49" s="381">
        <v>778</v>
      </c>
      <c r="Q49" s="381">
        <v>759</v>
      </c>
      <c r="R49" s="381">
        <v>741</v>
      </c>
      <c r="S49" s="381">
        <v>721</v>
      </c>
      <c r="T49" s="381">
        <v>701</v>
      </c>
      <c r="U49" s="381">
        <v>681</v>
      </c>
      <c r="V49" s="381">
        <v>661</v>
      </c>
      <c r="W49" s="381">
        <v>640</v>
      </c>
      <c r="X49" s="381">
        <v>619</v>
      </c>
      <c r="Y49" s="381">
        <v>599</v>
      </c>
      <c r="Z49" s="381">
        <v>579</v>
      </c>
      <c r="AA49" s="381">
        <v>559</v>
      </c>
      <c r="AB49" s="381">
        <v>540</v>
      </c>
      <c r="AC49" s="381">
        <v>521</v>
      </c>
      <c r="AD49" s="381">
        <v>503</v>
      </c>
      <c r="AE49" s="381">
        <v>486</v>
      </c>
      <c r="AF49" s="381">
        <v>469</v>
      </c>
      <c r="AG49" s="381">
        <v>454</v>
      </c>
      <c r="AH49" s="381">
        <v>441</v>
      </c>
      <c r="AI49" s="381">
        <v>430</v>
      </c>
      <c r="AJ49" s="381">
        <v>422</v>
      </c>
      <c r="AK49" s="381">
        <v>416</v>
      </c>
      <c r="AL49" s="381">
        <v>412</v>
      </c>
    </row>
    <row r="50" spans="1:38" x14ac:dyDescent="0.2">
      <c r="A50" s="928"/>
      <c r="B50" s="635">
        <v>47</v>
      </c>
      <c r="C50" s="381">
        <v>903</v>
      </c>
      <c r="D50" s="381">
        <v>903</v>
      </c>
      <c r="E50" s="381">
        <v>900</v>
      </c>
      <c r="F50" s="381">
        <v>896</v>
      </c>
      <c r="G50" s="381">
        <v>891</v>
      </c>
      <c r="H50" s="381">
        <v>883</v>
      </c>
      <c r="I50" s="381">
        <v>875</v>
      </c>
      <c r="J50" s="381">
        <v>864</v>
      </c>
      <c r="K50" s="381">
        <v>853</v>
      </c>
      <c r="L50" s="381">
        <v>839</v>
      </c>
      <c r="M50" s="381">
        <v>825</v>
      </c>
      <c r="N50" s="381">
        <v>810</v>
      </c>
      <c r="O50" s="381">
        <v>793</v>
      </c>
      <c r="P50" s="381">
        <v>775</v>
      </c>
      <c r="Q50" s="381">
        <v>757</v>
      </c>
      <c r="R50" s="381">
        <v>738</v>
      </c>
      <c r="S50" s="381">
        <v>718</v>
      </c>
      <c r="T50" s="381">
        <v>698</v>
      </c>
      <c r="U50" s="381">
        <v>678</v>
      </c>
      <c r="V50" s="381">
        <v>657</v>
      </c>
      <c r="W50" s="381">
        <v>636</v>
      </c>
      <c r="X50" s="381">
        <v>616</v>
      </c>
      <c r="Y50" s="381">
        <v>595</v>
      </c>
      <c r="Z50" s="381">
        <v>575</v>
      </c>
      <c r="AA50" s="381">
        <v>555</v>
      </c>
      <c r="AB50" s="381">
        <v>535</v>
      </c>
      <c r="AC50" s="381">
        <v>517</v>
      </c>
      <c r="AD50" s="381">
        <v>499</v>
      </c>
      <c r="AE50" s="381">
        <v>481</v>
      </c>
      <c r="AF50" s="381">
        <v>465</v>
      </c>
      <c r="AG50" s="381">
        <v>449</v>
      </c>
      <c r="AH50" s="381">
        <v>436</v>
      </c>
      <c r="AI50" s="381">
        <v>424</v>
      </c>
      <c r="AJ50" s="381">
        <v>416</v>
      </c>
      <c r="AK50" s="381">
        <v>410</v>
      </c>
      <c r="AL50" s="381">
        <v>406</v>
      </c>
    </row>
    <row r="51" spans="1:38" x14ac:dyDescent="0.2">
      <c r="A51" s="928"/>
      <c r="B51" s="635">
        <v>48</v>
      </c>
      <c r="C51" s="381">
        <v>902</v>
      </c>
      <c r="D51" s="381">
        <v>901</v>
      </c>
      <c r="E51" s="381">
        <v>899</v>
      </c>
      <c r="F51" s="381">
        <v>895</v>
      </c>
      <c r="G51" s="381">
        <v>889</v>
      </c>
      <c r="H51" s="381">
        <v>882</v>
      </c>
      <c r="I51" s="381">
        <v>873</v>
      </c>
      <c r="J51" s="381">
        <v>863</v>
      </c>
      <c r="K51" s="381">
        <v>851</v>
      </c>
      <c r="L51" s="381">
        <v>838</v>
      </c>
      <c r="M51" s="381">
        <v>823</v>
      </c>
      <c r="N51" s="381">
        <v>807</v>
      </c>
      <c r="O51" s="381">
        <v>791</v>
      </c>
      <c r="P51" s="381">
        <v>773</v>
      </c>
      <c r="Q51" s="381">
        <v>755</v>
      </c>
      <c r="R51" s="381">
        <v>735</v>
      </c>
      <c r="S51" s="381">
        <v>716</v>
      </c>
      <c r="T51" s="381">
        <v>695</v>
      </c>
      <c r="U51" s="381">
        <v>675</v>
      </c>
      <c r="V51" s="381">
        <v>654</v>
      </c>
      <c r="W51" s="381">
        <v>633</v>
      </c>
      <c r="X51" s="381">
        <v>612</v>
      </c>
      <c r="Y51" s="381">
        <v>591</v>
      </c>
      <c r="Z51" s="381">
        <v>571</v>
      </c>
      <c r="AA51" s="381">
        <v>551</v>
      </c>
      <c r="AB51" s="381">
        <v>531</v>
      </c>
      <c r="AC51" s="381">
        <v>512</v>
      </c>
      <c r="AD51" s="381">
        <v>494</v>
      </c>
      <c r="AE51" s="381">
        <v>477</v>
      </c>
      <c r="AF51" s="381">
        <v>460</v>
      </c>
      <c r="AG51" s="381">
        <v>445</v>
      </c>
      <c r="AH51" s="381">
        <v>431</v>
      </c>
      <c r="AI51" s="381">
        <v>419</v>
      </c>
      <c r="AJ51" s="381">
        <v>410</v>
      </c>
      <c r="AK51" s="381">
        <v>404</v>
      </c>
      <c r="AL51" s="381">
        <v>401</v>
      </c>
    </row>
    <row r="52" spans="1:38" x14ac:dyDescent="0.2">
      <c r="A52" s="928"/>
      <c r="B52" s="635">
        <v>49</v>
      </c>
      <c r="C52" s="381">
        <v>901</v>
      </c>
      <c r="D52" s="381">
        <v>900</v>
      </c>
      <c r="E52" s="381">
        <v>897</v>
      </c>
      <c r="F52" s="381">
        <v>893</v>
      </c>
      <c r="G52" s="381">
        <v>888</v>
      </c>
      <c r="H52" s="381">
        <v>880</v>
      </c>
      <c r="I52" s="381">
        <v>871</v>
      </c>
      <c r="J52" s="381">
        <v>861</v>
      </c>
      <c r="K52" s="381">
        <v>849</v>
      </c>
      <c r="L52" s="381">
        <v>836</v>
      </c>
      <c r="M52" s="381">
        <v>821</v>
      </c>
      <c r="N52" s="381">
        <v>805</v>
      </c>
      <c r="O52" s="381">
        <v>788</v>
      </c>
      <c r="P52" s="381">
        <v>771</v>
      </c>
      <c r="Q52" s="381">
        <v>752</v>
      </c>
      <c r="R52" s="381">
        <v>733</v>
      </c>
      <c r="S52" s="381">
        <v>713</v>
      </c>
      <c r="T52" s="381">
        <v>692</v>
      </c>
      <c r="U52" s="381">
        <v>671</v>
      </c>
      <c r="V52" s="381">
        <v>650</v>
      </c>
      <c r="W52" s="381">
        <v>629</v>
      </c>
      <c r="X52" s="381">
        <v>608</v>
      </c>
      <c r="Y52" s="381">
        <v>587</v>
      </c>
      <c r="Z52" s="381">
        <v>567</v>
      </c>
      <c r="AA52" s="381">
        <v>547</v>
      </c>
      <c r="AB52" s="381">
        <v>527</v>
      </c>
      <c r="AC52" s="381">
        <v>508</v>
      </c>
      <c r="AD52" s="381">
        <v>490</v>
      </c>
      <c r="AE52" s="381">
        <v>472</v>
      </c>
      <c r="AF52" s="381">
        <v>455</v>
      </c>
      <c r="AG52" s="381">
        <v>440</v>
      </c>
      <c r="AH52" s="381">
        <v>426</v>
      </c>
      <c r="AI52" s="381">
        <v>414</v>
      </c>
      <c r="AJ52" s="381">
        <v>405</v>
      </c>
      <c r="AK52" s="381">
        <v>399</v>
      </c>
      <c r="AL52" s="381">
        <v>395</v>
      </c>
    </row>
    <row r="53" spans="1:38" x14ac:dyDescent="0.2">
      <c r="A53" s="928"/>
      <c r="B53" s="635">
        <v>50</v>
      </c>
      <c r="C53" s="381">
        <v>899</v>
      </c>
      <c r="D53" s="381">
        <v>898</v>
      </c>
      <c r="E53" s="381">
        <v>896</v>
      </c>
      <c r="F53" s="381">
        <v>892</v>
      </c>
      <c r="G53" s="381">
        <v>886</v>
      </c>
      <c r="H53" s="381">
        <v>879</v>
      </c>
      <c r="I53" s="381">
        <v>870</v>
      </c>
      <c r="J53" s="381">
        <v>859</v>
      </c>
      <c r="K53" s="381">
        <v>847</v>
      </c>
      <c r="L53" s="381">
        <v>834</v>
      </c>
      <c r="M53" s="381">
        <v>819</v>
      </c>
      <c r="N53" s="381">
        <v>803</v>
      </c>
      <c r="O53" s="381">
        <v>786</v>
      </c>
      <c r="P53" s="381">
        <v>768</v>
      </c>
      <c r="Q53" s="381">
        <v>749</v>
      </c>
      <c r="R53" s="381">
        <v>730</v>
      </c>
      <c r="S53" s="381">
        <v>710</v>
      </c>
      <c r="T53" s="381">
        <v>689</v>
      </c>
      <c r="U53" s="381">
        <v>668</v>
      </c>
      <c r="V53" s="381">
        <v>647</v>
      </c>
      <c r="W53" s="381">
        <v>626</v>
      </c>
      <c r="X53" s="381">
        <v>604</v>
      </c>
      <c r="Y53" s="381">
        <v>583</v>
      </c>
      <c r="Z53" s="381">
        <v>563</v>
      </c>
      <c r="AA53" s="381">
        <v>542</v>
      </c>
      <c r="AB53" s="381">
        <v>522</v>
      </c>
      <c r="AC53" s="381">
        <v>503</v>
      </c>
      <c r="AD53" s="381">
        <v>485</v>
      </c>
      <c r="AE53" s="381">
        <v>467</v>
      </c>
      <c r="AF53" s="381">
        <v>451</v>
      </c>
      <c r="AG53" s="381">
        <v>435</v>
      </c>
      <c r="AH53" s="381">
        <v>421</v>
      </c>
      <c r="AI53" s="381">
        <v>409</v>
      </c>
      <c r="AJ53" s="381">
        <v>400</v>
      </c>
      <c r="AK53" s="381">
        <v>393</v>
      </c>
      <c r="AL53" s="381">
        <v>389</v>
      </c>
    </row>
    <row r="54" spans="1:38" x14ac:dyDescent="0.2">
      <c r="A54" s="928"/>
      <c r="B54" s="635">
        <v>51</v>
      </c>
      <c r="C54" s="381">
        <v>897</v>
      </c>
      <c r="D54" s="381">
        <v>896</v>
      </c>
      <c r="E54" s="381">
        <v>894</v>
      </c>
      <c r="F54" s="381">
        <v>890</v>
      </c>
      <c r="G54" s="381">
        <v>884</v>
      </c>
      <c r="H54" s="381">
        <v>877</v>
      </c>
      <c r="I54" s="381">
        <v>868</v>
      </c>
      <c r="J54" s="381">
        <v>857</v>
      </c>
      <c r="K54" s="381">
        <v>845</v>
      </c>
      <c r="L54" s="381">
        <v>831</v>
      </c>
      <c r="M54" s="381">
        <v>816</v>
      </c>
      <c r="N54" s="381">
        <v>800</v>
      </c>
      <c r="O54" s="381">
        <v>783</v>
      </c>
      <c r="P54" s="381">
        <v>765</v>
      </c>
      <c r="Q54" s="381">
        <v>746</v>
      </c>
      <c r="R54" s="381">
        <v>727</v>
      </c>
      <c r="S54" s="381">
        <v>706</v>
      </c>
      <c r="T54" s="381">
        <v>686</v>
      </c>
      <c r="U54" s="381">
        <v>665</v>
      </c>
      <c r="V54" s="381">
        <v>643</v>
      </c>
      <c r="W54" s="381">
        <v>622</v>
      </c>
      <c r="X54" s="381">
        <v>601</v>
      </c>
      <c r="Y54" s="381">
        <v>579</v>
      </c>
      <c r="Z54" s="381">
        <v>558</v>
      </c>
      <c r="AA54" s="381">
        <v>538</v>
      </c>
      <c r="AB54" s="381">
        <v>518</v>
      </c>
      <c r="AC54" s="381">
        <v>499</v>
      </c>
      <c r="AD54" s="381">
        <v>480</v>
      </c>
      <c r="AE54" s="381">
        <v>463</v>
      </c>
      <c r="AF54" s="381">
        <v>446</v>
      </c>
      <c r="AG54" s="381">
        <v>430</v>
      </c>
      <c r="AH54" s="381">
        <v>416</v>
      </c>
      <c r="AI54" s="381">
        <v>404</v>
      </c>
      <c r="AJ54" s="381">
        <v>395</v>
      </c>
      <c r="AK54" s="381">
        <v>388</v>
      </c>
      <c r="AL54" s="381">
        <v>384</v>
      </c>
    </row>
    <row r="55" spans="1:38" x14ac:dyDescent="0.2">
      <c r="A55" s="928"/>
      <c r="B55" s="635">
        <v>52</v>
      </c>
      <c r="C55" s="381">
        <v>895</v>
      </c>
      <c r="D55" s="381">
        <v>894</v>
      </c>
      <c r="E55" s="381">
        <v>892</v>
      </c>
      <c r="F55" s="381">
        <v>888</v>
      </c>
      <c r="G55" s="381">
        <v>882</v>
      </c>
      <c r="H55" s="381">
        <v>874</v>
      </c>
      <c r="I55" s="381">
        <v>865</v>
      </c>
      <c r="J55" s="381">
        <v>855</v>
      </c>
      <c r="K55" s="381">
        <v>842</v>
      </c>
      <c r="L55" s="381">
        <v>829</v>
      </c>
      <c r="M55" s="381">
        <v>814</v>
      </c>
      <c r="N55" s="381">
        <v>798</v>
      </c>
      <c r="O55" s="381">
        <v>780</v>
      </c>
      <c r="P55" s="381">
        <v>762</v>
      </c>
      <c r="Q55" s="381">
        <v>743</v>
      </c>
      <c r="R55" s="381">
        <v>723</v>
      </c>
      <c r="S55" s="381">
        <v>703</v>
      </c>
      <c r="T55" s="381">
        <v>682</v>
      </c>
      <c r="U55" s="381">
        <v>661</v>
      </c>
      <c r="V55" s="381">
        <v>640</v>
      </c>
      <c r="W55" s="381">
        <v>618</v>
      </c>
      <c r="X55" s="381">
        <v>597</v>
      </c>
      <c r="Y55" s="381">
        <v>575</v>
      </c>
      <c r="Z55" s="381">
        <v>554</v>
      </c>
      <c r="AA55" s="381">
        <v>534</v>
      </c>
      <c r="AB55" s="381">
        <v>514</v>
      </c>
      <c r="AC55" s="381">
        <v>494</v>
      </c>
      <c r="AD55" s="381">
        <v>476</v>
      </c>
      <c r="AE55" s="381">
        <v>458</v>
      </c>
      <c r="AF55" s="381">
        <v>441</v>
      </c>
      <c r="AG55" s="381">
        <v>426</v>
      </c>
      <c r="AH55" s="381">
        <v>411</v>
      </c>
      <c r="AI55" s="381">
        <v>399</v>
      </c>
      <c r="AJ55" s="381">
        <v>390</v>
      </c>
      <c r="AK55" s="381">
        <v>383</v>
      </c>
      <c r="AL55" s="381">
        <v>378</v>
      </c>
    </row>
    <row r="56" spans="1:38" x14ac:dyDescent="0.2">
      <c r="A56" s="928"/>
      <c r="B56" s="635">
        <v>53</v>
      </c>
      <c r="C56" s="381">
        <v>893</v>
      </c>
      <c r="D56" s="381">
        <v>892</v>
      </c>
      <c r="E56" s="381">
        <v>890</v>
      </c>
      <c r="F56" s="381">
        <v>885</v>
      </c>
      <c r="G56" s="381">
        <v>880</v>
      </c>
      <c r="H56" s="381">
        <v>872</v>
      </c>
      <c r="I56" s="381">
        <v>863</v>
      </c>
      <c r="J56" s="381">
        <v>852</v>
      </c>
      <c r="K56" s="381">
        <v>840</v>
      </c>
      <c r="L56" s="381">
        <v>826</v>
      </c>
      <c r="M56" s="381">
        <v>811</v>
      </c>
      <c r="N56" s="381">
        <v>795</v>
      </c>
      <c r="O56" s="381">
        <v>777</v>
      </c>
      <c r="P56" s="381">
        <v>759</v>
      </c>
      <c r="Q56" s="381">
        <v>740</v>
      </c>
      <c r="R56" s="381">
        <v>720</v>
      </c>
      <c r="S56" s="381">
        <v>700</v>
      </c>
      <c r="T56" s="381">
        <v>679</v>
      </c>
      <c r="U56" s="381">
        <v>657</v>
      </c>
      <c r="V56" s="381">
        <v>636</v>
      </c>
      <c r="W56" s="381">
        <v>614</v>
      </c>
      <c r="X56" s="381">
        <v>592</v>
      </c>
      <c r="Y56" s="381">
        <v>571</v>
      </c>
      <c r="Z56" s="381">
        <v>550</v>
      </c>
      <c r="AA56" s="381">
        <v>529</v>
      </c>
      <c r="AB56" s="381">
        <v>509</v>
      </c>
      <c r="AC56" s="381">
        <v>490</v>
      </c>
      <c r="AD56" s="381">
        <v>471</v>
      </c>
      <c r="AE56" s="381">
        <v>453</v>
      </c>
      <c r="AF56" s="381">
        <v>437</v>
      </c>
      <c r="AG56" s="381">
        <v>421</v>
      </c>
      <c r="AH56" s="381">
        <v>407</v>
      </c>
      <c r="AI56" s="381">
        <v>395</v>
      </c>
      <c r="AJ56" s="381">
        <v>385</v>
      </c>
      <c r="AK56" s="381">
        <v>378</v>
      </c>
      <c r="AL56" s="381">
        <v>373</v>
      </c>
    </row>
    <row r="57" spans="1:38" x14ac:dyDescent="0.2">
      <c r="A57" s="928"/>
      <c r="B57" s="635">
        <v>54</v>
      </c>
      <c r="C57" s="381">
        <v>890</v>
      </c>
      <c r="D57" s="381">
        <v>890</v>
      </c>
      <c r="E57" s="381">
        <v>887</v>
      </c>
      <c r="F57" s="381">
        <v>883</v>
      </c>
      <c r="G57" s="381">
        <v>877</v>
      </c>
      <c r="H57" s="381">
        <v>869</v>
      </c>
      <c r="I57" s="381">
        <v>860</v>
      </c>
      <c r="J57" s="381">
        <v>850</v>
      </c>
      <c r="K57" s="381">
        <v>837</v>
      </c>
      <c r="L57" s="381">
        <v>823</v>
      </c>
      <c r="M57" s="381">
        <v>808</v>
      </c>
      <c r="N57" s="381">
        <v>792</v>
      </c>
      <c r="O57" s="381">
        <v>774</v>
      </c>
      <c r="P57" s="381">
        <v>756</v>
      </c>
      <c r="Q57" s="381">
        <v>737</v>
      </c>
      <c r="R57" s="381">
        <v>716</v>
      </c>
      <c r="S57" s="381">
        <v>696</v>
      </c>
      <c r="T57" s="381">
        <v>675</v>
      </c>
      <c r="U57" s="381">
        <v>653</v>
      </c>
      <c r="V57" s="381">
        <v>632</v>
      </c>
      <c r="W57" s="381">
        <v>610</v>
      </c>
      <c r="X57" s="381">
        <v>588</v>
      </c>
      <c r="Y57" s="381">
        <v>567</v>
      </c>
      <c r="Z57" s="381">
        <v>546</v>
      </c>
      <c r="AA57" s="381">
        <v>525</v>
      </c>
      <c r="AB57" s="381">
        <v>505</v>
      </c>
      <c r="AC57" s="381">
        <v>485</v>
      </c>
      <c r="AD57" s="381">
        <v>467</v>
      </c>
      <c r="AE57" s="381">
        <v>449</v>
      </c>
      <c r="AF57" s="381">
        <v>432</v>
      </c>
      <c r="AG57" s="381">
        <v>416</v>
      </c>
      <c r="AH57" s="381">
        <v>402</v>
      </c>
      <c r="AI57" s="381">
        <v>390</v>
      </c>
      <c r="AJ57" s="381">
        <v>380</v>
      </c>
      <c r="AK57" s="381">
        <v>373</v>
      </c>
      <c r="AL57" s="381">
        <v>369</v>
      </c>
    </row>
    <row r="58" spans="1:38" x14ac:dyDescent="0.2">
      <c r="A58" s="928"/>
      <c r="B58" s="635">
        <v>55</v>
      </c>
      <c r="C58" s="381">
        <v>888</v>
      </c>
      <c r="D58" s="381">
        <v>887</v>
      </c>
      <c r="E58" s="381">
        <v>884</v>
      </c>
      <c r="F58" s="381">
        <v>880</v>
      </c>
      <c r="G58" s="381">
        <v>874</v>
      </c>
      <c r="H58" s="381">
        <v>867</v>
      </c>
      <c r="I58" s="381">
        <v>857</v>
      </c>
      <c r="J58" s="381">
        <v>847</v>
      </c>
      <c r="K58" s="381">
        <v>834</v>
      </c>
      <c r="L58" s="381">
        <v>820</v>
      </c>
      <c r="M58" s="381">
        <v>805</v>
      </c>
      <c r="N58" s="381">
        <v>789</v>
      </c>
      <c r="O58" s="381">
        <v>771</v>
      </c>
      <c r="P58" s="381">
        <v>752</v>
      </c>
      <c r="Q58" s="381">
        <v>733</v>
      </c>
      <c r="R58" s="381">
        <v>713</v>
      </c>
      <c r="S58" s="381">
        <v>692</v>
      </c>
      <c r="T58" s="381">
        <v>671</v>
      </c>
      <c r="U58" s="381">
        <v>650</v>
      </c>
      <c r="V58" s="381">
        <v>628</v>
      </c>
      <c r="W58" s="381">
        <v>606</v>
      </c>
      <c r="X58" s="381">
        <v>584</v>
      </c>
      <c r="Y58" s="381">
        <v>563</v>
      </c>
      <c r="Z58" s="381">
        <v>541</v>
      </c>
      <c r="AA58" s="381">
        <v>520</v>
      </c>
      <c r="AB58" s="381">
        <v>500</v>
      </c>
      <c r="AC58" s="381">
        <v>481</v>
      </c>
      <c r="AD58" s="381">
        <v>462</v>
      </c>
      <c r="AE58" s="381">
        <v>444</v>
      </c>
      <c r="AF58" s="381">
        <v>427</v>
      </c>
      <c r="AG58" s="381">
        <v>411</v>
      </c>
      <c r="AH58" s="381">
        <v>397</v>
      </c>
      <c r="AI58" s="381">
        <v>385</v>
      </c>
      <c r="AJ58" s="381">
        <v>375</v>
      </c>
      <c r="AK58" s="381">
        <v>368</v>
      </c>
      <c r="AL58" s="381">
        <v>364</v>
      </c>
    </row>
    <row r="59" spans="1:38" x14ac:dyDescent="0.2">
      <c r="A59" s="928"/>
      <c r="B59" s="635">
        <v>56</v>
      </c>
      <c r="C59" s="381">
        <v>885</v>
      </c>
      <c r="D59" s="381">
        <v>884</v>
      </c>
      <c r="E59" s="381">
        <v>881</v>
      </c>
      <c r="F59" s="381">
        <v>877</v>
      </c>
      <c r="G59" s="381">
        <v>871</v>
      </c>
      <c r="H59" s="381">
        <v>864</v>
      </c>
      <c r="I59" s="381">
        <v>854</v>
      </c>
      <c r="J59" s="381">
        <v>844</v>
      </c>
      <c r="K59" s="381">
        <v>831</v>
      </c>
      <c r="L59" s="381">
        <v>817</v>
      </c>
      <c r="M59" s="381">
        <v>802</v>
      </c>
      <c r="N59" s="381">
        <v>785</v>
      </c>
      <c r="O59" s="381">
        <v>767</v>
      </c>
      <c r="P59" s="381">
        <v>749</v>
      </c>
      <c r="Q59" s="381">
        <v>729</v>
      </c>
      <c r="R59" s="381">
        <v>709</v>
      </c>
      <c r="S59" s="381">
        <v>688</v>
      </c>
      <c r="T59" s="381">
        <v>667</v>
      </c>
      <c r="U59" s="381">
        <v>645</v>
      </c>
      <c r="V59" s="381">
        <v>624</v>
      </c>
      <c r="W59" s="381">
        <v>602</v>
      </c>
      <c r="X59" s="381">
        <v>580</v>
      </c>
      <c r="Y59" s="381">
        <v>558</v>
      </c>
      <c r="Z59" s="381">
        <v>537</v>
      </c>
      <c r="AA59" s="381">
        <v>516</v>
      </c>
      <c r="AB59" s="381">
        <v>496</v>
      </c>
      <c r="AC59" s="381">
        <v>476</v>
      </c>
      <c r="AD59" s="381">
        <v>458</v>
      </c>
      <c r="AE59" s="381">
        <v>440</v>
      </c>
      <c r="AF59" s="381">
        <v>423</v>
      </c>
      <c r="AG59" s="381">
        <v>407</v>
      </c>
      <c r="AH59" s="381">
        <v>392</v>
      </c>
      <c r="AI59" s="381">
        <v>380</v>
      </c>
      <c r="AJ59" s="381">
        <v>370</v>
      </c>
      <c r="AK59" s="381">
        <v>363</v>
      </c>
      <c r="AL59" s="381">
        <v>359</v>
      </c>
    </row>
    <row r="60" spans="1:38" x14ac:dyDescent="0.2">
      <c r="A60" s="928"/>
      <c r="B60" s="635">
        <v>57</v>
      </c>
      <c r="C60" s="381">
        <v>882</v>
      </c>
      <c r="D60" s="381">
        <v>881</v>
      </c>
      <c r="E60" s="381">
        <v>878</v>
      </c>
      <c r="F60" s="381">
        <v>874</v>
      </c>
      <c r="G60" s="381">
        <v>868</v>
      </c>
      <c r="H60" s="381">
        <v>861</v>
      </c>
      <c r="I60" s="381">
        <v>851</v>
      </c>
      <c r="J60" s="381">
        <v>840</v>
      </c>
      <c r="K60" s="381">
        <v>828</v>
      </c>
      <c r="L60" s="381">
        <v>814</v>
      </c>
      <c r="M60" s="381">
        <v>798</v>
      </c>
      <c r="N60" s="381">
        <v>782</v>
      </c>
      <c r="O60" s="381">
        <v>764</v>
      </c>
      <c r="P60" s="381">
        <v>745</v>
      </c>
      <c r="Q60" s="381">
        <v>726</v>
      </c>
      <c r="R60" s="381">
        <v>705</v>
      </c>
      <c r="S60" s="381">
        <v>684</v>
      </c>
      <c r="T60" s="381">
        <v>663</v>
      </c>
      <c r="U60" s="381">
        <v>641</v>
      </c>
      <c r="V60" s="381">
        <v>619</v>
      </c>
      <c r="W60" s="381">
        <v>597</v>
      </c>
      <c r="X60" s="381">
        <v>576</v>
      </c>
      <c r="Y60" s="381">
        <v>554</v>
      </c>
      <c r="Z60" s="381">
        <v>532</v>
      </c>
      <c r="AA60" s="381">
        <v>511</v>
      </c>
      <c r="AB60" s="381">
        <v>491</v>
      </c>
      <c r="AC60" s="381">
        <v>472</v>
      </c>
      <c r="AD60" s="381">
        <v>453</v>
      </c>
      <c r="AE60" s="381">
        <v>435</v>
      </c>
      <c r="AF60" s="381">
        <v>418</v>
      </c>
      <c r="AG60" s="381">
        <v>402</v>
      </c>
      <c r="AH60" s="381">
        <v>388</v>
      </c>
      <c r="AI60" s="381">
        <v>376</v>
      </c>
      <c r="AJ60" s="381">
        <v>366</v>
      </c>
      <c r="AK60" s="381">
        <v>358</v>
      </c>
      <c r="AL60" s="381">
        <v>354</v>
      </c>
    </row>
    <row r="61" spans="1:38" x14ac:dyDescent="0.2">
      <c r="A61" s="928"/>
      <c r="B61" s="635">
        <v>58</v>
      </c>
      <c r="C61" s="381">
        <v>879</v>
      </c>
      <c r="D61" s="381">
        <v>878</v>
      </c>
      <c r="E61" s="381">
        <v>875</v>
      </c>
      <c r="F61" s="381">
        <v>871</v>
      </c>
      <c r="G61" s="381">
        <v>865</v>
      </c>
      <c r="H61" s="381">
        <v>857</v>
      </c>
      <c r="I61" s="381">
        <v>848</v>
      </c>
      <c r="J61" s="381">
        <v>837</v>
      </c>
      <c r="K61" s="381">
        <v>824</v>
      </c>
      <c r="L61" s="381">
        <v>810</v>
      </c>
      <c r="M61" s="381">
        <v>795</v>
      </c>
      <c r="N61" s="381">
        <v>778</v>
      </c>
      <c r="O61" s="381">
        <v>760</v>
      </c>
      <c r="P61" s="381">
        <v>741</v>
      </c>
      <c r="Q61" s="381">
        <v>722</v>
      </c>
      <c r="R61" s="381">
        <v>701</v>
      </c>
      <c r="S61" s="381">
        <v>680</v>
      </c>
      <c r="T61" s="381">
        <v>659</v>
      </c>
      <c r="U61" s="381">
        <v>637</v>
      </c>
      <c r="V61" s="381">
        <v>615</v>
      </c>
      <c r="W61" s="381">
        <v>593</v>
      </c>
      <c r="X61" s="381">
        <v>571</v>
      </c>
      <c r="Y61" s="381">
        <v>549</v>
      </c>
      <c r="Z61" s="381">
        <v>528</v>
      </c>
      <c r="AA61" s="381">
        <v>507</v>
      </c>
      <c r="AB61" s="381">
        <v>486</v>
      </c>
      <c r="AC61" s="381">
        <v>467</v>
      </c>
      <c r="AD61" s="381">
        <v>448</v>
      </c>
      <c r="AE61" s="381">
        <v>430</v>
      </c>
      <c r="AF61" s="381">
        <v>413</v>
      </c>
      <c r="AG61" s="381">
        <v>397</v>
      </c>
      <c r="AH61" s="381">
        <v>383</v>
      </c>
      <c r="AI61" s="381">
        <v>371</v>
      </c>
      <c r="AJ61" s="381">
        <v>361</v>
      </c>
      <c r="AK61" s="381">
        <v>353</v>
      </c>
      <c r="AL61" s="381">
        <v>349</v>
      </c>
    </row>
    <row r="62" spans="1:38" x14ac:dyDescent="0.2">
      <c r="A62" s="928"/>
      <c r="B62" s="635">
        <v>59</v>
      </c>
      <c r="C62" s="381">
        <v>875</v>
      </c>
      <c r="D62" s="381">
        <v>874</v>
      </c>
      <c r="E62" s="381">
        <v>871</v>
      </c>
      <c r="F62" s="381">
        <v>867</v>
      </c>
      <c r="G62" s="381">
        <v>861</v>
      </c>
      <c r="H62" s="381">
        <v>854</v>
      </c>
      <c r="I62" s="381">
        <v>844</v>
      </c>
      <c r="J62" s="381">
        <v>833</v>
      </c>
      <c r="K62" s="381">
        <v>821</v>
      </c>
      <c r="L62" s="381">
        <v>806</v>
      </c>
      <c r="M62" s="381">
        <v>791</v>
      </c>
      <c r="N62" s="381">
        <v>774</v>
      </c>
      <c r="O62" s="381">
        <v>756</v>
      </c>
      <c r="P62" s="381">
        <v>737</v>
      </c>
      <c r="Q62" s="381">
        <v>718</v>
      </c>
      <c r="R62" s="381">
        <v>697</v>
      </c>
      <c r="S62" s="381">
        <v>676</v>
      </c>
      <c r="T62" s="381">
        <v>655</v>
      </c>
      <c r="U62" s="381">
        <v>633</v>
      </c>
      <c r="V62" s="381">
        <v>611</v>
      </c>
      <c r="W62" s="381">
        <v>589</v>
      </c>
      <c r="X62" s="381">
        <v>567</v>
      </c>
      <c r="Y62" s="381">
        <v>545</v>
      </c>
      <c r="Z62" s="381">
        <v>523</v>
      </c>
      <c r="AA62" s="381">
        <v>502</v>
      </c>
      <c r="AB62" s="381">
        <v>482</v>
      </c>
      <c r="AC62" s="381">
        <v>462</v>
      </c>
      <c r="AD62" s="381">
        <v>443</v>
      </c>
      <c r="AE62" s="381">
        <v>425</v>
      </c>
      <c r="AF62" s="381">
        <v>409</v>
      </c>
      <c r="AG62" s="381">
        <v>393</v>
      </c>
      <c r="AH62" s="381">
        <v>378</v>
      </c>
      <c r="AI62" s="381">
        <v>366</v>
      </c>
      <c r="AJ62" s="381">
        <v>356</v>
      </c>
      <c r="AK62" s="381">
        <v>349</v>
      </c>
      <c r="AL62" s="381">
        <v>344</v>
      </c>
    </row>
    <row r="63" spans="1:38" x14ac:dyDescent="0.2">
      <c r="A63" s="928"/>
      <c r="B63" s="635">
        <v>60</v>
      </c>
      <c r="C63" s="381">
        <v>871</v>
      </c>
      <c r="D63" s="381">
        <v>870</v>
      </c>
      <c r="E63" s="381">
        <v>868</v>
      </c>
      <c r="F63" s="381">
        <v>863</v>
      </c>
      <c r="G63" s="381">
        <v>857</v>
      </c>
      <c r="H63" s="381">
        <v>850</v>
      </c>
      <c r="I63" s="381">
        <v>840</v>
      </c>
      <c r="J63" s="381">
        <v>829</v>
      </c>
      <c r="K63" s="381">
        <v>817</v>
      </c>
      <c r="L63" s="381">
        <v>803</v>
      </c>
      <c r="M63" s="381">
        <v>787</v>
      </c>
      <c r="N63" s="381">
        <v>770</v>
      </c>
      <c r="O63" s="381">
        <v>752</v>
      </c>
      <c r="P63" s="381">
        <v>733</v>
      </c>
      <c r="Q63" s="381">
        <v>713</v>
      </c>
      <c r="R63" s="381">
        <v>693</v>
      </c>
      <c r="S63" s="381">
        <v>672</v>
      </c>
      <c r="T63" s="381">
        <v>650</v>
      </c>
      <c r="U63" s="381">
        <v>628</v>
      </c>
      <c r="V63" s="381">
        <v>606</v>
      </c>
      <c r="W63" s="381">
        <v>584</v>
      </c>
      <c r="X63" s="381">
        <v>562</v>
      </c>
      <c r="Y63" s="381">
        <v>540</v>
      </c>
      <c r="Z63" s="381">
        <v>519</v>
      </c>
      <c r="AA63" s="381">
        <v>498</v>
      </c>
      <c r="AB63" s="381">
        <v>477</v>
      </c>
      <c r="AC63" s="381">
        <v>458</v>
      </c>
      <c r="AD63" s="381">
        <v>439</v>
      </c>
      <c r="AE63" s="381">
        <v>421</v>
      </c>
      <c r="AF63" s="381">
        <v>404</v>
      </c>
      <c r="AG63" s="381">
        <v>388</v>
      </c>
      <c r="AH63" s="381">
        <v>374</v>
      </c>
      <c r="AI63" s="381">
        <v>362</v>
      </c>
      <c r="AJ63" s="381">
        <v>352</v>
      </c>
      <c r="AK63" s="381">
        <v>344</v>
      </c>
      <c r="AL63" s="381">
        <v>340</v>
      </c>
    </row>
    <row r="64" spans="1:38" x14ac:dyDescent="0.2">
      <c r="A64" s="928"/>
      <c r="B64" s="635">
        <v>61</v>
      </c>
      <c r="C64" s="381">
        <v>867</v>
      </c>
      <c r="D64" s="381">
        <v>866</v>
      </c>
      <c r="E64" s="381">
        <v>864</v>
      </c>
      <c r="F64" s="381">
        <v>860</v>
      </c>
      <c r="G64" s="381">
        <v>853</v>
      </c>
      <c r="H64" s="381">
        <v>846</v>
      </c>
      <c r="I64" s="381">
        <v>837</v>
      </c>
      <c r="J64" s="381">
        <v>825</v>
      </c>
      <c r="K64" s="381">
        <v>813</v>
      </c>
      <c r="L64" s="381">
        <v>799</v>
      </c>
      <c r="M64" s="381">
        <v>783</v>
      </c>
      <c r="N64" s="381">
        <v>766</v>
      </c>
      <c r="O64" s="381">
        <v>748</v>
      </c>
      <c r="P64" s="381">
        <v>729</v>
      </c>
      <c r="Q64" s="381">
        <v>709</v>
      </c>
      <c r="R64" s="381">
        <v>689</v>
      </c>
      <c r="S64" s="381">
        <v>667</v>
      </c>
      <c r="T64" s="381">
        <v>646</v>
      </c>
      <c r="U64" s="381">
        <v>624</v>
      </c>
      <c r="V64" s="381">
        <v>602</v>
      </c>
      <c r="W64" s="381">
        <v>579</v>
      </c>
      <c r="X64" s="381">
        <v>557</v>
      </c>
      <c r="Y64" s="381">
        <v>535</v>
      </c>
      <c r="Z64" s="381">
        <v>514</v>
      </c>
      <c r="AA64" s="381">
        <v>493</v>
      </c>
      <c r="AB64" s="381">
        <v>472</v>
      </c>
      <c r="AC64" s="381">
        <v>453</v>
      </c>
      <c r="AD64" s="381">
        <v>434</v>
      </c>
      <c r="AE64" s="381">
        <v>416</v>
      </c>
      <c r="AF64" s="381">
        <v>399</v>
      </c>
      <c r="AG64" s="381">
        <v>383</v>
      </c>
      <c r="AH64" s="381">
        <v>369</v>
      </c>
      <c r="AI64" s="381">
        <v>357</v>
      </c>
      <c r="AJ64" s="381">
        <v>347</v>
      </c>
      <c r="AK64" s="381">
        <v>340</v>
      </c>
      <c r="AL64" s="381">
        <v>335</v>
      </c>
    </row>
    <row r="65" spans="1:38" x14ac:dyDescent="0.2">
      <c r="A65" s="928"/>
      <c r="B65" s="635">
        <v>62</v>
      </c>
      <c r="C65" s="381">
        <v>863</v>
      </c>
      <c r="D65" s="381">
        <v>862</v>
      </c>
      <c r="E65" s="381">
        <v>860</v>
      </c>
      <c r="F65" s="381">
        <v>855</v>
      </c>
      <c r="G65" s="381">
        <v>849</v>
      </c>
      <c r="H65" s="381">
        <v>842</v>
      </c>
      <c r="I65" s="381">
        <v>832</v>
      </c>
      <c r="J65" s="381">
        <v>821</v>
      </c>
      <c r="K65" s="381">
        <v>809</v>
      </c>
      <c r="L65" s="381">
        <v>794</v>
      </c>
      <c r="M65" s="381">
        <v>779</v>
      </c>
      <c r="N65" s="381">
        <v>762</v>
      </c>
      <c r="O65" s="381">
        <v>743</v>
      </c>
      <c r="P65" s="381">
        <v>725</v>
      </c>
      <c r="Q65" s="381">
        <v>705</v>
      </c>
      <c r="R65" s="381">
        <v>684</v>
      </c>
      <c r="S65" s="381">
        <v>663</v>
      </c>
      <c r="T65" s="381">
        <v>641</v>
      </c>
      <c r="U65" s="381">
        <v>619</v>
      </c>
      <c r="V65" s="381">
        <v>597</v>
      </c>
      <c r="W65" s="381">
        <v>575</v>
      </c>
      <c r="X65" s="381">
        <v>553</v>
      </c>
      <c r="Y65" s="381">
        <v>531</v>
      </c>
      <c r="Z65" s="381">
        <v>509</v>
      </c>
      <c r="AA65" s="381">
        <v>488</v>
      </c>
      <c r="AB65" s="381">
        <v>468</v>
      </c>
      <c r="AC65" s="381">
        <v>448</v>
      </c>
      <c r="AD65" s="381">
        <v>429</v>
      </c>
      <c r="AE65" s="381">
        <v>411</v>
      </c>
      <c r="AF65" s="381">
        <v>394</v>
      </c>
      <c r="AG65" s="381">
        <v>379</v>
      </c>
      <c r="AH65" s="381">
        <v>365</v>
      </c>
      <c r="AI65" s="381">
        <v>353</v>
      </c>
      <c r="AJ65" s="381">
        <v>343</v>
      </c>
      <c r="AK65" s="381">
        <v>335</v>
      </c>
      <c r="AL65" s="381">
        <v>331</v>
      </c>
    </row>
    <row r="66" spans="1:38" x14ac:dyDescent="0.2">
      <c r="A66" s="928"/>
      <c r="B66" s="635">
        <v>63</v>
      </c>
      <c r="C66" s="381">
        <v>859</v>
      </c>
      <c r="D66" s="381">
        <v>858</v>
      </c>
      <c r="E66" s="381">
        <v>855</v>
      </c>
      <c r="F66" s="381">
        <v>851</v>
      </c>
      <c r="G66" s="381">
        <v>845</v>
      </c>
      <c r="H66" s="381">
        <v>837</v>
      </c>
      <c r="I66" s="381">
        <v>828</v>
      </c>
      <c r="J66" s="381">
        <v>817</v>
      </c>
      <c r="K66" s="381">
        <v>804</v>
      </c>
      <c r="L66" s="381">
        <v>790</v>
      </c>
      <c r="M66" s="381">
        <v>774</v>
      </c>
      <c r="N66" s="381">
        <v>757</v>
      </c>
      <c r="O66" s="381">
        <v>739</v>
      </c>
      <c r="P66" s="381">
        <v>720</v>
      </c>
      <c r="Q66" s="381">
        <v>700</v>
      </c>
      <c r="R66" s="381">
        <v>679</v>
      </c>
      <c r="S66" s="381">
        <v>658</v>
      </c>
      <c r="T66" s="381">
        <v>637</v>
      </c>
      <c r="U66" s="381">
        <v>615</v>
      </c>
      <c r="V66" s="381">
        <v>592</v>
      </c>
      <c r="W66" s="381">
        <v>570</v>
      </c>
      <c r="X66" s="381">
        <v>548</v>
      </c>
      <c r="Y66" s="381">
        <v>526</v>
      </c>
      <c r="Z66" s="381">
        <v>504</v>
      </c>
      <c r="AA66" s="381">
        <v>483</v>
      </c>
      <c r="AB66" s="381">
        <v>463</v>
      </c>
      <c r="AC66" s="381">
        <v>443</v>
      </c>
      <c r="AD66" s="381">
        <v>424</v>
      </c>
      <c r="AE66" s="381">
        <v>407</v>
      </c>
      <c r="AF66" s="381">
        <v>390</v>
      </c>
      <c r="AG66" s="381">
        <v>374</v>
      </c>
      <c r="AH66" s="381">
        <v>360</v>
      </c>
      <c r="AI66" s="381">
        <v>348</v>
      </c>
      <c r="AJ66" s="381">
        <v>338</v>
      </c>
      <c r="AK66" s="381">
        <v>331</v>
      </c>
      <c r="AL66" s="381">
        <v>326</v>
      </c>
    </row>
    <row r="67" spans="1:38" x14ac:dyDescent="0.2">
      <c r="A67" s="928"/>
      <c r="B67" s="635">
        <v>64</v>
      </c>
      <c r="C67" s="381">
        <v>854</v>
      </c>
      <c r="D67" s="381">
        <v>853</v>
      </c>
      <c r="E67" s="381">
        <v>851</v>
      </c>
      <c r="F67" s="381">
        <v>847</v>
      </c>
      <c r="G67" s="381">
        <v>841</v>
      </c>
      <c r="H67" s="381">
        <v>833</v>
      </c>
      <c r="I67" s="381">
        <v>823</v>
      </c>
      <c r="J67" s="381">
        <v>812</v>
      </c>
      <c r="K67" s="381">
        <v>800</v>
      </c>
      <c r="L67" s="381">
        <v>785</v>
      </c>
      <c r="M67" s="381">
        <v>770</v>
      </c>
      <c r="N67" s="381">
        <v>753</v>
      </c>
      <c r="O67" s="381">
        <v>734</v>
      </c>
      <c r="P67" s="381">
        <v>715</v>
      </c>
      <c r="Q67" s="381">
        <v>695</v>
      </c>
      <c r="R67" s="381">
        <v>675</v>
      </c>
      <c r="S67" s="381">
        <v>654</v>
      </c>
      <c r="T67" s="381">
        <v>632</v>
      </c>
      <c r="U67" s="381">
        <v>610</v>
      </c>
      <c r="V67" s="381">
        <v>587</v>
      </c>
      <c r="W67" s="381">
        <v>565</v>
      </c>
      <c r="X67" s="381">
        <v>543</v>
      </c>
      <c r="Y67" s="381">
        <v>521</v>
      </c>
      <c r="Z67" s="381">
        <v>499</v>
      </c>
      <c r="AA67" s="381">
        <v>478</v>
      </c>
      <c r="AB67" s="381">
        <v>458</v>
      </c>
      <c r="AC67" s="381">
        <v>439</v>
      </c>
      <c r="AD67" s="381">
        <v>420</v>
      </c>
      <c r="AE67" s="381">
        <v>402</v>
      </c>
      <c r="AF67" s="381">
        <v>385</v>
      </c>
      <c r="AG67" s="381">
        <v>369</v>
      </c>
      <c r="AH67" s="381">
        <v>355</v>
      </c>
      <c r="AI67" s="381">
        <v>343</v>
      </c>
      <c r="AJ67" s="381">
        <v>334</v>
      </c>
      <c r="AK67" s="381">
        <v>326</v>
      </c>
      <c r="AL67" s="381">
        <v>322</v>
      </c>
    </row>
    <row r="68" spans="1:38" x14ac:dyDescent="0.2">
      <c r="A68" s="928"/>
      <c r="B68" s="635">
        <v>65</v>
      </c>
      <c r="C68" s="381">
        <v>850</v>
      </c>
      <c r="D68" s="381">
        <v>849</v>
      </c>
      <c r="E68" s="381">
        <v>846</v>
      </c>
      <c r="F68" s="381">
        <v>842</v>
      </c>
      <c r="G68" s="381">
        <v>836</v>
      </c>
      <c r="H68" s="381">
        <v>828</v>
      </c>
      <c r="I68" s="381">
        <v>819</v>
      </c>
      <c r="J68" s="381">
        <v>808</v>
      </c>
      <c r="K68" s="381">
        <v>795</v>
      </c>
      <c r="L68" s="381">
        <v>780</v>
      </c>
      <c r="M68" s="381">
        <v>765</v>
      </c>
      <c r="N68" s="381">
        <v>748</v>
      </c>
      <c r="O68" s="381">
        <v>730</v>
      </c>
      <c r="P68" s="381">
        <v>711</v>
      </c>
      <c r="Q68" s="381">
        <v>691</v>
      </c>
      <c r="R68" s="381">
        <v>670</v>
      </c>
      <c r="S68" s="381">
        <v>649</v>
      </c>
      <c r="T68" s="381">
        <v>627</v>
      </c>
      <c r="U68" s="381">
        <v>605</v>
      </c>
      <c r="V68" s="381">
        <v>583</v>
      </c>
      <c r="W68" s="381">
        <v>560</v>
      </c>
      <c r="X68" s="381">
        <v>538</v>
      </c>
      <c r="Y68" s="381">
        <v>516</v>
      </c>
      <c r="Z68" s="381">
        <v>495</v>
      </c>
      <c r="AA68" s="381">
        <v>473</v>
      </c>
      <c r="AB68" s="381">
        <v>453</v>
      </c>
      <c r="AC68" s="381">
        <v>434</v>
      </c>
      <c r="AD68" s="381">
        <v>415</v>
      </c>
      <c r="AE68" s="381">
        <v>397</v>
      </c>
      <c r="AF68" s="381">
        <v>381</v>
      </c>
      <c r="AG68" s="381">
        <v>365</v>
      </c>
      <c r="AH68" s="381">
        <v>351</v>
      </c>
      <c r="AI68" s="381">
        <v>339</v>
      </c>
      <c r="AJ68" s="381">
        <v>329</v>
      </c>
      <c r="AK68" s="381">
        <v>322</v>
      </c>
      <c r="AL68" s="381">
        <v>317</v>
      </c>
    </row>
    <row r="69" spans="1:38" x14ac:dyDescent="0.2">
      <c r="A69" s="928"/>
      <c r="B69" s="635">
        <v>66</v>
      </c>
      <c r="C69" s="381">
        <v>845</v>
      </c>
      <c r="D69" s="381">
        <v>844</v>
      </c>
      <c r="E69" s="381">
        <v>841</v>
      </c>
      <c r="F69" s="381">
        <v>837</v>
      </c>
      <c r="G69" s="381">
        <v>831</v>
      </c>
      <c r="H69" s="381">
        <v>823</v>
      </c>
      <c r="I69" s="381">
        <v>814</v>
      </c>
      <c r="J69" s="381">
        <v>803</v>
      </c>
      <c r="K69" s="381">
        <v>790</v>
      </c>
      <c r="L69" s="381">
        <v>775</v>
      </c>
      <c r="M69" s="381">
        <v>760</v>
      </c>
      <c r="N69" s="381">
        <v>743</v>
      </c>
      <c r="O69" s="381">
        <v>725</v>
      </c>
      <c r="P69" s="381">
        <v>706</v>
      </c>
      <c r="Q69" s="381">
        <v>686</v>
      </c>
      <c r="R69" s="381">
        <v>665</v>
      </c>
      <c r="S69" s="381">
        <v>644</v>
      </c>
      <c r="T69" s="381">
        <v>622</v>
      </c>
      <c r="U69" s="381">
        <v>600</v>
      </c>
      <c r="V69" s="381">
        <v>578</v>
      </c>
      <c r="W69" s="381">
        <v>555</v>
      </c>
      <c r="X69" s="381">
        <v>533</v>
      </c>
      <c r="Y69" s="381">
        <v>511</v>
      </c>
      <c r="Z69" s="381">
        <v>490</v>
      </c>
      <c r="AA69" s="381">
        <v>469</v>
      </c>
      <c r="AB69" s="381">
        <v>448</v>
      </c>
      <c r="AC69" s="381">
        <v>429</v>
      </c>
      <c r="AD69" s="381">
        <v>410</v>
      </c>
      <c r="AE69" s="381">
        <v>392</v>
      </c>
      <c r="AF69" s="381">
        <v>376</v>
      </c>
      <c r="AG69" s="381">
        <v>360</v>
      </c>
      <c r="AH69" s="381">
        <v>347</v>
      </c>
      <c r="AI69" s="381">
        <v>334</v>
      </c>
      <c r="AJ69" s="381">
        <v>325</v>
      </c>
      <c r="AK69" s="381">
        <v>317</v>
      </c>
      <c r="AL69" s="381">
        <v>313</v>
      </c>
    </row>
    <row r="70" spans="1:38" x14ac:dyDescent="0.2">
      <c r="A70" s="928"/>
      <c r="B70" s="635">
        <v>67</v>
      </c>
      <c r="C70" s="381">
        <v>839</v>
      </c>
      <c r="D70" s="381">
        <v>839</v>
      </c>
      <c r="E70" s="381">
        <v>836</v>
      </c>
      <c r="F70" s="381">
        <v>832</v>
      </c>
      <c r="G70" s="381">
        <v>826</v>
      </c>
      <c r="H70" s="381">
        <v>818</v>
      </c>
      <c r="I70" s="381">
        <v>809</v>
      </c>
      <c r="J70" s="381">
        <v>798</v>
      </c>
      <c r="K70" s="381">
        <v>785</v>
      </c>
      <c r="L70" s="381">
        <v>771</v>
      </c>
      <c r="M70" s="381">
        <v>755</v>
      </c>
      <c r="N70" s="381">
        <v>738</v>
      </c>
      <c r="O70" s="381">
        <v>720</v>
      </c>
      <c r="P70" s="381">
        <v>700</v>
      </c>
      <c r="Q70" s="381">
        <v>681</v>
      </c>
      <c r="R70" s="381">
        <v>660</v>
      </c>
      <c r="S70" s="381">
        <v>639</v>
      </c>
      <c r="T70" s="381">
        <v>617</v>
      </c>
      <c r="U70" s="381">
        <v>595</v>
      </c>
      <c r="V70" s="381">
        <v>573</v>
      </c>
      <c r="W70" s="381">
        <v>550</v>
      </c>
      <c r="X70" s="381">
        <v>528</v>
      </c>
      <c r="Y70" s="381">
        <v>506</v>
      </c>
      <c r="Z70" s="381">
        <v>485</v>
      </c>
      <c r="AA70" s="381">
        <v>464</v>
      </c>
      <c r="AB70" s="381">
        <v>443</v>
      </c>
      <c r="AC70" s="381">
        <v>424</v>
      </c>
      <c r="AD70" s="381">
        <v>405</v>
      </c>
      <c r="AE70" s="381">
        <v>388</v>
      </c>
      <c r="AF70" s="381">
        <v>371</v>
      </c>
      <c r="AG70" s="381">
        <v>356</v>
      </c>
      <c r="AH70" s="381">
        <v>342</v>
      </c>
      <c r="AI70" s="381">
        <v>330</v>
      </c>
      <c r="AJ70" s="381">
        <v>320</v>
      </c>
      <c r="AK70" s="381">
        <v>313</v>
      </c>
      <c r="AL70" s="381">
        <v>309</v>
      </c>
    </row>
    <row r="71" spans="1:38" x14ac:dyDescent="0.2">
      <c r="A71" s="928"/>
      <c r="B71" s="635">
        <v>68</v>
      </c>
      <c r="C71" s="381">
        <v>834</v>
      </c>
      <c r="D71" s="381">
        <v>833</v>
      </c>
      <c r="E71" s="381">
        <v>831</v>
      </c>
      <c r="F71" s="381">
        <v>827</v>
      </c>
      <c r="G71" s="381">
        <v>821</v>
      </c>
      <c r="H71" s="381">
        <v>813</v>
      </c>
      <c r="I71" s="381">
        <v>804</v>
      </c>
      <c r="J71" s="381">
        <v>792</v>
      </c>
      <c r="K71" s="381">
        <v>780</v>
      </c>
      <c r="L71" s="381">
        <v>765</v>
      </c>
      <c r="M71" s="381">
        <v>750</v>
      </c>
      <c r="N71" s="381">
        <v>733</v>
      </c>
      <c r="O71" s="381">
        <v>714</v>
      </c>
      <c r="P71" s="381">
        <v>695</v>
      </c>
      <c r="Q71" s="381">
        <v>675</v>
      </c>
      <c r="R71" s="381">
        <v>655</v>
      </c>
      <c r="S71" s="381">
        <v>633</v>
      </c>
      <c r="T71" s="381">
        <v>612</v>
      </c>
      <c r="U71" s="381">
        <v>590</v>
      </c>
      <c r="V71" s="381">
        <v>567</v>
      </c>
      <c r="W71" s="381">
        <v>545</v>
      </c>
      <c r="X71" s="381">
        <v>523</v>
      </c>
      <c r="Y71" s="381">
        <v>501</v>
      </c>
      <c r="Z71" s="381">
        <v>480</v>
      </c>
      <c r="AA71" s="381">
        <v>458</v>
      </c>
      <c r="AB71" s="381">
        <v>439</v>
      </c>
      <c r="AC71" s="381">
        <v>419</v>
      </c>
      <c r="AD71" s="381">
        <v>400</v>
      </c>
      <c r="AE71" s="381">
        <v>383</v>
      </c>
      <c r="AF71" s="381">
        <v>366</v>
      </c>
      <c r="AG71" s="381">
        <v>351</v>
      </c>
      <c r="AH71" s="381">
        <v>337</v>
      </c>
      <c r="AI71" s="381">
        <v>326</v>
      </c>
      <c r="AJ71" s="381">
        <v>316</v>
      </c>
      <c r="AK71" s="381">
        <v>309</v>
      </c>
      <c r="AL71" s="381">
        <v>304</v>
      </c>
    </row>
    <row r="72" spans="1:38" x14ac:dyDescent="0.2">
      <c r="A72" s="928"/>
      <c r="B72" s="635">
        <v>69</v>
      </c>
      <c r="C72" s="381">
        <v>829</v>
      </c>
      <c r="D72" s="381">
        <v>828</v>
      </c>
      <c r="E72" s="381">
        <v>825</v>
      </c>
      <c r="F72" s="381">
        <v>821</v>
      </c>
      <c r="G72" s="381">
        <v>815</v>
      </c>
      <c r="H72" s="381">
        <v>807</v>
      </c>
      <c r="I72" s="381">
        <v>798</v>
      </c>
      <c r="J72" s="381">
        <v>787</v>
      </c>
      <c r="K72" s="381">
        <v>774</v>
      </c>
      <c r="L72" s="381">
        <v>760</v>
      </c>
      <c r="M72" s="381">
        <v>744</v>
      </c>
      <c r="N72" s="381">
        <v>727</v>
      </c>
      <c r="O72" s="381">
        <v>709</v>
      </c>
      <c r="P72" s="381">
        <v>690</v>
      </c>
      <c r="Q72" s="381">
        <v>670</v>
      </c>
      <c r="R72" s="381">
        <v>649</v>
      </c>
      <c r="S72" s="381">
        <v>628</v>
      </c>
      <c r="T72" s="381">
        <v>606</v>
      </c>
      <c r="U72" s="381">
        <v>584</v>
      </c>
      <c r="V72" s="381">
        <v>562</v>
      </c>
      <c r="W72" s="381">
        <v>540</v>
      </c>
      <c r="X72" s="381">
        <v>518</v>
      </c>
      <c r="Y72" s="381">
        <v>496</v>
      </c>
      <c r="Z72" s="381">
        <v>474</v>
      </c>
      <c r="AA72" s="381">
        <v>454</v>
      </c>
      <c r="AB72" s="381">
        <v>433</v>
      </c>
      <c r="AC72" s="381">
        <v>414</v>
      </c>
      <c r="AD72" s="381">
        <v>396</v>
      </c>
      <c r="AE72" s="381">
        <v>378</v>
      </c>
      <c r="AF72" s="381">
        <v>362</v>
      </c>
      <c r="AG72" s="381">
        <v>346</v>
      </c>
      <c r="AH72" s="381">
        <v>333</v>
      </c>
      <c r="AI72" s="381">
        <v>321</v>
      </c>
      <c r="AJ72" s="381">
        <v>312</v>
      </c>
      <c r="AK72" s="381">
        <v>304</v>
      </c>
      <c r="AL72" s="381">
        <v>300</v>
      </c>
    </row>
    <row r="73" spans="1:38" x14ac:dyDescent="0.2">
      <c r="A73" s="928"/>
      <c r="B73" s="635">
        <v>70</v>
      </c>
      <c r="C73" s="381">
        <v>823</v>
      </c>
      <c r="D73" s="381">
        <v>822</v>
      </c>
      <c r="E73" s="381">
        <v>820</v>
      </c>
      <c r="F73" s="381">
        <v>815</v>
      </c>
      <c r="G73" s="381">
        <v>809</v>
      </c>
      <c r="H73" s="381">
        <v>802</v>
      </c>
      <c r="I73" s="381">
        <v>792</v>
      </c>
      <c r="J73" s="381">
        <v>781</v>
      </c>
      <c r="K73" s="381">
        <v>769</v>
      </c>
      <c r="L73" s="381">
        <v>754</v>
      </c>
      <c r="M73" s="381">
        <v>739</v>
      </c>
      <c r="N73" s="381">
        <v>722</v>
      </c>
      <c r="O73" s="381">
        <v>704</v>
      </c>
      <c r="P73" s="381">
        <v>685</v>
      </c>
      <c r="Q73" s="381">
        <v>665</v>
      </c>
      <c r="R73" s="381">
        <v>644</v>
      </c>
      <c r="S73" s="381">
        <v>623</v>
      </c>
      <c r="T73" s="381">
        <v>601</v>
      </c>
      <c r="U73" s="381">
        <v>579</v>
      </c>
      <c r="V73" s="381">
        <v>557</v>
      </c>
      <c r="W73" s="381">
        <v>535</v>
      </c>
      <c r="X73" s="381">
        <v>513</v>
      </c>
      <c r="Y73" s="381">
        <v>491</v>
      </c>
      <c r="Z73" s="381">
        <v>469</v>
      </c>
      <c r="AA73" s="381">
        <v>449</v>
      </c>
      <c r="AB73" s="381">
        <v>428</v>
      </c>
      <c r="AC73" s="381">
        <v>409</v>
      </c>
      <c r="AD73" s="381">
        <v>391</v>
      </c>
      <c r="AE73" s="381">
        <v>373</v>
      </c>
      <c r="AF73" s="381">
        <v>357</v>
      </c>
      <c r="AG73" s="381">
        <v>342</v>
      </c>
      <c r="AH73" s="381">
        <v>328</v>
      </c>
      <c r="AI73" s="381">
        <v>317</v>
      </c>
      <c r="AJ73" s="381">
        <v>307</v>
      </c>
      <c r="AK73" s="381">
        <v>300</v>
      </c>
      <c r="AL73" s="381">
        <v>296</v>
      </c>
    </row>
    <row r="74" spans="1:38" x14ac:dyDescent="0.2">
      <c r="A74" s="928"/>
      <c r="B74" s="635">
        <v>71</v>
      </c>
      <c r="C74" s="381">
        <v>817</v>
      </c>
      <c r="D74" s="381">
        <v>816</v>
      </c>
      <c r="E74" s="381">
        <v>814</v>
      </c>
      <c r="F74" s="381">
        <v>809</v>
      </c>
      <c r="G74" s="381">
        <v>803</v>
      </c>
      <c r="H74" s="381">
        <v>796</v>
      </c>
      <c r="I74" s="381">
        <v>787</v>
      </c>
      <c r="J74" s="381">
        <v>775</v>
      </c>
      <c r="K74" s="381">
        <v>763</v>
      </c>
      <c r="L74" s="381">
        <v>749</v>
      </c>
      <c r="M74" s="381">
        <v>733</v>
      </c>
      <c r="N74" s="381">
        <v>716</v>
      </c>
      <c r="O74" s="381">
        <v>698</v>
      </c>
      <c r="P74" s="381">
        <v>679</v>
      </c>
      <c r="Q74" s="381">
        <v>659</v>
      </c>
      <c r="R74" s="381">
        <v>638</v>
      </c>
      <c r="S74" s="381">
        <v>617</v>
      </c>
      <c r="T74" s="381">
        <v>595</v>
      </c>
      <c r="U74" s="381">
        <v>574</v>
      </c>
      <c r="V74" s="381">
        <v>552</v>
      </c>
      <c r="W74" s="381">
        <v>529</v>
      </c>
      <c r="X74" s="381">
        <v>507</v>
      </c>
      <c r="Y74" s="381">
        <v>486</v>
      </c>
      <c r="Z74" s="381">
        <v>464</v>
      </c>
      <c r="AA74" s="381">
        <v>443</v>
      </c>
      <c r="AB74" s="381">
        <v>424</v>
      </c>
      <c r="AC74" s="381">
        <v>404</v>
      </c>
      <c r="AD74" s="381">
        <v>386</v>
      </c>
      <c r="AE74" s="381">
        <v>368</v>
      </c>
      <c r="AF74" s="381">
        <v>352</v>
      </c>
      <c r="AG74" s="381">
        <v>337</v>
      </c>
      <c r="AH74" s="381">
        <v>324</v>
      </c>
      <c r="AI74" s="381">
        <v>312</v>
      </c>
      <c r="AJ74" s="381">
        <v>303</v>
      </c>
      <c r="AK74" s="381">
        <v>296</v>
      </c>
      <c r="AL74" s="381">
        <v>291</v>
      </c>
    </row>
    <row r="75" spans="1:38" x14ac:dyDescent="0.2">
      <c r="A75" s="928"/>
      <c r="B75" s="635">
        <v>72</v>
      </c>
      <c r="C75" s="381">
        <v>811</v>
      </c>
      <c r="D75" s="381">
        <v>810</v>
      </c>
      <c r="E75" s="381">
        <v>808</v>
      </c>
      <c r="F75" s="381">
        <v>803</v>
      </c>
      <c r="G75" s="381">
        <v>797</v>
      </c>
      <c r="H75" s="381">
        <v>790</v>
      </c>
      <c r="I75" s="381">
        <v>781</v>
      </c>
      <c r="J75" s="381">
        <v>770</v>
      </c>
      <c r="K75" s="381">
        <v>757</v>
      </c>
      <c r="L75" s="381">
        <v>743</v>
      </c>
      <c r="M75" s="381">
        <v>727</v>
      </c>
      <c r="N75" s="381">
        <v>710</v>
      </c>
      <c r="O75" s="381">
        <v>692</v>
      </c>
      <c r="P75" s="381">
        <v>673</v>
      </c>
      <c r="Q75" s="381">
        <v>653</v>
      </c>
      <c r="R75" s="381">
        <v>633</v>
      </c>
      <c r="S75" s="381">
        <v>612</v>
      </c>
      <c r="T75" s="381">
        <v>590</v>
      </c>
      <c r="U75" s="381">
        <v>568</v>
      </c>
      <c r="V75" s="381">
        <v>546</v>
      </c>
      <c r="W75" s="381">
        <v>524</v>
      </c>
      <c r="X75" s="381">
        <v>502</v>
      </c>
      <c r="Y75" s="381">
        <v>480</v>
      </c>
      <c r="Z75" s="381">
        <v>459</v>
      </c>
      <c r="AA75" s="381">
        <v>438</v>
      </c>
      <c r="AB75" s="381">
        <v>418</v>
      </c>
      <c r="AC75" s="381">
        <v>399</v>
      </c>
      <c r="AD75" s="381">
        <v>381</v>
      </c>
      <c r="AE75" s="381">
        <v>364</v>
      </c>
      <c r="AF75" s="381">
        <v>348</v>
      </c>
      <c r="AG75" s="381">
        <v>332</v>
      </c>
      <c r="AH75" s="381">
        <v>319</v>
      </c>
      <c r="AI75" s="381">
        <v>308</v>
      </c>
      <c r="AJ75" s="381">
        <v>298</v>
      </c>
      <c r="AK75" s="381">
        <v>292</v>
      </c>
      <c r="AL75" s="381">
        <v>287</v>
      </c>
    </row>
    <row r="76" spans="1:38" x14ac:dyDescent="0.2">
      <c r="A76" s="928"/>
      <c r="B76" s="635">
        <v>73</v>
      </c>
      <c r="C76" s="381">
        <v>804</v>
      </c>
      <c r="D76" s="381">
        <v>804</v>
      </c>
      <c r="E76" s="381">
        <v>801</v>
      </c>
      <c r="F76" s="381">
        <v>797</v>
      </c>
      <c r="G76" s="381">
        <v>791</v>
      </c>
      <c r="H76" s="381">
        <v>784</v>
      </c>
      <c r="I76" s="381">
        <v>774</v>
      </c>
      <c r="J76" s="381">
        <v>764</v>
      </c>
      <c r="K76" s="381">
        <v>751</v>
      </c>
      <c r="L76" s="381">
        <v>737</v>
      </c>
      <c r="M76" s="381">
        <v>721</v>
      </c>
      <c r="N76" s="381">
        <v>704</v>
      </c>
      <c r="O76" s="381">
        <v>686</v>
      </c>
      <c r="P76" s="381">
        <v>667</v>
      </c>
      <c r="Q76" s="381">
        <v>647</v>
      </c>
      <c r="R76" s="381">
        <v>627</v>
      </c>
      <c r="S76" s="381">
        <v>606</v>
      </c>
      <c r="T76" s="381">
        <v>585</v>
      </c>
      <c r="U76" s="381">
        <v>563</v>
      </c>
      <c r="V76" s="381">
        <v>540</v>
      </c>
      <c r="W76" s="381">
        <v>519</v>
      </c>
      <c r="X76" s="381">
        <v>497</v>
      </c>
      <c r="Y76" s="381">
        <v>475</v>
      </c>
      <c r="Z76" s="381">
        <v>454</v>
      </c>
      <c r="AA76" s="381">
        <v>433</v>
      </c>
      <c r="AB76" s="381">
        <v>413</v>
      </c>
      <c r="AC76" s="381">
        <v>394</v>
      </c>
      <c r="AD76" s="381">
        <v>376</v>
      </c>
      <c r="AE76" s="381">
        <v>359</v>
      </c>
      <c r="AF76" s="381">
        <v>343</v>
      </c>
      <c r="AG76" s="381">
        <v>328</v>
      </c>
      <c r="AH76" s="381">
        <v>315</v>
      </c>
      <c r="AI76" s="381">
        <v>303</v>
      </c>
      <c r="AJ76" s="381">
        <v>294</v>
      </c>
      <c r="AK76" s="381">
        <v>287</v>
      </c>
      <c r="AL76" s="381">
        <v>283</v>
      </c>
    </row>
    <row r="77" spans="1:38" x14ac:dyDescent="0.2">
      <c r="A77" s="928"/>
      <c r="B77" s="635">
        <v>74</v>
      </c>
      <c r="C77" s="381">
        <v>798</v>
      </c>
      <c r="D77" s="381">
        <v>797</v>
      </c>
      <c r="E77" s="381">
        <v>795</v>
      </c>
      <c r="F77" s="381">
        <v>791</v>
      </c>
      <c r="G77" s="381">
        <v>785</v>
      </c>
      <c r="H77" s="381">
        <v>777</v>
      </c>
      <c r="I77" s="381">
        <v>768</v>
      </c>
      <c r="J77" s="381">
        <v>757</v>
      </c>
      <c r="K77" s="381">
        <v>745</v>
      </c>
      <c r="L77" s="381">
        <v>731</v>
      </c>
      <c r="M77" s="381">
        <v>715</v>
      </c>
      <c r="N77" s="381">
        <v>698</v>
      </c>
      <c r="O77" s="381">
        <v>680</v>
      </c>
      <c r="P77" s="381">
        <v>662</v>
      </c>
      <c r="Q77" s="381">
        <v>642</v>
      </c>
      <c r="R77" s="381">
        <v>621</v>
      </c>
      <c r="S77" s="381">
        <v>600</v>
      </c>
      <c r="T77" s="381">
        <v>579</v>
      </c>
      <c r="U77" s="381">
        <v>557</v>
      </c>
      <c r="V77" s="381">
        <v>535</v>
      </c>
      <c r="W77" s="381">
        <v>513</v>
      </c>
      <c r="X77" s="381">
        <v>491</v>
      </c>
      <c r="Y77" s="381">
        <v>470</v>
      </c>
      <c r="Z77" s="381">
        <v>449</v>
      </c>
      <c r="AA77" s="381">
        <v>428</v>
      </c>
      <c r="AB77" s="381">
        <v>408</v>
      </c>
      <c r="AC77" s="381">
        <v>389</v>
      </c>
      <c r="AD77" s="381">
        <v>371</v>
      </c>
      <c r="AE77" s="381">
        <v>354</v>
      </c>
      <c r="AF77" s="381">
        <v>338</v>
      </c>
      <c r="AG77" s="381">
        <v>324</v>
      </c>
      <c r="AH77" s="381">
        <v>310</v>
      </c>
      <c r="AI77" s="381">
        <v>299</v>
      </c>
      <c r="AJ77" s="381">
        <v>290</v>
      </c>
      <c r="AK77" s="381">
        <v>283</v>
      </c>
      <c r="AL77" s="381">
        <v>279</v>
      </c>
    </row>
    <row r="78" spans="1:38" x14ac:dyDescent="0.2">
      <c r="A78" s="928"/>
      <c r="B78" s="635">
        <v>75</v>
      </c>
      <c r="C78" s="381">
        <v>791</v>
      </c>
      <c r="D78" s="381">
        <v>791</v>
      </c>
      <c r="E78" s="381">
        <v>788</v>
      </c>
      <c r="F78" s="381">
        <v>784</v>
      </c>
      <c r="G78" s="381">
        <v>778</v>
      </c>
      <c r="H78" s="381">
        <v>771</v>
      </c>
      <c r="I78" s="381">
        <v>762</v>
      </c>
      <c r="J78" s="381">
        <v>751</v>
      </c>
      <c r="K78" s="381">
        <v>738</v>
      </c>
      <c r="L78" s="381">
        <v>724</v>
      </c>
      <c r="M78" s="381">
        <v>709</v>
      </c>
      <c r="N78" s="381">
        <v>692</v>
      </c>
      <c r="O78" s="381">
        <v>674</v>
      </c>
      <c r="P78" s="381">
        <v>656</v>
      </c>
      <c r="Q78" s="381">
        <v>636</v>
      </c>
      <c r="R78" s="381">
        <v>615</v>
      </c>
      <c r="S78" s="381">
        <v>594</v>
      </c>
      <c r="T78" s="381">
        <v>573</v>
      </c>
      <c r="U78" s="381">
        <v>551</v>
      </c>
      <c r="V78" s="381">
        <v>529</v>
      </c>
      <c r="W78" s="381">
        <v>507</v>
      </c>
      <c r="X78" s="381">
        <v>486</v>
      </c>
      <c r="Y78" s="381">
        <v>464</v>
      </c>
      <c r="Z78" s="381">
        <v>443</v>
      </c>
      <c r="AA78" s="381">
        <v>423</v>
      </c>
      <c r="AB78" s="381">
        <v>403</v>
      </c>
      <c r="AC78" s="381">
        <v>384</v>
      </c>
      <c r="AD78" s="381">
        <v>366</v>
      </c>
      <c r="AE78" s="381">
        <v>349</v>
      </c>
      <c r="AF78" s="381">
        <v>333</v>
      </c>
      <c r="AG78" s="381">
        <v>319</v>
      </c>
      <c r="AH78" s="381">
        <v>306</v>
      </c>
      <c r="AI78" s="381">
        <v>295</v>
      </c>
      <c r="AJ78" s="381">
        <v>286</v>
      </c>
      <c r="AK78" s="381">
        <v>279</v>
      </c>
      <c r="AL78" s="381">
        <v>275</v>
      </c>
    </row>
    <row r="79" spans="1:38" x14ac:dyDescent="0.2">
      <c r="A79" s="928"/>
      <c r="B79" s="635">
        <v>76</v>
      </c>
      <c r="C79" s="381">
        <v>785</v>
      </c>
      <c r="D79" s="381">
        <v>784</v>
      </c>
      <c r="E79" s="381">
        <v>781</v>
      </c>
      <c r="F79" s="381">
        <v>777</v>
      </c>
      <c r="G79" s="381">
        <v>771</v>
      </c>
      <c r="H79" s="381">
        <v>764</v>
      </c>
      <c r="I79" s="381">
        <v>755</v>
      </c>
      <c r="J79" s="381">
        <v>744</v>
      </c>
      <c r="K79" s="381">
        <v>732</v>
      </c>
      <c r="L79" s="381">
        <v>718</v>
      </c>
      <c r="M79" s="381">
        <v>702</v>
      </c>
      <c r="N79" s="381">
        <v>685</v>
      </c>
      <c r="O79" s="381">
        <v>668</v>
      </c>
      <c r="P79" s="381">
        <v>649</v>
      </c>
      <c r="Q79" s="381">
        <v>630</v>
      </c>
      <c r="R79" s="381">
        <v>609</v>
      </c>
      <c r="S79" s="381">
        <v>588</v>
      </c>
      <c r="T79" s="381">
        <v>567</v>
      </c>
      <c r="U79" s="381">
        <v>545</v>
      </c>
      <c r="V79" s="381">
        <v>524</v>
      </c>
      <c r="W79" s="381">
        <v>502</v>
      </c>
      <c r="X79" s="381">
        <v>480</v>
      </c>
      <c r="Y79" s="381">
        <v>459</v>
      </c>
      <c r="Z79" s="381">
        <v>438</v>
      </c>
      <c r="AA79" s="381">
        <v>417</v>
      </c>
      <c r="AB79" s="381">
        <v>398</v>
      </c>
      <c r="AC79" s="381">
        <v>379</v>
      </c>
      <c r="AD79" s="381">
        <v>361</v>
      </c>
      <c r="AE79" s="381">
        <v>345</v>
      </c>
      <c r="AF79" s="381">
        <v>329</v>
      </c>
      <c r="AG79" s="381">
        <v>314</v>
      </c>
      <c r="AH79" s="381">
        <v>301</v>
      </c>
      <c r="AI79" s="381">
        <v>290</v>
      </c>
      <c r="AJ79" s="381">
        <v>281</v>
      </c>
      <c r="AK79" s="381">
        <v>275</v>
      </c>
      <c r="AL79" s="381">
        <v>271</v>
      </c>
    </row>
    <row r="80" spans="1:38" x14ac:dyDescent="0.2">
      <c r="A80" s="928"/>
      <c r="B80" s="635">
        <v>77</v>
      </c>
      <c r="C80" s="381">
        <v>777</v>
      </c>
      <c r="D80" s="381">
        <v>777</v>
      </c>
      <c r="E80" s="381">
        <v>774</v>
      </c>
      <c r="F80" s="381">
        <v>770</v>
      </c>
      <c r="G80" s="381">
        <v>764</v>
      </c>
      <c r="H80" s="381">
        <v>757</v>
      </c>
      <c r="I80" s="381">
        <v>748</v>
      </c>
      <c r="J80" s="381">
        <v>738</v>
      </c>
      <c r="K80" s="381">
        <v>725</v>
      </c>
      <c r="L80" s="381">
        <v>711</v>
      </c>
      <c r="M80" s="381">
        <v>696</v>
      </c>
      <c r="N80" s="381">
        <v>679</v>
      </c>
      <c r="O80" s="381">
        <v>661</v>
      </c>
      <c r="P80" s="381">
        <v>643</v>
      </c>
      <c r="Q80" s="381">
        <v>623</v>
      </c>
      <c r="R80" s="381">
        <v>603</v>
      </c>
      <c r="S80" s="381">
        <v>582</v>
      </c>
      <c r="T80" s="381">
        <v>561</v>
      </c>
      <c r="U80" s="381">
        <v>540</v>
      </c>
      <c r="V80" s="381">
        <v>518</v>
      </c>
      <c r="W80" s="381">
        <v>496</v>
      </c>
      <c r="X80" s="381">
        <v>475</v>
      </c>
      <c r="Y80" s="381">
        <v>453</v>
      </c>
      <c r="Z80" s="381">
        <v>433</v>
      </c>
      <c r="AA80" s="381">
        <v>412</v>
      </c>
      <c r="AB80" s="381">
        <v>393</v>
      </c>
      <c r="AC80" s="381">
        <v>374</v>
      </c>
      <c r="AD80" s="381">
        <v>357</v>
      </c>
      <c r="AE80" s="381">
        <v>340</v>
      </c>
      <c r="AF80" s="381">
        <v>324</v>
      </c>
      <c r="AG80" s="381">
        <v>310</v>
      </c>
      <c r="AH80" s="381">
        <v>297</v>
      </c>
      <c r="AI80" s="381">
        <v>286</v>
      </c>
      <c r="AJ80" s="381">
        <v>277</v>
      </c>
      <c r="AK80" s="381">
        <v>271</v>
      </c>
      <c r="AL80" s="381">
        <v>267</v>
      </c>
    </row>
    <row r="81" spans="1:38" x14ac:dyDescent="0.2">
      <c r="A81" s="928"/>
      <c r="B81" s="635">
        <v>78</v>
      </c>
      <c r="C81" s="381">
        <v>770</v>
      </c>
      <c r="D81" s="381">
        <v>769</v>
      </c>
      <c r="E81" s="381">
        <v>767</v>
      </c>
      <c r="F81" s="381">
        <v>763</v>
      </c>
      <c r="G81" s="381">
        <v>757</v>
      </c>
      <c r="H81" s="381">
        <v>750</v>
      </c>
      <c r="I81" s="381">
        <v>741</v>
      </c>
      <c r="J81" s="381">
        <v>731</v>
      </c>
      <c r="K81" s="381">
        <v>718</v>
      </c>
      <c r="L81" s="381">
        <v>704</v>
      </c>
      <c r="M81" s="381">
        <v>689</v>
      </c>
      <c r="N81" s="381">
        <v>673</v>
      </c>
      <c r="O81" s="381">
        <v>655</v>
      </c>
      <c r="P81" s="381">
        <v>636</v>
      </c>
      <c r="Q81" s="381">
        <v>617</v>
      </c>
      <c r="R81" s="381">
        <v>597</v>
      </c>
      <c r="S81" s="381">
        <v>576</v>
      </c>
      <c r="T81" s="381">
        <v>555</v>
      </c>
      <c r="U81" s="381">
        <v>534</v>
      </c>
      <c r="V81" s="381">
        <v>512</v>
      </c>
      <c r="W81" s="381">
        <v>490</v>
      </c>
      <c r="X81" s="381">
        <v>469</v>
      </c>
      <c r="Y81" s="381">
        <v>448</v>
      </c>
      <c r="Z81" s="381">
        <v>427</v>
      </c>
      <c r="AA81" s="381">
        <v>407</v>
      </c>
      <c r="AB81" s="381">
        <v>388</v>
      </c>
      <c r="AC81" s="381">
        <v>369</v>
      </c>
      <c r="AD81" s="381">
        <v>352</v>
      </c>
      <c r="AE81" s="381">
        <v>335</v>
      </c>
      <c r="AF81" s="381">
        <v>319</v>
      </c>
      <c r="AG81" s="381">
        <v>305</v>
      </c>
      <c r="AH81" s="381">
        <v>292</v>
      </c>
      <c r="AI81" s="381">
        <v>282</v>
      </c>
      <c r="AJ81" s="381">
        <v>273</v>
      </c>
      <c r="AK81" s="381">
        <v>266</v>
      </c>
      <c r="AL81" s="381">
        <v>262</v>
      </c>
    </row>
    <row r="82" spans="1:38" x14ac:dyDescent="0.2">
      <c r="A82" s="928"/>
      <c r="B82" s="635">
        <v>79</v>
      </c>
      <c r="C82" s="381">
        <v>763</v>
      </c>
      <c r="D82" s="381">
        <v>762</v>
      </c>
      <c r="E82" s="381">
        <v>760</v>
      </c>
      <c r="F82" s="381">
        <v>756</v>
      </c>
      <c r="G82" s="381">
        <v>750</v>
      </c>
      <c r="H82" s="381">
        <v>743</v>
      </c>
      <c r="I82" s="381">
        <v>734</v>
      </c>
      <c r="J82" s="381">
        <v>724</v>
      </c>
      <c r="K82" s="381">
        <v>711</v>
      </c>
      <c r="L82" s="381">
        <v>697</v>
      </c>
      <c r="M82" s="381">
        <v>682</v>
      </c>
      <c r="N82" s="381">
        <v>666</v>
      </c>
      <c r="O82" s="381">
        <v>648</v>
      </c>
      <c r="P82" s="381">
        <v>630</v>
      </c>
      <c r="Q82" s="381">
        <v>611</v>
      </c>
      <c r="R82" s="381">
        <v>591</v>
      </c>
      <c r="S82" s="381">
        <v>570</v>
      </c>
      <c r="T82" s="381">
        <v>549</v>
      </c>
      <c r="U82" s="381">
        <v>528</v>
      </c>
      <c r="V82" s="381">
        <v>506</v>
      </c>
      <c r="W82" s="381">
        <v>485</v>
      </c>
      <c r="X82" s="381">
        <v>463</v>
      </c>
      <c r="Y82" s="381">
        <v>442</v>
      </c>
      <c r="Z82" s="381">
        <v>422</v>
      </c>
      <c r="AA82" s="381">
        <v>402</v>
      </c>
      <c r="AB82" s="381">
        <v>382</v>
      </c>
      <c r="AC82" s="381">
        <v>364</v>
      </c>
      <c r="AD82" s="381">
        <v>347</v>
      </c>
      <c r="AE82" s="381">
        <v>330</v>
      </c>
      <c r="AF82" s="381">
        <v>315</v>
      </c>
      <c r="AG82" s="381">
        <v>301</v>
      </c>
      <c r="AH82" s="381">
        <v>288</v>
      </c>
      <c r="AI82" s="381">
        <v>278</v>
      </c>
      <c r="AJ82" s="381">
        <v>269</v>
      </c>
      <c r="AK82" s="381">
        <v>262</v>
      </c>
      <c r="AL82" s="381">
        <v>258</v>
      </c>
    </row>
    <row r="83" spans="1:38" x14ac:dyDescent="0.2">
      <c r="A83" s="928"/>
      <c r="B83" s="635">
        <v>80</v>
      </c>
      <c r="C83" s="381">
        <v>755</v>
      </c>
      <c r="D83" s="381">
        <v>755</v>
      </c>
      <c r="E83" s="381">
        <v>752</v>
      </c>
      <c r="F83" s="381">
        <v>748</v>
      </c>
      <c r="G83" s="381">
        <v>743</v>
      </c>
      <c r="H83" s="381">
        <v>736</v>
      </c>
      <c r="I83" s="381">
        <v>727</v>
      </c>
      <c r="J83" s="381">
        <v>716</v>
      </c>
      <c r="K83" s="381">
        <v>704</v>
      </c>
      <c r="L83" s="381">
        <v>690</v>
      </c>
      <c r="M83" s="381">
        <v>675</v>
      </c>
      <c r="N83" s="381">
        <v>659</v>
      </c>
      <c r="O83" s="381">
        <v>641</v>
      </c>
      <c r="P83" s="381">
        <v>623</v>
      </c>
      <c r="Q83" s="381">
        <v>604</v>
      </c>
      <c r="R83" s="381">
        <v>584</v>
      </c>
      <c r="S83" s="381">
        <v>564</v>
      </c>
      <c r="T83" s="381">
        <v>543</v>
      </c>
      <c r="U83" s="381">
        <v>521</v>
      </c>
      <c r="V83" s="381">
        <v>500</v>
      </c>
      <c r="W83" s="381">
        <v>479</v>
      </c>
      <c r="X83" s="381">
        <v>457</v>
      </c>
      <c r="Y83" s="381">
        <v>437</v>
      </c>
      <c r="Z83" s="381">
        <v>416</v>
      </c>
      <c r="AA83" s="381">
        <v>396</v>
      </c>
      <c r="AB83" s="381">
        <v>377</v>
      </c>
      <c r="AC83" s="381">
        <v>359</v>
      </c>
      <c r="AD83" s="381">
        <v>342</v>
      </c>
      <c r="AE83" s="381">
        <v>325</v>
      </c>
      <c r="AF83" s="381">
        <v>310</v>
      </c>
      <c r="AG83" s="381">
        <v>296</v>
      </c>
      <c r="AH83" s="381">
        <v>284</v>
      </c>
      <c r="AI83" s="381">
        <v>273</v>
      </c>
      <c r="AJ83" s="381">
        <v>265</v>
      </c>
      <c r="AK83" s="381">
        <v>258</v>
      </c>
      <c r="AL83" s="381">
        <v>254</v>
      </c>
    </row>
    <row r="84" spans="1:38" x14ac:dyDescent="0.2">
      <c r="A84" s="928"/>
      <c r="B84" s="635">
        <v>81</v>
      </c>
      <c r="C84" s="381">
        <v>748</v>
      </c>
      <c r="D84" s="381">
        <v>747</v>
      </c>
      <c r="E84" s="381">
        <v>744</v>
      </c>
      <c r="F84" s="381">
        <v>741</v>
      </c>
      <c r="G84" s="381">
        <v>735</v>
      </c>
      <c r="H84" s="381">
        <v>728</v>
      </c>
      <c r="I84" s="381">
        <v>719</v>
      </c>
      <c r="J84" s="381">
        <v>709</v>
      </c>
      <c r="K84" s="381">
        <v>697</v>
      </c>
      <c r="L84" s="381">
        <v>683</v>
      </c>
      <c r="M84" s="381">
        <v>668</v>
      </c>
      <c r="N84" s="381">
        <v>652</v>
      </c>
      <c r="O84" s="381">
        <v>635</v>
      </c>
      <c r="P84" s="381">
        <v>616</v>
      </c>
      <c r="Q84" s="381">
        <v>597</v>
      </c>
      <c r="R84" s="381">
        <v>578</v>
      </c>
      <c r="S84" s="381">
        <v>557</v>
      </c>
      <c r="T84" s="381">
        <v>537</v>
      </c>
      <c r="U84" s="381">
        <v>515</v>
      </c>
      <c r="V84" s="381">
        <v>494</v>
      </c>
      <c r="W84" s="381">
        <v>473</v>
      </c>
      <c r="X84" s="381">
        <v>452</v>
      </c>
      <c r="Y84" s="381">
        <v>431</v>
      </c>
      <c r="Z84" s="381">
        <v>411</v>
      </c>
      <c r="AA84" s="381">
        <v>391</v>
      </c>
      <c r="AB84" s="381">
        <v>372</v>
      </c>
      <c r="AC84" s="381">
        <v>354</v>
      </c>
      <c r="AD84" s="381">
        <v>337</v>
      </c>
      <c r="AE84" s="381">
        <v>321</v>
      </c>
      <c r="AF84" s="381">
        <v>306</v>
      </c>
      <c r="AG84" s="381">
        <v>292</v>
      </c>
      <c r="AH84" s="381">
        <v>280</v>
      </c>
      <c r="AI84" s="381">
        <v>269</v>
      </c>
      <c r="AJ84" s="381">
        <v>261</v>
      </c>
      <c r="AK84" s="381">
        <v>254</v>
      </c>
      <c r="AL84" s="381">
        <v>250</v>
      </c>
    </row>
    <row r="85" spans="1:38" x14ac:dyDescent="0.2">
      <c r="A85" s="928"/>
      <c r="B85" s="635">
        <v>82</v>
      </c>
      <c r="C85" s="381">
        <v>740</v>
      </c>
      <c r="D85" s="381">
        <v>739</v>
      </c>
      <c r="E85" s="381">
        <v>737</v>
      </c>
      <c r="F85" s="381">
        <v>733</v>
      </c>
      <c r="G85" s="381">
        <v>727</v>
      </c>
      <c r="H85" s="381">
        <v>720</v>
      </c>
      <c r="I85" s="381">
        <v>712</v>
      </c>
      <c r="J85" s="381">
        <v>701</v>
      </c>
      <c r="K85" s="381">
        <v>690</v>
      </c>
      <c r="L85" s="381">
        <v>676</v>
      </c>
      <c r="M85" s="381">
        <v>661</v>
      </c>
      <c r="N85" s="381">
        <v>645</v>
      </c>
      <c r="O85" s="381">
        <v>628</v>
      </c>
      <c r="P85" s="381">
        <v>609</v>
      </c>
      <c r="Q85" s="381">
        <v>590</v>
      </c>
      <c r="R85" s="381">
        <v>571</v>
      </c>
      <c r="S85" s="381">
        <v>550</v>
      </c>
      <c r="T85" s="381">
        <v>530</v>
      </c>
      <c r="U85" s="381">
        <v>509</v>
      </c>
      <c r="V85" s="381">
        <v>488</v>
      </c>
      <c r="W85" s="381">
        <v>467</v>
      </c>
      <c r="X85" s="381">
        <v>446</v>
      </c>
      <c r="Y85" s="381">
        <v>426</v>
      </c>
      <c r="Z85" s="381">
        <v>406</v>
      </c>
      <c r="AA85" s="381">
        <v>386</v>
      </c>
      <c r="AB85" s="381">
        <v>367</v>
      </c>
      <c r="AC85" s="381">
        <v>349</v>
      </c>
      <c r="AD85" s="381">
        <v>332</v>
      </c>
      <c r="AE85" s="381">
        <v>316</v>
      </c>
      <c r="AF85" s="381">
        <v>301</v>
      </c>
      <c r="AG85" s="381">
        <v>287</v>
      </c>
      <c r="AH85" s="381">
        <v>275</v>
      </c>
      <c r="AI85" s="381">
        <v>265</v>
      </c>
      <c r="AJ85" s="381">
        <v>256</v>
      </c>
      <c r="AK85" s="381">
        <v>250</v>
      </c>
      <c r="AL85" s="381">
        <v>246</v>
      </c>
    </row>
    <row r="86" spans="1:38" x14ac:dyDescent="0.2">
      <c r="A86" s="928"/>
      <c r="B86" s="635">
        <v>83</v>
      </c>
      <c r="C86" s="381">
        <v>732</v>
      </c>
      <c r="D86" s="381">
        <v>731</v>
      </c>
      <c r="E86" s="381">
        <v>728</v>
      </c>
      <c r="F86" s="381">
        <v>725</v>
      </c>
      <c r="G86" s="381">
        <v>719</v>
      </c>
      <c r="H86" s="381">
        <v>712</v>
      </c>
      <c r="I86" s="381">
        <v>704</v>
      </c>
      <c r="J86" s="381">
        <v>694</v>
      </c>
      <c r="K86" s="381">
        <v>682</v>
      </c>
      <c r="L86" s="381">
        <v>669</v>
      </c>
      <c r="M86" s="381">
        <v>654</v>
      </c>
      <c r="N86" s="381">
        <v>638</v>
      </c>
      <c r="O86" s="381">
        <v>621</v>
      </c>
      <c r="P86" s="381">
        <v>603</v>
      </c>
      <c r="Q86" s="381">
        <v>584</v>
      </c>
      <c r="R86" s="381">
        <v>564</v>
      </c>
      <c r="S86" s="381">
        <v>544</v>
      </c>
      <c r="T86" s="381">
        <v>523</v>
      </c>
      <c r="U86" s="381">
        <v>503</v>
      </c>
      <c r="V86" s="381">
        <v>482</v>
      </c>
      <c r="W86" s="381">
        <v>461</v>
      </c>
      <c r="X86" s="381">
        <v>440</v>
      </c>
      <c r="Y86" s="381">
        <v>420</v>
      </c>
      <c r="Z86" s="381">
        <v>400</v>
      </c>
      <c r="AA86" s="381">
        <v>380</v>
      </c>
      <c r="AB86" s="381">
        <v>362</v>
      </c>
      <c r="AC86" s="381">
        <v>344</v>
      </c>
      <c r="AD86" s="381">
        <v>327</v>
      </c>
      <c r="AE86" s="381">
        <v>311</v>
      </c>
      <c r="AF86" s="381">
        <v>296</v>
      </c>
      <c r="AG86" s="381">
        <v>283</v>
      </c>
      <c r="AH86" s="381">
        <v>271</v>
      </c>
      <c r="AI86" s="381">
        <v>260</v>
      </c>
      <c r="AJ86" s="381">
        <v>252</v>
      </c>
      <c r="AK86" s="381">
        <v>246</v>
      </c>
      <c r="AL86" s="381">
        <v>242</v>
      </c>
    </row>
    <row r="87" spans="1:38" x14ac:dyDescent="0.2">
      <c r="A87" s="928"/>
      <c r="B87" s="635">
        <v>84</v>
      </c>
      <c r="C87" s="381">
        <v>723</v>
      </c>
      <c r="D87" s="381">
        <v>723</v>
      </c>
      <c r="E87" s="381">
        <v>720</v>
      </c>
      <c r="F87" s="381">
        <v>717</v>
      </c>
      <c r="G87" s="381">
        <v>711</v>
      </c>
      <c r="H87" s="381">
        <v>704</v>
      </c>
      <c r="I87" s="381">
        <v>696</v>
      </c>
      <c r="J87" s="381">
        <v>686</v>
      </c>
      <c r="K87" s="381">
        <v>674</v>
      </c>
      <c r="L87" s="381">
        <v>661</v>
      </c>
      <c r="M87" s="381">
        <v>646</v>
      </c>
      <c r="N87" s="381">
        <v>630</v>
      </c>
      <c r="O87" s="381">
        <v>613</v>
      </c>
      <c r="P87" s="381">
        <v>596</v>
      </c>
      <c r="Q87" s="381">
        <v>577</v>
      </c>
      <c r="R87" s="381">
        <v>558</v>
      </c>
      <c r="S87" s="381">
        <v>537</v>
      </c>
      <c r="T87" s="381">
        <v>517</v>
      </c>
      <c r="U87" s="381">
        <v>496</v>
      </c>
      <c r="V87" s="381">
        <v>476</v>
      </c>
      <c r="W87" s="381">
        <v>455</v>
      </c>
      <c r="X87" s="381">
        <v>434</v>
      </c>
      <c r="Y87" s="381">
        <v>414</v>
      </c>
      <c r="Z87" s="381">
        <v>394</v>
      </c>
      <c r="AA87" s="381">
        <v>375</v>
      </c>
      <c r="AB87" s="381">
        <v>356</v>
      </c>
      <c r="AC87" s="381">
        <v>339</v>
      </c>
      <c r="AD87" s="381">
        <v>322</v>
      </c>
      <c r="AE87" s="381">
        <v>306</v>
      </c>
      <c r="AF87" s="381">
        <v>292</v>
      </c>
      <c r="AG87" s="381">
        <v>278</v>
      </c>
      <c r="AH87" s="381">
        <v>266</v>
      </c>
      <c r="AI87" s="381">
        <v>256</v>
      </c>
      <c r="AJ87" s="381">
        <v>248</v>
      </c>
      <c r="AK87" s="381">
        <v>242</v>
      </c>
      <c r="AL87" s="381">
        <v>238</v>
      </c>
    </row>
    <row r="88" spans="1:38" x14ac:dyDescent="0.2">
      <c r="A88" s="928"/>
      <c r="B88" s="635">
        <v>85</v>
      </c>
      <c r="C88" s="381">
        <v>715</v>
      </c>
      <c r="D88" s="381">
        <v>714</v>
      </c>
      <c r="E88" s="381">
        <v>712</v>
      </c>
      <c r="F88" s="381">
        <v>708</v>
      </c>
      <c r="G88" s="381">
        <v>703</v>
      </c>
      <c r="H88" s="381">
        <v>696</v>
      </c>
      <c r="I88" s="381">
        <v>688</v>
      </c>
      <c r="J88" s="381">
        <v>678</v>
      </c>
      <c r="K88" s="381">
        <v>666</v>
      </c>
      <c r="L88" s="381">
        <v>653</v>
      </c>
      <c r="M88" s="381">
        <v>639</v>
      </c>
      <c r="N88" s="381">
        <v>623</v>
      </c>
      <c r="O88" s="381">
        <v>606</v>
      </c>
      <c r="P88" s="381">
        <v>588</v>
      </c>
      <c r="Q88" s="381">
        <v>570</v>
      </c>
      <c r="R88" s="381">
        <v>551</v>
      </c>
      <c r="S88" s="381">
        <v>531</v>
      </c>
      <c r="T88" s="381">
        <v>511</v>
      </c>
      <c r="U88" s="381">
        <v>490</v>
      </c>
      <c r="V88" s="381">
        <v>469</v>
      </c>
      <c r="W88" s="381">
        <v>449</v>
      </c>
      <c r="X88" s="381">
        <v>429</v>
      </c>
      <c r="Y88" s="381">
        <v>408</v>
      </c>
      <c r="Z88" s="381">
        <v>389</v>
      </c>
      <c r="AA88" s="381">
        <v>370</v>
      </c>
      <c r="AB88" s="381">
        <v>351</v>
      </c>
      <c r="AC88" s="381">
        <v>334</v>
      </c>
      <c r="AD88" s="381">
        <v>317</v>
      </c>
      <c r="AE88" s="381">
        <v>301</v>
      </c>
      <c r="AF88" s="381">
        <v>287</v>
      </c>
      <c r="AG88" s="381">
        <v>274</v>
      </c>
      <c r="AH88" s="381">
        <v>262</v>
      </c>
      <c r="AI88" s="381">
        <v>252</v>
      </c>
      <c r="AJ88" s="381">
        <v>244</v>
      </c>
      <c r="AK88" s="381">
        <v>238</v>
      </c>
      <c r="AL88" s="381">
        <v>235</v>
      </c>
    </row>
    <row r="89" spans="1:38" x14ac:dyDescent="0.2">
      <c r="A89" s="928"/>
      <c r="B89" s="635">
        <v>86</v>
      </c>
      <c r="C89" s="381">
        <v>706</v>
      </c>
      <c r="D89" s="381">
        <v>705</v>
      </c>
      <c r="E89" s="381">
        <v>703</v>
      </c>
      <c r="F89" s="381">
        <v>700</v>
      </c>
      <c r="G89" s="381">
        <v>695</v>
      </c>
      <c r="H89" s="381">
        <v>688</v>
      </c>
      <c r="I89" s="381">
        <v>680</v>
      </c>
      <c r="J89" s="381">
        <v>670</v>
      </c>
      <c r="K89" s="381">
        <v>658</v>
      </c>
      <c r="L89" s="381">
        <v>645</v>
      </c>
      <c r="M89" s="381">
        <v>631</v>
      </c>
      <c r="N89" s="381">
        <v>616</v>
      </c>
      <c r="O89" s="381">
        <v>599</v>
      </c>
      <c r="P89" s="381">
        <v>581</v>
      </c>
      <c r="Q89" s="381">
        <v>563</v>
      </c>
      <c r="R89" s="381">
        <v>544</v>
      </c>
      <c r="S89" s="381">
        <v>525</v>
      </c>
      <c r="T89" s="381">
        <v>505</v>
      </c>
      <c r="U89" s="381">
        <v>484</v>
      </c>
      <c r="V89" s="381">
        <v>463</v>
      </c>
      <c r="W89" s="381">
        <v>443</v>
      </c>
      <c r="X89" s="381">
        <v>423</v>
      </c>
      <c r="Y89" s="381">
        <v>403</v>
      </c>
      <c r="Z89" s="381">
        <v>383</v>
      </c>
      <c r="AA89" s="381">
        <v>365</v>
      </c>
      <c r="AB89" s="381">
        <v>346</v>
      </c>
      <c r="AC89" s="381">
        <v>329</v>
      </c>
      <c r="AD89" s="381">
        <v>312</v>
      </c>
      <c r="AE89" s="381">
        <v>297</v>
      </c>
      <c r="AF89" s="381">
        <v>283</v>
      </c>
      <c r="AG89" s="381">
        <v>269</v>
      </c>
      <c r="AH89" s="381">
        <v>258</v>
      </c>
      <c r="AI89" s="381">
        <v>248</v>
      </c>
      <c r="AJ89" s="381">
        <v>240</v>
      </c>
      <c r="AK89" s="381">
        <v>234</v>
      </c>
      <c r="AL89" s="381">
        <v>230</v>
      </c>
    </row>
    <row r="90" spans="1:38" x14ac:dyDescent="0.2">
      <c r="A90" s="928"/>
      <c r="B90" s="635">
        <v>87</v>
      </c>
      <c r="C90" s="381">
        <v>697</v>
      </c>
      <c r="D90" s="381">
        <v>697</v>
      </c>
      <c r="E90" s="381">
        <v>695</v>
      </c>
      <c r="F90" s="381">
        <v>691</v>
      </c>
      <c r="G90" s="381">
        <v>686</v>
      </c>
      <c r="H90" s="381">
        <v>679</v>
      </c>
      <c r="I90" s="381">
        <v>671</v>
      </c>
      <c r="J90" s="381">
        <v>662</v>
      </c>
      <c r="K90" s="381">
        <v>650</v>
      </c>
      <c r="L90" s="381">
        <v>638</v>
      </c>
      <c r="M90" s="381">
        <v>623</v>
      </c>
      <c r="N90" s="381">
        <v>608</v>
      </c>
      <c r="O90" s="381">
        <v>591</v>
      </c>
      <c r="P90" s="381">
        <v>574</v>
      </c>
      <c r="Q90" s="381">
        <v>556</v>
      </c>
      <c r="R90" s="381">
        <v>537</v>
      </c>
      <c r="S90" s="381">
        <v>517</v>
      </c>
      <c r="T90" s="381">
        <v>498</v>
      </c>
      <c r="U90" s="381">
        <v>478</v>
      </c>
      <c r="V90" s="381">
        <v>457</v>
      </c>
      <c r="W90" s="381">
        <v>437</v>
      </c>
      <c r="X90" s="381">
        <v>417</v>
      </c>
      <c r="Y90" s="381">
        <v>397</v>
      </c>
      <c r="Z90" s="381">
        <v>378</v>
      </c>
      <c r="AA90" s="381">
        <v>359</v>
      </c>
      <c r="AB90" s="381">
        <v>341</v>
      </c>
      <c r="AC90" s="381">
        <v>324</v>
      </c>
      <c r="AD90" s="381">
        <v>308</v>
      </c>
      <c r="AE90" s="381">
        <v>292</v>
      </c>
      <c r="AF90" s="381">
        <v>278</v>
      </c>
      <c r="AG90" s="381">
        <v>265</v>
      </c>
      <c r="AH90" s="381">
        <v>254</v>
      </c>
      <c r="AI90" s="381">
        <v>244</v>
      </c>
      <c r="AJ90" s="381">
        <v>236</v>
      </c>
      <c r="AK90" s="381">
        <v>230</v>
      </c>
      <c r="AL90" s="381">
        <v>227</v>
      </c>
    </row>
    <row r="91" spans="1:38" x14ac:dyDescent="0.2">
      <c r="A91" s="928"/>
      <c r="B91" s="635">
        <v>88</v>
      </c>
      <c r="C91" s="381">
        <v>689</v>
      </c>
      <c r="D91" s="381">
        <v>688</v>
      </c>
      <c r="E91" s="381">
        <v>686</v>
      </c>
      <c r="F91" s="381">
        <v>682</v>
      </c>
      <c r="G91" s="381">
        <v>677</v>
      </c>
      <c r="H91" s="381">
        <v>671</v>
      </c>
      <c r="I91" s="381">
        <v>663</v>
      </c>
      <c r="J91" s="381">
        <v>653</v>
      </c>
      <c r="K91" s="381">
        <v>642</v>
      </c>
      <c r="L91" s="381">
        <v>629</v>
      </c>
      <c r="M91" s="381">
        <v>615</v>
      </c>
      <c r="N91" s="381">
        <v>600</v>
      </c>
      <c r="O91" s="381">
        <v>584</v>
      </c>
      <c r="P91" s="381">
        <v>567</v>
      </c>
      <c r="Q91" s="381">
        <v>549</v>
      </c>
      <c r="R91" s="381">
        <v>530</v>
      </c>
      <c r="S91" s="381">
        <v>510</v>
      </c>
      <c r="T91" s="381">
        <v>490</v>
      </c>
      <c r="U91" s="381">
        <v>470</v>
      </c>
      <c r="V91" s="381">
        <v>451</v>
      </c>
      <c r="W91" s="381">
        <v>431</v>
      </c>
      <c r="X91" s="381">
        <v>411</v>
      </c>
      <c r="Y91" s="381">
        <v>391</v>
      </c>
      <c r="Z91" s="381">
        <v>372</v>
      </c>
      <c r="AA91" s="381">
        <v>354</v>
      </c>
      <c r="AB91" s="381">
        <v>336</v>
      </c>
      <c r="AC91" s="381">
        <v>319</v>
      </c>
      <c r="AD91" s="381">
        <v>303</v>
      </c>
      <c r="AE91" s="381">
        <v>288</v>
      </c>
      <c r="AF91" s="381">
        <v>274</v>
      </c>
      <c r="AG91" s="381">
        <v>261</v>
      </c>
      <c r="AH91" s="381">
        <v>249</v>
      </c>
      <c r="AI91" s="381">
        <v>240</v>
      </c>
      <c r="AJ91" s="381">
        <v>232</v>
      </c>
      <c r="AK91" s="381">
        <v>226</v>
      </c>
      <c r="AL91" s="381">
        <v>223</v>
      </c>
    </row>
    <row r="92" spans="1:38" x14ac:dyDescent="0.2">
      <c r="A92" s="928"/>
      <c r="B92" s="635">
        <v>89</v>
      </c>
      <c r="C92" s="381">
        <v>680</v>
      </c>
      <c r="D92" s="381">
        <v>679</v>
      </c>
      <c r="E92" s="381">
        <v>677</v>
      </c>
      <c r="F92" s="381">
        <v>673</v>
      </c>
      <c r="G92" s="381">
        <v>669</v>
      </c>
      <c r="H92" s="381">
        <v>662</v>
      </c>
      <c r="I92" s="381">
        <v>654</v>
      </c>
      <c r="J92" s="381">
        <v>645</v>
      </c>
      <c r="K92" s="381">
        <v>634</v>
      </c>
      <c r="L92" s="381">
        <v>621</v>
      </c>
      <c r="M92" s="381">
        <v>607</v>
      </c>
      <c r="N92" s="381">
        <v>592</v>
      </c>
      <c r="O92" s="381">
        <v>576</v>
      </c>
      <c r="P92" s="381">
        <v>559</v>
      </c>
      <c r="Q92" s="381">
        <v>541</v>
      </c>
      <c r="R92" s="381">
        <v>523</v>
      </c>
      <c r="S92" s="381">
        <v>504</v>
      </c>
      <c r="T92" s="381">
        <v>484</v>
      </c>
      <c r="U92" s="381">
        <v>464</v>
      </c>
      <c r="V92" s="381">
        <v>444</v>
      </c>
      <c r="W92" s="381">
        <v>425</v>
      </c>
      <c r="X92" s="381">
        <v>405</v>
      </c>
      <c r="Y92" s="381">
        <v>385</v>
      </c>
      <c r="Z92" s="381">
        <v>366</v>
      </c>
      <c r="AA92" s="381">
        <v>348</v>
      </c>
      <c r="AB92" s="381">
        <v>330</v>
      </c>
      <c r="AC92" s="381">
        <v>314</v>
      </c>
      <c r="AD92" s="381">
        <v>298</v>
      </c>
      <c r="AE92" s="381">
        <v>283</v>
      </c>
      <c r="AF92" s="381">
        <v>269</v>
      </c>
      <c r="AG92" s="381">
        <v>256</v>
      </c>
      <c r="AH92" s="381">
        <v>245</v>
      </c>
      <c r="AI92" s="381">
        <v>236</v>
      </c>
      <c r="AJ92" s="381">
        <v>228</v>
      </c>
      <c r="AK92" s="381">
        <v>223</v>
      </c>
      <c r="AL92" s="381">
        <v>219</v>
      </c>
    </row>
    <row r="93" spans="1:38" x14ac:dyDescent="0.2">
      <c r="A93" s="928"/>
      <c r="B93" s="635">
        <v>90</v>
      </c>
      <c r="C93" s="381">
        <v>670</v>
      </c>
      <c r="D93" s="381">
        <v>670</v>
      </c>
      <c r="E93" s="381">
        <v>667</v>
      </c>
      <c r="F93" s="381">
        <v>664</v>
      </c>
      <c r="G93" s="381">
        <v>659</v>
      </c>
      <c r="H93" s="381">
        <v>653</v>
      </c>
      <c r="I93" s="381">
        <v>645</v>
      </c>
      <c r="J93" s="381">
        <v>636</v>
      </c>
      <c r="K93" s="381">
        <v>625</v>
      </c>
      <c r="L93" s="381">
        <v>613</v>
      </c>
      <c r="M93" s="381">
        <v>599</v>
      </c>
      <c r="N93" s="381">
        <v>584</v>
      </c>
      <c r="O93" s="381">
        <v>568</v>
      </c>
      <c r="P93" s="381">
        <v>551</v>
      </c>
      <c r="Q93" s="381">
        <v>534</v>
      </c>
      <c r="R93" s="381">
        <v>515</v>
      </c>
      <c r="S93" s="381">
        <v>497</v>
      </c>
      <c r="T93" s="381">
        <v>477</v>
      </c>
      <c r="U93" s="381">
        <v>458</v>
      </c>
      <c r="V93" s="381">
        <v>438</v>
      </c>
      <c r="W93" s="381">
        <v>418</v>
      </c>
      <c r="X93" s="381">
        <v>399</v>
      </c>
      <c r="Y93" s="381">
        <v>380</v>
      </c>
      <c r="Z93" s="381">
        <v>361</v>
      </c>
      <c r="AA93" s="381">
        <v>343</v>
      </c>
      <c r="AB93" s="381">
        <v>325</v>
      </c>
      <c r="AC93" s="381">
        <v>309</v>
      </c>
      <c r="AD93" s="381">
        <v>293</v>
      </c>
      <c r="AE93" s="381">
        <v>278</v>
      </c>
      <c r="AF93" s="381">
        <v>265</v>
      </c>
      <c r="AG93" s="381">
        <v>252</v>
      </c>
      <c r="AH93" s="381">
        <v>241</v>
      </c>
      <c r="AI93" s="381">
        <v>232</v>
      </c>
      <c r="AJ93" s="381">
        <v>224</v>
      </c>
      <c r="AK93" s="381">
        <v>219</v>
      </c>
      <c r="AL93" s="381">
        <v>215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750</v>
      </c>
      <c r="D3" s="381">
        <v>750</v>
      </c>
      <c r="E3" s="381">
        <v>750</v>
      </c>
      <c r="F3" s="381">
        <v>750</v>
      </c>
      <c r="G3" s="381">
        <v>750</v>
      </c>
      <c r="H3" s="381">
        <v>750</v>
      </c>
      <c r="I3" s="381">
        <v>750</v>
      </c>
      <c r="J3" s="381">
        <v>750</v>
      </c>
      <c r="K3" s="381">
        <v>750</v>
      </c>
      <c r="L3" s="381">
        <v>750</v>
      </c>
      <c r="M3" s="381">
        <v>750</v>
      </c>
      <c r="N3" s="381">
        <v>750</v>
      </c>
      <c r="O3" s="381">
        <v>750</v>
      </c>
      <c r="P3" s="381">
        <v>750</v>
      </c>
      <c r="Q3" s="381">
        <v>750</v>
      </c>
      <c r="R3" s="381">
        <v>750</v>
      </c>
      <c r="S3" s="381">
        <v>750</v>
      </c>
      <c r="T3" s="381">
        <v>750</v>
      </c>
      <c r="U3" s="381">
        <v>750</v>
      </c>
      <c r="V3" s="381">
        <v>750</v>
      </c>
      <c r="W3" s="381">
        <v>750</v>
      </c>
      <c r="X3" s="381">
        <v>750</v>
      </c>
      <c r="Y3" s="381">
        <v>750</v>
      </c>
      <c r="Z3" s="381">
        <v>750</v>
      </c>
      <c r="AA3" s="381">
        <v>750</v>
      </c>
      <c r="AB3" s="381">
        <v>750</v>
      </c>
      <c r="AC3" s="381">
        <v>750</v>
      </c>
      <c r="AD3" s="381">
        <v>750</v>
      </c>
      <c r="AE3" s="381">
        <v>750</v>
      </c>
      <c r="AF3" s="381">
        <v>750</v>
      </c>
      <c r="AG3" s="381">
        <v>750</v>
      </c>
      <c r="AH3" s="381">
        <v>750</v>
      </c>
      <c r="AI3" s="381">
        <v>750</v>
      </c>
      <c r="AJ3" s="381">
        <v>750</v>
      </c>
      <c r="AK3" s="381">
        <v>750</v>
      </c>
      <c r="AL3" s="381">
        <v>750</v>
      </c>
    </row>
    <row r="4" spans="1:38" x14ac:dyDescent="0.2">
      <c r="A4" s="928"/>
      <c r="B4" s="635">
        <v>1</v>
      </c>
      <c r="C4" s="381">
        <v>757</v>
      </c>
      <c r="D4" s="381">
        <v>757</v>
      </c>
      <c r="E4" s="381">
        <v>757</v>
      </c>
      <c r="F4" s="381">
        <v>757</v>
      </c>
      <c r="G4" s="381">
        <v>757</v>
      </c>
      <c r="H4" s="381">
        <v>757</v>
      </c>
      <c r="I4" s="381">
        <v>756</v>
      </c>
      <c r="J4" s="381">
        <v>756</v>
      </c>
      <c r="K4" s="381">
        <v>756</v>
      </c>
      <c r="L4" s="381">
        <v>755</v>
      </c>
      <c r="M4" s="381">
        <v>755</v>
      </c>
      <c r="N4" s="381">
        <v>754</v>
      </c>
      <c r="O4" s="381">
        <v>754</v>
      </c>
      <c r="P4" s="381">
        <v>753</v>
      </c>
      <c r="Q4" s="381">
        <v>752</v>
      </c>
      <c r="R4" s="381">
        <v>752</v>
      </c>
      <c r="S4" s="381">
        <v>751</v>
      </c>
      <c r="T4" s="381">
        <v>750</v>
      </c>
      <c r="U4" s="381">
        <v>750</v>
      </c>
      <c r="V4" s="381">
        <v>749</v>
      </c>
      <c r="W4" s="381">
        <v>748</v>
      </c>
      <c r="X4" s="381">
        <v>748</v>
      </c>
      <c r="Y4" s="381">
        <v>747</v>
      </c>
      <c r="Z4" s="381">
        <v>747</v>
      </c>
      <c r="AA4" s="381">
        <v>746</v>
      </c>
      <c r="AB4" s="381">
        <v>745</v>
      </c>
      <c r="AC4" s="381">
        <v>745</v>
      </c>
      <c r="AD4" s="381">
        <v>744</v>
      </c>
      <c r="AE4" s="381">
        <v>744</v>
      </c>
      <c r="AF4" s="381">
        <v>744</v>
      </c>
      <c r="AG4" s="381">
        <v>743</v>
      </c>
      <c r="AH4" s="381">
        <v>743</v>
      </c>
      <c r="AI4" s="381">
        <v>743</v>
      </c>
      <c r="AJ4" s="381">
        <v>742</v>
      </c>
      <c r="AK4" s="381">
        <v>742</v>
      </c>
      <c r="AL4" s="381">
        <v>742</v>
      </c>
    </row>
    <row r="5" spans="1:38" x14ac:dyDescent="0.2">
      <c r="A5" s="928"/>
      <c r="B5" s="635">
        <v>2</v>
      </c>
      <c r="C5" s="381">
        <v>765</v>
      </c>
      <c r="D5" s="381">
        <v>765</v>
      </c>
      <c r="E5" s="381">
        <v>764</v>
      </c>
      <c r="F5" s="381">
        <v>764</v>
      </c>
      <c r="G5" s="381">
        <v>764</v>
      </c>
      <c r="H5" s="381">
        <v>763</v>
      </c>
      <c r="I5" s="381">
        <v>763</v>
      </c>
      <c r="J5" s="381">
        <v>762</v>
      </c>
      <c r="K5" s="381">
        <v>761</v>
      </c>
      <c r="L5" s="381">
        <v>760</v>
      </c>
      <c r="M5" s="381">
        <v>759</v>
      </c>
      <c r="N5" s="381">
        <v>758</v>
      </c>
      <c r="O5" s="381">
        <v>757</v>
      </c>
      <c r="P5" s="381">
        <v>756</v>
      </c>
      <c r="Q5" s="381">
        <v>755</v>
      </c>
      <c r="R5" s="381">
        <v>754</v>
      </c>
      <c r="S5" s="381">
        <v>752</v>
      </c>
      <c r="T5" s="381">
        <v>751</v>
      </c>
      <c r="U5" s="381">
        <v>750</v>
      </c>
      <c r="V5" s="381">
        <v>748</v>
      </c>
      <c r="W5" s="381">
        <v>747</v>
      </c>
      <c r="X5" s="381">
        <v>746</v>
      </c>
      <c r="Y5" s="381">
        <v>745</v>
      </c>
      <c r="Z5" s="381">
        <v>743</v>
      </c>
      <c r="AA5" s="381">
        <v>742</v>
      </c>
      <c r="AB5" s="381">
        <v>741</v>
      </c>
      <c r="AC5" s="381">
        <v>740</v>
      </c>
      <c r="AD5" s="381">
        <v>739</v>
      </c>
      <c r="AE5" s="381">
        <v>738</v>
      </c>
      <c r="AF5" s="381">
        <v>737</v>
      </c>
      <c r="AG5" s="381">
        <v>737</v>
      </c>
      <c r="AH5" s="381">
        <v>736</v>
      </c>
      <c r="AI5" s="381">
        <v>735</v>
      </c>
      <c r="AJ5" s="381">
        <v>735</v>
      </c>
      <c r="AK5" s="381">
        <v>735</v>
      </c>
      <c r="AL5" s="381">
        <v>735</v>
      </c>
    </row>
    <row r="6" spans="1:38" x14ac:dyDescent="0.2">
      <c r="A6" s="928"/>
      <c r="B6" s="635">
        <v>3</v>
      </c>
      <c r="C6" s="381">
        <v>772</v>
      </c>
      <c r="D6" s="381">
        <v>772</v>
      </c>
      <c r="E6" s="381">
        <v>772</v>
      </c>
      <c r="F6" s="381">
        <v>771</v>
      </c>
      <c r="G6" s="381">
        <v>771</v>
      </c>
      <c r="H6" s="381">
        <v>770</v>
      </c>
      <c r="I6" s="381">
        <v>769</v>
      </c>
      <c r="J6" s="381">
        <v>768</v>
      </c>
      <c r="K6" s="381">
        <v>767</v>
      </c>
      <c r="L6" s="381">
        <v>765</v>
      </c>
      <c r="M6" s="381">
        <v>764</v>
      </c>
      <c r="N6" s="381">
        <v>762</v>
      </c>
      <c r="O6" s="381">
        <v>761</v>
      </c>
      <c r="P6" s="381">
        <v>759</v>
      </c>
      <c r="Q6" s="381">
        <v>757</v>
      </c>
      <c r="R6" s="381">
        <v>755</v>
      </c>
      <c r="S6" s="381">
        <v>753</v>
      </c>
      <c r="T6" s="381">
        <v>751</v>
      </c>
      <c r="U6" s="381">
        <v>750</v>
      </c>
      <c r="V6" s="381">
        <v>748</v>
      </c>
      <c r="W6" s="381">
        <v>746</v>
      </c>
      <c r="X6" s="381">
        <v>744</v>
      </c>
      <c r="Y6" s="381">
        <v>742</v>
      </c>
      <c r="Z6" s="381">
        <v>740</v>
      </c>
      <c r="AA6" s="381">
        <v>738</v>
      </c>
      <c r="AB6" s="381">
        <v>736</v>
      </c>
      <c r="AC6" s="381">
        <v>735</v>
      </c>
      <c r="AD6" s="381">
        <v>733</v>
      </c>
      <c r="AE6" s="381">
        <v>732</v>
      </c>
      <c r="AF6" s="381">
        <v>731</v>
      </c>
      <c r="AG6" s="381">
        <v>730</v>
      </c>
      <c r="AH6" s="381">
        <v>729</v>
      </c>
      <c r="AI6" s="381">
        <v>728</v>
      </c>
      <c r="AJ6" s="381">
        <v>727</v>
      </c>
      <c r="AK6" s="381">
        <v>727</v>
      </c>
      <c r="AL6" s="381">
        <v>727</v>
      </c>
    </row>
    <row r="7" spans="1:38" x14ac:dyDescent="0.2">
      <c r="A7" s="928"/>
      <c r="B7" s="635">
        <v>4</v>
      </c>
      <c r="C7" s="381">
        <v>779</v>
      </c>
      <c r="D7" s="381">
        <v>779</v>
      </c>
      <c r="E7" s="381">
        <v>779</v>
      </c>
      <c r="F7" s="381">
        <v>778</v>
      </c>
      <c r="G7" s="381">
        <v>777</v>
      </c>
      <c r="H7" s="381">
        <v>776</v>
      </c>
      <c r="I7" s="381">
        <v>775</v>
      </c>
      <c r="J7" s="381">
        <v>774</v>
      </c>
      <c r="K7" s="381">
        <v>772</v>
      </c>
      <c r="L7" s="381">
        <v>770</v>
      </c>
      <c r="M7" s="381">
        <v>768</v>
      </c>
      <c r="N7" s="381">
        <v>766</v>
      </c>
      <c r="O7" s="381">
        <v>764</v>
      </c>
      <c r="P7" s="381">
        <v>762</v>
      </c>
      <c r="Q7" s="381">
        <v>759</v>
      </c>
      <c r="R7" s="381">
        <v>757</v>
      </c>
      <c r="S7" s="381">
        <v>754</v>
      </c>
      <c r="T7" s="381">
        <v>752</v>
      </c>
      <c r="U7" s="381">
        <v>749</v>
      </c>
      <c r="V7" s="381">
        <v>747</v>
      </c>
      <c r="W7" s="381">
        <v>744</v>
      </c>
      <c r="X7" s="381">
        <v>742</v>
      </c>
      <c r="Y7" s="381">
        <v>739</v>
      </c>
      <c r="Z7" s="381">
        <v>737</v>
      </c>
      <c r="AA7" s="381">
        <v>734</v>
      </c>
      <c r="AB7" s="381">
        <v>732</v>
      </c>
      <c r="AC7" s="381">
        <v>730</v>
      </c>
      <c r="AD7" s="381">
        <v>728</v>
      </c>
      <c r="AE7" s="381">
        <v>726</v>
      </c>
      <c r="AF7" s="381">
        <v>724</v>
      </c>
      <c r="AG7" s="381">
        <v>723</v>
      </c>
      <c r="AH7" s="381">
        <v>722</v>
      </c>
      <c r="AI7" s="381">
        <v>721</v>
      </c>
      <c r="AJ7" s="381">
        <v>720</v>
      </c>
      <c r="AK7" s="381">
        <v>719</v>
      </c>
      <c r="AL7" s="381">
        <v>719</v>
      </c>
    </row>
    <row r="8" spans="1:38" x14ac:dyDescent="0.2">
      <c r="A8" s="928"/>
      <c r="B8" s="635">
        <v>5</v>
      </c>
      <c r="C8" s="381">
        <v>786</v>
      </c>
      <c r="D8" s="381">
        <v>786</v>
      </c>
      <c r="E8" s="381">
        <v>785</v>
      </c>
      <c r="F8" s="381">
        <v>785</v>
      </c>
      <c r="G8" s="381">
        <v>784</v>
      </c>
      <c r="H8" s="381">
        <v>783</v>
      </c>
      <c r="I8" s="381">
        <v>781</v>
      </c>
      <c r="J8" s="381">
        <v>779</v>
      </c>
      <c r="K8" s="381">
        <v>777</v>
      </c>
      <c r="L8" s="381">
        <v>775</v>
      </c>
      <c r="M8" s="381">
        <v>773</v>
      </c>
      <c r="N8" s="381">
        <v>770</v>
      </c>
      <c r="O8" s="381">
        <v>768</v>
      </c>
      <c r="P8" s="381">
        <v>765</v>
      </c>
      <c r="Q8" s="381">
        <v>762</v>
      </c>
      <c r="R8" s="381">
        <v>759</v>
      </c>
      <c r="S8" s="381">
        <v>756</v>
      </c>
      <c r="T8" s="381">
        <v>752</v>
      </c>
      <c r="U8" s="381">
        <v>749</v>
      </c>
      <c r="V8" s="381">
        <v>746</v>
      </c>
      <c r="W8" s="381">
        <v>742</v>
      </c>
      <c r="X8" s="381">
        <v>739</v>
      </c>
      <c r="Y8" s="381">
        <v>736</v>
      </c>
      <c r="Z8" s="381">
        <v>733</v>
      </c>
      <c r="AA8" s="381">
        <v>730</v>
      </c>
      <c r="AB8" s="381">
        <v>727</v>
      </c>
      <c r="AC8" s="381">
        <v>725</v>
      </c>
      <c r="AD8" s="381">
        <v>722</v>
      </c>
      <c r="AE8" s="381">
        <v>720</v>
      </c>
      <c r="AF8" s="381">
        <v>718</v>
      </c>
      <c r="AG8" s="381">
        <v>716</v>
      </c>
      <c r="AH8" s="381">
        <v>715</v>
      </c>
      <c r="AI8" s="381">
        <v>713</v>
      </c>
      <c r="AJ8" s="381">
        <v>712</v>
      </c>
      <c r="AK8" s="381">
        <v>712</v>
      </c>
      <c r="AL8" s="381">
        <v>711</v>
      </c>
    </row>
    <row r="9" spans="1:38" x14ac:dyDescent="0.2">
      <c r="A9" s="928"/>
      <c r="B9" s="635">
        <v>6</v>
      </c>
      <c r="C9" s="381">
        <v>793</v>
      </c>
      <c r="D9" s="381">
        <v>793</v>
      </c>
      <c r="E9" s="381">
        <v>792</v>
      </c>
      <c r="F9" s="381">
        <v>791</v>
      </c>
      <c r="G9" s="381">
        <v>790</v>
      </c>
      <c r="H9" s="381">
        <v>789</v>
      </c>
      <c r="I9" s="381">
        <v>787</v>
      </c>
      <c r="J9" s="381">
        <v>785</v>
      </c>
      <c r="K9" s="381">
        <v>783</v>
      </c>
      <c r="L9" s="381">
        <v>780</v>
      </c>
      <c r="M9" s="381">
        <v>777</v>
      </c>
      <c r="N9" s="381">
        <v>774</v>
      </c>
      <c r="O9" s="381">
        <v>771</v>
      </c>
      <c r="P9" s="381">
        <v>768</v>
      </c>
      <c r="Q9" s="381">
        <v>764</v>
      </c>
      <c r="R9" s="381">
        <v>760</v>
      </c>
      <c r="S9" s="381">
        <v>756</v>
      </c>
      <c r="T9" s="381">
        <v>753</v>
      </c>
      <c r="U9" s="381">
        <v>749</v>
      </c>
      <c r="V9" s="381">
        <v>745</v>
      </c>
      <c r="W9" s="381">
        <v>741</v>
      </c>
      <c r="X9" s="381">
        <v>737</v>
      </c>
      <c r="Y9" s="381">
        <v>733</v>
      </c>
      <c r="Z9" s="381">
        <v>730</v>
      </c>
      <c r="AA9" s="381">
        <v>726</v>
      </c>
      <c r="AB9" s="381">
        <v>723</v>
      </c>
      <c r="AC9" s="381">
        <v>720</v>
      </c>
      <c r="AD9" s="381">
        <v>717</v>
      </c>
      <c r="AE9" s="381">
        <v>714</v>
      </c>
      <c r="AF9" s="381">
        <v>711</v>
      </c>
      <c r="AG9" s="381">
        <v>709</v>
      </c>
      <c r="AH9" s="381">
        <v>707</v>
      </c>
      <c r="AI9" s="381">
        <v>706</v>
      </c>
      <c r="AJ9" s="381">
        <v>705</v>
      </c>
      <c r="AK9" s="381">
        <v>704</v>
      </c>
      <c r="AL9" s="381">
        <v>703</v>
      </c>
    </row>
    <row r="10" spans="1:38" x14ac:dyDescent="0.2">
      <c r="A10" s="928"/>
      <c r="B10" s="635">
        <v>7</v>
      </c>
      <c r="C10" s="381">
        <v>799</v>
      </c>
      <c r="D10" s="381">
        <v>799</v>
      </c>
      <c r="E10" s="381">
        <v>799</v>
      </c>
      <c r="F10" s="381">
        <v>798</v>
      </c>
      <c r="G10" s="381">
        <v>796</v>
      </c>
      <c r="H10" s="381">
        <v>795</v>
      </c>
      <c r="I10" s="381">
        <v>793</v>
      </c>
      <c r="J10" s="381">
        <v>790</v>
      </c>
      <c r="K10" s="381">
        <v>788</v>
      </c>
      <c r="L10" s="381">
        <v>785</v>
      </c>
      <c r="M10" s="381">
        <v>781</v>
      </c>
      <c r="N10" s="381">
        <v>778</v>
      </c>
      <c r="O10" s="381">
        <v>774</v>
      </c>
      <c r="P10" s="381">
        <v>770</v>
      </c>
      <c r="Q10" s="381">
        <v>766</v>
      </c>
      <c r="R10" s="381">
        <v>762</v>
      </c>
      <c r="S10" s="381">
        <v>757</v>
      </c>
      <c r="T10" s="381">
        <v>753</v>
      </c>
      <c r="U10" s="381">
        <v>748</v>
      </c>
      <c r="V10" s="381">
        <v>744</v>
      </c>
      <c r="W10" s="381">
        <v>739</v>
      </c>
      <c r="X10" s="381">
        <v>735</v>
      </c>
      <c r="Y10" s="381">
        <v>730</v>
      </c>
      <c r="Z10" s="381">
        <v>726</v>
      </c>
      <c r="AA10" s="381">
        <v>722</v>
      </c>
      <c r="AB10" s="381">
        <v>718</v>
      </c>
      <c r="AC10" s="381">
        <v>714</v>
      </c>
      <c r="AD10" s="381">
        <v>711</v>
      </c>
      <c r="AE10" s="381">
        <v>708</v>
      </c>
      <c r="AF10" s="381">
        <v>705</v>
      </c>
      <c r="AG10" s="381">
        <v>702</v>
      </c>
      <c r="AH10" s="381">
        <v>700</v>
      </c>
      <c r="AI10" s="381">
        <v>698</v>
      </c>
      <c r="AJ10" s="381">
        <v>697</v>
      </c>
      <c r="AK10" s="381">
        <v>696</v>
      </c>
      <c r="AL10" s="381">
        <v>695</v>
      </c>
    </row>
    <row r="11" spans="1:38" x14ac:dyDescent="0.2">
      <c r="A11" s="928"/>
      <c r="B11" s="635">
        <v>8</v>
      </c>
      <c r="C11" s="381">
        <v>806</v>
      </c>
      <c r="D11" s="381">
        <v>806</v>
      </c>
      <c r="E11" s="381">
        <v>805</v>
      </c>
      <c r="F11" s="381">
        <v>804</v>
      </c>
      <c r="G11" s="381">
        <v>803</v>
      </c>
      <c r="H11" s="381">
        <v>801</v>
      </c>
      <c r="I11" s="381">
        <v>798</v>
      </c>
      <c r="J11" s="381">
        <v>796</v>
      </c>
      <c r="K11" s="381">
        <v>793</v>
      </c>
      <c r="L11" s="381">
        <v>789</v>
      </c>
      <c r="M11" s="381">
        <v>785</v>
      </c>
      <c r="N11" s="381">
        <v>782</v>
      </c>
      <c r="O11" s="381">
        <v>777</v>
      </c>
      <c r="P11" s="381">
        <v>773</v>
      </c>
      <c r="Q11" s="381">
        <v>768</v>
      </c>
      <c r="R11" s="381">
        <v>763</v>
      </c>
      <c r="S11" s="381">
        <v>758</v>
      </c>
      <c r="T11" s="381">
        <v>753</v>
      </c>
      <c r="U11" s="381">
        <v>748</v>
      </c>
      <c r="V11" s="381">
        <v>743</v>
      </c>
      <c r="W11" s="381">
        <v>738</v>
      </c>
      <c r="X11" s="381">
        <v>732</v>
      </c>
      <c r="Y11" s="381">
        <v>727</v>
      </c>
      <c r="Z11" s="381">
        <v>722</v>
      </c>
      <c r="AA11" s="381">
        <v>718</v>
      </c>
      <c r="AB11" s="381">
        <v>713</v>
      </c>
      <c r="AC11" s="381">
        <v>709</v>
      </c>
      <c r="AD11" s="381">
        <v>705</v>
      </c>
      <c r="AE11" s="381">
        <v>701</v>
      </c>
      <c r="AF11" s="381">
        <v>698</v>
      </c>
      <c r="AG11" s="381">
        <v>695</v>
      </c>
      <c r="AH11" s="381">
        <v>693</v>
      </c>
      <c r="AI11" s="381">
        <v>691</v>
      </c>
      <c r="AJ11" s="381">
        <v>689</v>
      </c>
      <c r="AK11" s="381">
        <v>688</v>
      </c>
      <c r="AL11" s="381">
        <v>687</v>
      </c>
    </row>
    <row r="12" spans="1:38" x14ac:dyDescent="0.2">
      <c r="A12" s="928"/>
      <c r="B12" s="635">
        <v>9</v>
      </c>
      <c r="C12" s="381">
        <v>812</v>
      </c>
      <c r="D12" s="381">
        <v>812</v>
      </c>
      <c r="E12" s="381">
        <v>811</v>
      </c>
      <c r="F12" s="381">
        <v>810</v>
      </c>
      <c r="G12" s="381">
        <v>808</v>
      </c>
      <c r="H12" s="381">
        <v>806</v>
      </c>
      <c r="I12" s="381">
        <v>804</v>
      </c>
      <c r="J12" s="381">
        <v>801</v>
      </c>
      <c r="K12" s="381">
        <v>797</v>
      </c>
      <c r="L12" s="381">
        <v>794</v>
      </c>
      <c r="M12" s="381">
        <v>789</v>
      </c>
      <c r="N12" s="381">
        <v>785</v>
      </c>
      <c r="O12" s="381">
        <v>780</v>
      </c>
      <c r="P12" s="381">
        <v>775</v>
      </c>
      <c r="Q12" s="381">
        <v>770</v>
      </c>
      <c r="R12" s="381">
        <v>764</v>
      </c>
      <c r="S12" s="381">
        <v>759</v>
      </c>
      <c r="T12" s="381">
        <v>753</v>
      </c>
      <c r="U12" s="381">
        <v>747</v>
      </c>
      <c r="V12" s="381">
        <v>742</v>
      </c>
      <c r="W12" s="381">
        <v>736</v>
      </c>
      <c r="X12" s="381">
        <v>730</v>
      </c>
      <c r="Y12" s="381">
        <v>724</v>
      </c>
      <c r="Z12" s="381">
        <v>719</v>
      </c>
      <c r="AA12" s="381">
        <v>714</v>
      </c>
      <c r="AB12" s="381">
        <v>709</v>
      </c>
      <c r="AC12" s="381">
        <v>704</v>
      </c>
      <c r="AD12" s="381">
        <v>699</v>
      </c>
      <c r="AE12" s="381">
        <v>695</v>
      </c>
      <c r="AF12" s="381">
        <v>692</v>
      </c>
      <c r="AG12" s="381">
        <v>688</v>
      </c>
      <c r="AH12" s="381">
        <v>686</v>
      </c>
      <c r="AI12" s="381">
        <v>683</v>
      </c>
      <c r="AJ12" s="381">
        <v>682</v>
      </c>
      <c r="AK12" s="381">
        <v>680</v>
      </c>
      <c r="AL12" s="381">
        <v>679</v>
      </c>
    </row>
    <row r="13" spans="1:38" x14ac:dyDescent="0.2">
      <c r="A13" s="928"/>
      <c r="B13" s="635">
        <v>10</v>
      </c>
      <c r="C13" s="381">
        <v>818</v>
      </c>
      <c r="D13" s="381">
        <v>818</v>
      </c>
      <c r="E13" s="381">
        <v>817</v>
      </c>
      <c r="F13" s="381">
        <v>816</v>
      </c>
      <c r="G13" s="381">
        <v>814</v>
      </c>
      <c r="H13" s="381">
        <v>812</v>
      </c>
      <c r="I13" s="381">
        <v>809</v>
      </c>
      <c r="J13" s="381">
        <v>806</v>
      </c>
      <c r="K13" s="381">
        <v>802</v>
      </c>
      <c r="L13" s="381">
        <v>798</v>
      </c>
      <c r="M13" s="381">
        <v>793</v>
      </c>
      <c r="N13" s="381">
        <v>788</v>
      </c>
      <c r="O13" s="381">
        <v>783</v>
      </c>
      <c r="P13" s="381">
        <v>778</v>
      </c>
      <c r="Q13" s="381">
        <v>772</v>
      </c>
      <c r="R13" s="381">
        <v>766</v>
      </c>
      <c r="S13" s="381">
        <v>760</v>
      </c>
      <c r="T13" s="381">
        <v>753</v>
      </c>
      <c r="U13" s="381">
        <v>747</v>
      </c>
      <c r="V13" s="381">
        <v>740</v>
      </c>
      <c r="W13" s="381">
        <v>734</v>
      </c>
      <c r="X13" s="381">
        <v>728</v>
      </c>
      <c r="Y13" s="381">
        <v>721</v>
      </c>
      <c r="Z13" s="381">
        <v>715</v>
      </c>
      <c r="AA13" s="381">
        <v>709</v>
      </c>
      <c r="AB13" s="381">
        <v>704</v>
      </c>
      <c r="AC13" s="381">
        <v>698</v>
      </c>
      <c r="AD13" s="381">
        <v>694</v>
      </c>
      <c r="AE13" s="381">
        <v>689</v>
      </c>
      <c r="AF13" s="381">
        <v>685</v>
      </c>
      <c r="AG13" s="381">
        <v>681</v>
      </c>
      <c r="AH13" s="381">
        <v>678</v>
      </c>
      <c r="AI13" s="381">
        <v>676</v>
      </c>
      <c r="AJ13" s="381">
        <v>674</v>
      </c>
      <c r="AK13" s="381">
        <v>672</v>
      </c>
      <c r="AL13" s="381">
        <v>672</v>
      </c>
    </row>
    <row r="14" spans="1:38" x14ac:dyDescent="0.2">
      <c r="A14" s="928"/>
      <c r="B14" s="635">
        <v>11</v>
      </c>
      <c r="C14" s="381">
        <v>825</v>
      </c>
      <c r="D14" s="381">
        <v>824</v>
      </c>
      <c r="E14" s="381">
        <v>823</v>
      </c>
      <c r="F14" s="381">
        <v>822</v>
      </c>
      <c r="G14" s="381">
        <v>820</v>
      </c>
      <c r="H14" s="381">
        <v>817</v>
      </c>
      <c r="I14" s="381">
        <v>814</v>
      </c>
      <c r="J14" s="381">
        <v>811</v>
      </c>
      <c r="K14" s="381">
        <v>807</v>
      </c>
      <c r="L14" s="381">
        <v>802</v>
      </c>
      <c r="M14" s="381">
        <v>797</v>
      </c>
      <c r="N14" s="381">
        <v>792</v>
      </c>
      <c r="O14" s="381">
        <v>786</v>
      </c>
      <c r="P14" s="381">
        <v>780</v>
      </c>
      <c r="Q14" s="381">
        <v>774</v>
      </c>
      <c r="R14" s="381">
        <v>767</v>
      </c>
      <c r="S14" s="381">
        <v>760</v>
      </c>
      <c r="T14" s="381">
        <v>753</v>
      </c>
      <c r="U14" s="381">
        <v>746</v>
      </c>
      <c r="V14" s="381">
        <v>739</v>
      </c>
      <c r="W14" s="381">
        <v>732</v>
      </c>
      <c r="X14" s="381">
        <v>725</v>
      </c>
      <c r="Y14" s="381">
        <v>718</v>
      </c>
      <c r="Z14" s="381">
        <v>712</v>
      </c>
      <c r="AA14" s="381">
        <v>705</v>
      </c>
      <c r="AB14" s="381">
        <v>699</v>
      </c>
      <c r="AC14" s="381">
        <v>693</v>
      </c>
      <c r="AD14" s="381">
        <v>688</v>
      </c>
      <c r="AE14" s="381">
        <v>683</v>
      </c>
      <c r="AF14" s="381">
        <v>678</v>
      </c>
      <c r="AG14" s="381">
        <v>675</v>
      </c>
      <c r="AH14" s="381">
        <v>671</v>
      </c>
      <c r="AI14" s="381">
        <v>668</v>
      </c>
      <c r="AJ14" s="381">
        <v>666</v>
      </c>
      <c r="AK14" s="381">
        <v>665</v>
      </c>
      <c r="AL14" s="381">
        <v>664</v>
      </c>
    </row>
    <row r="15" spans="1:38" x14ac:dyDescent="0.2">
      <c r="A15" s="928"/>
      <c r="B15" s="635">
        <v>12</v>
      </c>
      <c r="C15" s="381">
        <v>830</v>
      </c>
      <c r="D15" s="381">
        <v>830</v>
      </c>
      <c r="E15" s="381">
        <v>829</v>
      </c>
      <c r="F15" s="381">
        <v>828</v>
      </c>
      <c r="G15" s="381">
        <v>825</v>
      </c>
      <c r="H15" s="381">
        <v>823</v>
      </c>
      <c r="I15" s="381">
        <v>819</v>
      </c>
      <c r="J15" s="381">
        <v>815</v>
      </c>
      <c r="K15" s="381">
        <v>811</v>
      </c>
      <c r="L15" s="381">
        <v>806</v>
      </c>
      <c r="M15" s="381">
        <v>801</v>
      </c>
      <c r="N15" s="381">
        <v>795</v>
      </c>
      <c r="O15" s="381">
        <v>789</v>
      </c>
      <c r="P15" s="381">
        <v>782</v>
      </c>
      <c r="Q15" s="381">
        <v>775</v>
      </c>
      <c r="R15" s="381">
        <v>768</v>
      </c>
      <c r="S15" s="381">
        <v>761</v>
      </c>
      <c r="T15" s="381">
        <v>753</v>
      </c>
      <c r="U15" s="381">
        <v>746</v>
      </c>
      <c r="V15" s="381">
        <v>738</v>
      </c>
      <c r="W15" s="381">
        <v>730</v>
      </c>
      <c r="X15" s="381">
        <v>723</v>
      </c>
      <c r="Y15" s="381">
        <v>715</v>
      </c>
      <c r="Z15" s="381">
        <v>708</v>
      </c>
      <c r="AA15" s="381">
        <v>701</v>
      </c>
      <c r="AB15" s="381">
        <v>694</v>
      </c>
      <c r="AC15" s="381">
        <v>688</v>
      </c>
      <c r="AD15" s="381">
        <v>682</v>
      </c>
      <c r="AE15" s="381">
        <v>677</v>
      </c>
      <c r="AF15" s="381">
        <v>672</v>
      </c>
      <c r="AG15" s="381">
        <v>668</v>
      </c>
      <c r="AH15" s="381">
        <v>664</v>
      </c>
      <c r="AI15" s="381">
        <v>661</v>
      </c>
      <c r="AJ15" s="381">
        <v>659</v>
      </c>
      <c r="AK15" s="381">
        <v>657</v>
      </c>
      <c r="AL15" s="381">
        <v>656</v>
      </c>
    </row>
    <row r="16" spans="1:38" x14ac:dyDescent="0.2">
      <c r="A16" s="928"/>
      <c r="B16" s="635">
        <v>13</v>
      </c>
      <c r="C16" s="381">
        <v>836</v>
      </c>
      <c r="D16" s="381">
        <v>836</v>
      </c>
      <c r="E16" s="381">
        <v>835</v>
      </c>
      <c r="F16" s="381">
        <v>833</v>
      </c>
      <c r="G16" s="381">
        <v>831</v>
      </c>
      <c r="H16" s="381">
        <v>828</v>
      </c>
      <c r="I16" s="381">
        <v>824</v>
      </c>
      <c r="J16" s="381">
        <v>820</v>
      </c>
      <c r="K16" s="381">
        <v>815</v>
      </c>
      <c r="L16" s="381">
        <v>810</v>
      </c>
      <c r="M16" s="381">
        <v>804</v>
      </c>
      <c r="N16" s="381">
        <v>798</v>
      </c>
      <c r="O16" s="381">
        <v>791</v>
      </c>
      <c r="P16" s="381">
        <v>784</v>
      </c>
      <c r="Q16" s="381">
        <v>777</v>
      </c>
      <c r="R16" s="381">
        <v>769</v>
      </c>
      <c r="S16" s="381">
        <v>761</v>
      </c>
      <c r="T16" s="381">
        <v>753</v>
      </c>
      <c r="U16" s="381">
        <v>745</v>
      </c>
      <c r="V16" s="381">
        <v>737</v>
      </c>
      <c r="W16" s="381">
        <v>729</v>
      </c>
      <c r="X16" s="381">
        <v>720</v>
      </c>
      <c r="Y16" s="381">
        <v>712</v>
      </c>
      <c r="Z16" s="381">
        <v>705</v>
      </c>
      <c r="AA16" s="381">
        <v>697</v>
      </c>
      <c r="AB16" s="381">
        <v>690</v>
      </c>
      <c r="AC16" s="381">
        <v>683</v>
      </c>
      <c r="AD16" s="381">
        <v>676</v>
      </c>
      <c r="AE16" s="381">
        <v>671</v>
      </c>
      <c r="AF16" s="381">
        <v>665</v>
      </c>
      <c r="AG16" s="381">
        <v>661</v>
      </c>
      <c r="AH16" s="381">
        <v>657</v>
      </c>
      <c r="AI16" s="381">
        <v>654</v>
      </c>
      <c r="AJ16" s="381">
        <v>652</v>
      </c>
      <c r="AK16" s="381">
        <v>650</v>
      </c>
      <c r="AL16" s="381">
        <v>649</v>
      </c>
    </row>
    <row r="17" spans="1:38" x14ac:dyDescent="0.2">
      <c r="A17" s="928"/>
      <c r="B17" s="635">
        <v>14</v>
      </c>
      <c r="C17" s="381">
        <v>842</v>
      </c>
      <c r="D17" s="381">
        <v>841</v>
      </c>
      <c r="E17" s="381">
        <v>840</v>
      </c>
      <c r="F17" s="381">
        <v>838</v>
      </c>
      <c r="G17" s="381">
        <v>836</v>
      </c>
      <c r="H17" s="381">
        <v>833</v>
      </c>
      <c r="I17" s="381">
        <v>829</v>
      </c>
      <c r="J17" s="381">
        <v>824</v>
      </c>
      <c r="K17" s="381">
        <v>819</v>
      </c>
      <c r="L17" s="381">
        <v>814</v>
      </c>
      <c r="M17" s="381">
        <v>808</v>
      </c>
      <c r="N17" s="381">
        <v>801</v>
      </c>
      <c r="O17" s="381">
        <v>794</v>
      </c>
      <c r="P17" s="381">
        <v>786</v>
      </c>
      <c r="Q17" s="381">
        <v>778</v>
      </c>
      <c r="R17" s="381">
        <v>770</v>
      </c>
      <c r="S17" s="381">
        <v>762</v>
      </c>
      <c r="T17" s="381">
        <v>753</v>
      </c>
      <c r="U17" s="381">
        <v>744</v>
      </c>
      <c r="V17" s="381">
        <v>736</v>
      </c>
      <c r="W17" s="381">
        <v>727</v>
      </c>
      <c r="X17" s="381">
        <v>718</v>
      </c>
      <c r="Y17" s="381">
        <v>709</v>
      </c>
      <c r="Z17" s="381">
        <v>701</v>
      </c>
      <c r="AA17" s="381">
        <v>693</v>
      </c>
      <c r="AB17" s="381">
        <v>685</v>
      </c>
      <c r="AC17" s="381">
        <v>678</v>
      </c>
      <c r="AD17" s="381">
        <v>671</v>
      </c>
      <c r="AE17" s="381">
        <v>665</v>
      </c>
      <c r="AF17" s="381">
        <v>659</v>
      </c>
      <c r="AG17" s="381">
        <v>654</v>
      </c>
      <c r="AH17" s="381">
        <v>650</v>
      </c>
      <c r="AI17" s="381">
        <v>647</v>
      </c>
      <c r="AJ17" s="381">
        <v>644</v>
      </c>
      <c r="AK17" s="381">
        <v>643</v>
      </c>
      <c r="AL17" s="381">
        <v>641</v>
      </c>
    </row>
    <row r="18" spans="1:38" x14ac:dyDescent="0.2">
      <c r="A18" s="928"/>
      <c r="B18" s="635">
        <v>15</v>
      </c>
      <c r="C18" s="381">
        <v>847</v>
      </c>
      <c r="D18" s="381">
        <v>847</v>
      </c>
      <c r="E18" s="381">
        <v>845</v>
      </c>
      <c r="F18" s="381">
        <v>843</v>
      </c>
      <c r="G18" s="381">
        <v>841</v>
      </c>
      <c r="H18" s="381">
        <v>838</v>
      </c>
      <c r="I18" s="381">
        <v>833</v>
      </c>
      <c r="J18" s="381">
        <v>829</v>
      </c>
      <c r="K18" s="381">
        <v>823</v>
      </c>
      <c r="L18" s="381">
        <v>817</v>
      </c>
      <c r="M18" s="381">
        <v>811</v>
      </c>
      <c r="N18" s="381">
        <v>804</v>
      </c>
      <c r="O18" s="381">
        <v>796</v>
      </c>
      <c r="P18" s="381">
        <v>788</v>
      </c>
      <c r="Q18" s="381">
        <v>780</v>
      </c>
      <c r="R18" s="381">
        <v>771</v>
      </c>
      <c r="S18" s="381">
        <v>762</v>
      </c>
      <c r="T18" s="381">
        <v>753</v>
      </c>
      <c r="U18" s="381">
        <v>744</v>
      </c>
      <c r="V18" s="381">
        <v>734</v>
      </c>
      <c r="W18" s="381">
        <v>725</v>
      </c>
      <c r="X18" s="381">
        <v>715</v>
      </c>
      <c r="Y18" s="381">
        <v>706</v>
      </c>
      <c r="Z18" s="381">
        <v>697</v>
      </c>
      <c r="AA18" s="381">
        <v>689</v>
      </c>
      <c r="AB18" s="381">
        <v>680</v>
      </c>
      <c r="AC18" s="381">
        <v>672</v>
      </c>
      <c r="AD18" s="381">
        <v>665</v>
      </c>
      <c r="AE18" s="381">
        <v>659</v>
      </c>
      <c r="AF18" s="381">
        <v>653</v>
      </c>
      <c r="AG18" s="381">
        <v>648</v>
      </c>
      <c r="AH18" s="381">
        <v>643</v>
      </c>
      <c r="AI18" s="381">
        <v>640</v>
      </c>
      <c r="AJ18" s="381">
        <v>637</v>
      </c>
      <c r="AK18" s="381">
        <v>635</v>
      </c>
      <c r="AL18" s="381">
        <v>634</v>
      </c>
    </row>
    <row r="19" spans="1:38" x14ac:dyDescent="0.2">
      <c r="A19" s="928"/>
      <c r="B19" s="635">
        <v>16</v>
      </c>
      <c r="C19" s="381">
        <v>852</v>
      </c>
      <c r="D19" s="381">
        <v>852</v>
      </c>
      <c r="E19" s="381">
        <v>851</v>
      </c>
      <c r="F19" s="381">
        <v>848</v>
      </c>
      <c r="G19" s="381">
        <v>846</v>
      </c>
      <c r="H19" s="381">
        <v>842</v>
      </c>
      <c r="I19" s="381">
        <v>838</v>
      </c>
      <c r="J19" s="381">
        <v>833</v>
      </c>
      <c r="K19" s="381">
        <v>827</v>
      </c>
      <c r="L19" s="381">
        <v>821</v>
      </c>
      <c r="M19" s="381">
        <v>814</v>
      </c>
      <c r="N19" s="381">
        <v>806</v>
      </c>
      <c r="O19" s="381">
        <v>799</v>
      </c>
      <c r="P19" s="381">
        <v>790</v>
      </c>
      <c r="Q19" s="381">
        <v>781</v>
      </c>
      <c r="R19" s="381">
        <v>772</v>
      </c>
      <c r="S19" s="381">
        <v>763</v>
      </c>
      <c r="T19" s="381">
        <v>753</v>
      </c>
      <c r="U19" s="381">
        <v>743</v>
      </c>
      <c r="V19" s="381">
        <v>733</v>
      </c>
      <c r="W19" s="381">
        <v>723</v>
      </c>
      <c r="X19" s="381">
        <v>713</v>
      </c>
      <c r="Y19" s="381">
        <v>703</v>
      </c>
      <c r="Z19" s="381">
        <v>694</v>
      </c>
      <c r="AA19" s="381">
        <v>684</v>
      </c>
      <c r="AB19" s="381">
        <v>676</v>
      </c>
      <c r="AC19" s="381">
        <v>667</v>
      </c>
      <c r="AD19" s="381">
        <v>660</v>
      </c>
      <c r="AE19" s="381">
        <v>653</v>
      </c>
      <c r="AF19" s="381">
        <v>646</v>
      </c>
      <c r="AG19" s="381">
        <v>641</v>
      </c>
      <c r="AH19" s="381">
        <v>637</v>
      </c>
      <c r="AI19" s="381">
        <v>633</v>
      </c>
      <c r="AJ19" s="381">
        <v>630</v>
      </c>
      <c r="AK19" s="381">
        <v>628</v>
      </c>
      <c r="AL19" s="381">
        <v>627</v>
      </c>
    </row>
    <row r="20" spans="1:38" x14ac:dyDescent="0.2">
      <c r="A20" s="928"/>
      <c r="B20" s="635">
        <v>17</v>
      </c>
      <c r="C20" s="381">
        <v>857</v>
      </c>
      <c r="D20" s="381">
        <v>857</v>
      </c>
      <c r="E20" s="381">
        <v>855</v>
      </c>
      <c r="F20" s="381">
        <v>853</v>
      </c>
      <c r="G20" s="381">
        <v>850</v>
      </c>
      <c r="H20" s="381">
        <v>847</v>
      </c>
      <c r="I20" s="381">
        <v>842</v>
      </c>
      <c r="J20" s="381">
        <v>837</v>
      </c>
      <c r="K20" s="381">
        <v>831</v>
      </c>
      <c r="L20" s="381">
        <v>824</v>
      </c>
      <c r="M20" s="381">
        <v>817</v>
      </c>
      <c r="N20" s="381">
        <v>809</v>
      </c>
      <c r="O20" s="381">
        <v>801</v>
      </c>
      <c r="P20" s="381">
        <v>792</v>
      </c>
      <c r="Q20" s="381">
        <v>783</v>
      </c>
      <c r="R20" s="381">
        <v>773</v>
      </c>
      <c r="S20" s="381">
        <v>763</v>
      </c>
      <c r="T20" s="381">
        <v>753</v>
      </c>
      <c r="U20" s="381">
        <v>742</v>
      </c>
      <c r="V20" s="381">
        <v>732</v>
      </c>
      <c r="W20" s="381">
        <v>721</v>
      </c>
      <c r="X20" s="381">
        <v>711</v>
      </c>
      <c r="Y20" s="381">
        <v>700</v>
      </c>
      <c r="Z20" s="381">
        <v>690</v>
      </c>
      <c r="AA20" s="381">
        <v>680</v>
      </c>
      <c r="AB20" s="381">
        <v>671</v>
      </c>
      <c r="AC20" s="381">
        <v>662</v>
      </c>
      <c r="AD20" s="381">
        <v>654</v>
      </c>
      <c r="AE20" s="381">
        <v>646</v>
      </c>
      <c r="AF20" s="381">
        <v>640</v>
      </c>
      <c r="AG20" s="381">
        <v>634</v>
      </c>
      <c r="AH20" s="381">
        <v>630</v>
      </c>
      <c r="AI20" s="381">
        <v>626</v>
      </c>
      <c r="AJ20" s="381">
        <v>623</v>
      </c>
      <c r="AK20" s="381">
        <v>621</v>
      </c>
      <c r="AL20" s="381">
        <v>619</v>
      </c>
    </row>
    <row r="21" spans="1:38" x14ac:dyDescent="0.2">
      <c r="A21" s="928"/>
      <c r="B21" s="635">
        <v>18</v>
      </c>
      <c r="C21" s="381">
        <v>862</v>
      </c>
      <c r="D21" s="381">
        <v>861</v>
      </c>
      <c r="E21" s="381">
        <v>860</v>
      </c>
      <c r="F21" s="381">
        <v>858</v>
      </c>
      <c r="G21" s="381">
        <v>855</v>
      </c>
      <c r="H21" s="381">
        <v>851</v>
      </c>
      <c r="I21" s="381">
        <v>846</v>
      </c>
      <c r="J21" s="381">
        <v>841</v>
      </c>
      <c r="K21" s="381">
        <v>834</v>
      </c>
      <c r="L21" s="381">
        <v>827</v>
      </c>
      <c r="M21" s="381">
        <v>820</v>
      </c>
      <c r="N21" s="381">
        <v>812</v>
      </c>
      <c r="O21" s="381">
        <v>803</v>
      </c>
      <c r="P21" s="381">
        <v>794</v>
      </c>
      <c r="Q21" s="381">
        <v>784</v>
      </c>
      <c r="R21" s="381">
        <v>773</v>
      </c>
      <c r="S21" s="381">
        <v>763</v>
      </c>
      <c r="T21" s="381">
        <v>752</v>
      </c>
      <c r="U21" s="381">
        <v>741</v>
      </c>
      <c r="V21" s="381">
        <v>730</v>
      </c>
      <c r="W21" s="381">
        <v>719</v>
      </c>
      <c r="X21" s="381">
        <v>708</v>
      </c>
      <c r="Y21" s="381">
        <v>697</v>
      </c>
      <c r="Z21" s="381">
        <v>686</v>
      </c>
      <c r="AA21" s="381">
        <v>676</v>
      </c>
      <c r="AB21" s="381">
        <v>666</v>
      </c>
      <c r="AC21" s="381">
        <v>657</v>
      </c>
      <c r="AD21" s="381">
        <v>648</v>
      </c>
      <c r="AE21" s="381">
        <v>641</v>
      </c>
      <c r="AF21" s="381">
        <v>634</v>
      </c>
      <c r="AG21" s="381">
        <v>628</v>
      </c>
      <c r="AH21" s="381">
        <v>623</v>
      </c>
      <c r="AI21" s="381">
        <v>619</v>
      </c>
      <c r="AJ21" s="381">
        <v>616</v>
      </c>
      <c r="AK21" s="381">
        <v>614</v>
      </c>
      <c r="AL21" s="381">
        <v>612</v>
      </c>
    </row>
    <row r="22" spans="1:38" x14ac:dyDescent="0.2">
      <c r="A22" s="928"/>
      <c r="B22" s="635">
        <v>19</v>
      </c>
      <c r="C22" s="381">
        <v>866</v>
      </c>
      <c r="D22" s="381">
        <v>866</v>
      </c>
      <c r="E22" s="381">
        <v>865</v>
      </c>
      <c r="F22" s="381">
        <v>862</v>
      </c>
      <c r="G22" s="381">
        <v>859</v>
      </c>
      <c r="H22" s="381">
        <v>855</v>
      </c>
      <c r="I22" s="381">
        <v>850</v>
      </c>
      <c r="J22" s="381">
        <v>844</v>
      </c>
      <c r="K22" s="381">
        <v>838</v>
      </c>
      <c r="L22" s="381">
        <v>831</v>
      </c>
      <c r="M22" s="381">
        <v>823</v>
      </c>
      <c r="N22" s="381">
        <v>814</v>
      </c>
      <c r="O22" s="381">
        <v>805</v>
      </c>
      <c r="P22" s="381">
        <v>795</v>
      </c>
      <c r="Q22" s="381">
        <v>785</v>
      </c>
      <c r="R22" s="381">
        <v>774</v>
      </c>
      <c r="S22" s="381">
        <v>763</v>
      </c>
      <c r="T22" s="381">
        <v>752</v>
      </c>
      <c r="U22" s="381">
        <v>741</v>
      </c>
      <c r="V22" s="381">
        <v>729</v>
      </c>
      <c r="W22" s="381">
        <v>717</v>
      </c>
      <c r="X22" s="381">
        <v>706</v>
      </c>
      <c r="Y22" s="381">
        <v>694</v>
      </c>
      <c r="Z22" s="381">
        <v>683</v>
      </c>
      <c r="AA22" s="381">
        <v>672</v>
      </c>
      <c r="AB22" s="381">
        <v>662</v>
      </c>
      <c r="AC22" s="381">
        <v>652</v>
      </c>
      <c r="AD22" s="381">
        <v>643</v>
      </c>
      <c r="AE22" s="381">
        <v>635</v>
      </c>
      <c r="AF22" s="381">
        <v>628</v>
      </c>
      <c r="AG22" s="381">
        <v>621</v>
      </c>
      <c r="AH22" s="381">
        <v>616</v>
      </c>
      <c r="AI22" s="381">
        <v>612</v>
      </c>
      <c r="AJ22" s="381">
        <v>609</v>
      </c>
      <c r="AK22" s="381">
        <v>606</v>
      </c>
      <c r="AL22" s="381">
        <v>605</v>
      </c>
    </row>
    <row r="23" spans="1:38" x14ac:dyDescent="0.2">
      <c r="A23" s="928"/>
      <c r="B23" s="635">
        <v>20</v>
      </c>
      <c r="C23" s="381">
        <v>871</v>
      </c>
      <c r="D23" s="381">
        <v>870</v>
      </c>
      <c r="E23" s="381">
        <v>869</v>
      </c>
      <c r="F23" s="381">
        <v>867</v>
      </c>
      <c r="G23" s="381">
        <v>863</v>
      </c>
      <c r="H23" s="381">
        <v>859</v>
      </c>
      <c r="I23" s="381">
        <v>854</v>
      </c>
      <c r="J23" s="381">
        <v>848</v>
      </c>
      <c r="K23" s="381">
        <v>841</v>
      </c>
      <c r="L23" s="381">
        <v>833</v>
      </c>
      <c r="M23" s="381">
        <v>825</v>
      </c>
      <c r="N23" s="381">
        <v>816</v>
      </c>
      <c r="O23" s="381">
        <v>807</v>
      </c>
      <c r="P23" s="381">
        <v>796</v>
      </c>
      <c r="Q23" s="381">
        <v>786</v>
      </c>
      <c r="R23" s="381">
        <v>775</v>
      </c>
      <c r="S23" s="381">
        <v>763</v>
      </c>
      <c r="T23" s="381">
        <v>751</v>
      </c>
      <c r="U23" s="381">
        <v>739</v>
      </c>
      <c r="V23" s="381">
        <v>727</v>
      </c>
      <c r="W23" s="381">
        <v>715</v>
      </c>
      <c r="X23" s="381">
        <v>703</v>
      </c>
      <c r="Y23" s="381">
        <v>691</v>
      </c>
      <c r="Z23" s="381">
        <v>679</v>
      </c>
      <c r="AA23" s="381">
        <v>668</v>
      </c>
      <c r="AB23" s="381">
        <v>657</v>
      </c>
      <c r="AC23" s="381">
        <v>647</v>
      </c>
      <c r="AD23" s="381">
        <v>637</v>
      </c>
      <c r="AE23" s="381">
        <v>629</v>
      </c>
      <c r="AF23" s="381">
        <v>621</v>
      </c>
      <c r="AG23" s="381">
        <v>615</v>
      </c>
      <c r="AH23" s="381">
        <v>609</v>
      </c>
      <c r="AI23" s="381">
        <v>605</v>
      </c>
      <c r="AJ23" s="381">
        <v>601</v>
      </c>
      <c r="AK23" s="381">
        <v>599</v>
      </c>
      <c r="AL23" s="381">
        <v>597</v>
      </c>
    </row>
    <row r="24" spans="1:38" x14ac:dyDescent="0.2">
      <c r="A24" s="928"/>
      <c r="B24" s="635">
        <v>21</v>
      </c>
      <c r="C24" s="381">
        <v>875</v>
      </c>
      <c r="D24" s="381">
        <v>875</v>
      </c>
      <c r="E24" s="381">
        <v>873</v>
      </c>
      <c r="F24" s="381">
        <v>871</v>
      </c>
      <c r="G24" s="381">
        <v>867</v>
      </c>
      <c r="H24" s="381">
        <v>863</v>
      </c>
      <c r="I24" s="381">
        <v>857</v>
      </c>
      <c r="J24" s="381">
        <v>851</v>
      </c>
      <c r="K24" s="381">
        <v>844</v>
      </c>
      <c r="L24" s="381">
        <v>836</v>
      </c>
      <c r="M24" s="381">
        <v>828</v>
      </c>
      <c r="N24" s="381">
        <v>818</v>
      </c>
      <c r="O24" s="381">
        <v>808</v>
      </c>
      <c r="P24" s="381">
        <v>798</v>
      </c>
      <c r="Q24" s="381">
        <v>787</v>
      </c>
      <c r="R24" s="381">
        <v>775</v>
      </c>
      <c r="S24" s="381">
        <v>763</v>
      </c>
      <c r="T24" s="381">
        <v>751</v>
      </c>
      <c r="U24" s="381">
        <v>739</v>
      </c>
      <c r="V24" s="381">
        <v>726</v>
      </c>
      <c r="W24" s="381">
        <v>713</v>
      </c>
      <c r="X24" s="381">
        <v>701</v>
      </c>
      <c r="Y24" s="381">
        <v>688</v>
      </c>
      <c r="Z24" s="381">
        <v>676</v>
      </c>
      <c r="AA24" s="381">
        <v>664</v>
      </c>
      <c r="AB24" s="381">
        <v>653</v>
      </c>
      <c r="AC24" s="381">
        <v>642</v>
      </c>
      <c r="AD24" s="381">
        <v>632</v>
      </c>
      <c r="AE24" s="381">
        <v>623</v>
      </c>
      <c r="AF24" s="381">
        <v>615</v>
      </c>
      <c r="AG24" s="381">
        <v>609</v>
      </c>
      <c r="AH24" s="381">
        <v>603</v>
      </c>
      <c r="AI24" s="381">
        <v>598</v>
      </c>
      <c r="AJ24" s="381">
        <v>594</v>
      </c>
      <c r="AK24" s="381">
        <v>591</v>
      </c>
      <c r="AL24" s="381">
        <v>590</v>
      </c>
    </row>
    <row r="25" spans="1:38" x14ac:dyDescent="0.2">
      <c r="A25" s="928"/>
      <c r="B25" s="635">
        <v>22</v>
      </c>
      <c r="C25" s="381">
        <v>879</v>
      </c>
      <c r="D25" s="381">
        <v>879</v>
      </c>
      <c r="E25" s="381">
        <v>877</v>
      </c>
      <c r="F25" s="381">
        <v>874</v>
      </c>
      <c r="G25" s="381">
        <v>871</v>
      </c>
      <c r="H25" s="381">
        <v>866</v>
      </c>
      <c r="I25" s="381">
        <v>861</v>
      </c>
      <c r="J25" s="381">
        <v>854</v>
      </c>
      <c r="K25" s="381">
        <v>847</v>
      </c>
      <c r="L25" s="381">
        <v>839</v>
      </c>
      <c r="M25" s="381">
        <v>830</v>
      </c>
      <c r="N25" s="381">
        <v>820</v>
      </c>
      <c r="O25" s="381">
        <v>810</v>
      </c>
      <c r="P25" s="381">
        <v>799</v>
      </c>
      <c r="Q25" s="381">
        <v>787</v>
      </c>
      <c r="R25" s="381">
        <v>776</v>
      </c>
      <c r="S25" s="381">
        <v>763</v>
      </c>
      <c r="T25" s="381">
        <v>750</v>
      </c>
      <c r="U25" s="381">
        <v>737</v>
      </c>
      <c r="V25" s="381">
        <v>724</v>
      </c>
      <c r="W25" s="381">
        <v>711</v>
      </c>
      <c r="X25" s="381">
        <v>698</v>
      </c>
      <c r="Y25" s="381">
        <v>685</v>
      </c>
      <c r="Z25" s="381">
        <v>672</v>
      </c>
      <c r="AA25" s="381">
        <v>660</v>
      </c>
      <c r="AB25" s="381">
        <v>648</v>
      </c>
      <c r="AC25" s="381">
        <v>637</v>
      </c>
      <c r="AD25" s="381">
        <v>627</v>
      </c>
      <c r="AE25" s="381">
        <v>617</v>
      </c>
      <c r="AF25" s="381">
        <v>609</v>
      </c>
      <c r="AG25" s="381">
        <v>602</v>
      </c>
      <c r="AH25" s="381">
        <v>596</v>
      </c>
      <c r="AI25" s="381">
        <v>591</v>
      </c>
      <c r="AJ25" s="381">
        <v>587</v>
      </c>
      <c r="AK25" s="381">
        <v>584</v>
      </c>
      <c r="AL25" s="381">
        <v>582</v>
      </c>
    </row>
    <row r="26" spans="1:38" x14ac:dyDescent="0.2">
      <c r="A26" s="928"/>
      <c r="B26" s="635">
        <v>23</v>
      </c>
      <c r="C26" s="381">
        <v>883</v>
      </c>
      <c r="D26" s="381">
        <v>882</v>
      </c>
      <c r="E26" s="381">
        <v>881</v>
      </c>
      <c r="F26" s="381">
        <v>878</v>
      </c>
      <c r="G26" s="381">
        <v>875</v>
      </c>
      <c r="H26" s="381">
        <v>870</v>
      </c>
      <c r="I26" s="381">
        <v>864</v>
      </c>
      <c r="J26" s="381">
        <v>857</v>
      </c>
      <c r="K26" s="381">
        <v>850</v>
      </c>
      <c r="L26" s="381">
        <v>841</v>
      </c>
      <c r="M26" s="381">
        <v>832</v>
      </c>
      <c r="N26" s="381">
        <v>822</v>
      </c>
      <c r="O26" s="381">
        <v>811</v>
      </c>
      <c r="P26" s="381">
        <v>800</v>
      </c>
      <c r="Q26" s="381">
        <v>788</v>
      </c>
      <c r="R26" s="381">
        <v>776</v>
      </c>
      <c r="S26" s="381">
        <v>763</v>
      </c>
      <c r="T26" s="381">
        <v>750</v>
      </c>
      <c r="U26" s="381">
        <v>737</v>
      </c>
      <c r="V26" s="381">
        <v>723</v>
      </c>
      <c r="W26" s="381">
        <v>709</v>
      </c>
      <c r="X26" s="381">
        <v>696</v>
      </c>
      <c r="Y26" s="381">
        <v>682</v>
      </c>
      <c r="Z26" s="381">
        <v>669</v>
      </c>
      <c r="AA26" s="381">
        <v>656</v>
      </c>
      <c r="AB26" s="381">
        <v>644</v>
      </c>
      <c r="AC26" s="381">
        <v>632</v>
      </c>
      <c r="AD26" s="381">
        <v>621</v>
      </c>
      <c r="AE26" s="381">
        <v>612</v>
      </c>
      <c r="AF26" s="381">
        <v>603</v>
      </c>
      <c r="AG26" s="381">
        <v>596</v>
      </c>
      <c r="AH26" s="381">
        <v>589</v>
      </c>
      <c r="AI26" s="381">
        <v>584</v>
      </c>
      <c r="AJ26" s="381">
        <v>580</v>
      </c>
      <c r="AK26" s="381">
        <v>577</v>
      </c>
      <c r="AL26" s="381">
        <v>575</v>
      </c>
    </row>
    <row r="27" spans="1:38" x14ac:dyDescent="0.2">
      <c r="A27" s="928"/>
      <c r="B27" s="635">
        <v>24</v>
      </c>
      <c r="C27" s="381">
        <v>887</v>
      </c>
      <c r="D27" s="381">
        <v>886</v>
      </c>
      <c r="E27" s="381">
        <v>884</v>
      </c>
      <c r="F27" s="381">
        <v>882</v>
      </c>
      <c r="G27" s="381">
        <v>878</v>
      </c>
      <c r="H27" s="381">
        <v>873</v>
      </c>
      <c r="I27" s="381">
        <v>867</v>
      </c>
      <c r="J27" s="381">
        <v>860</v>
      </c>
      <c r="K27" s="381">
        <v>852</v>
      </c>
      <c r="L27" s="381">
        <v>844</v>
      </c>
      <c r="M27" s="381">
        <v>834</v>
      </c>
      <c r="N27" s="381">
        <v>824</v>
      </c>
      <c r="O27" s="381">
        <v>813</v>
      </c>
      <c r="P27" s="381">
        <v>801</v>
      </c>
      <c r="Q27" s="381">
        <v>789</v>
      </c>
      <c r="R27" s="381">
        <v>776</v>
      </c>
      <c r="S27" s="381">
        <v>763</v>
      </c>
      <c r="T27" s="381">
        <v>749</v>
      </c>
      <c r="U27" s="381">
        <v>735</v>
      </c>
      <c r="V27" s="381">
        <v>721</v>
      </c>
      <c r="W27" s="381">
        <v>707</v>
      </c>
      <c r="X27" s="381">
        <v>693</v>
      </c>
      <c r="Y27" s="381">
        <v>679</v>
      </c>
      <c r="Z27" s="381">
        <v>665</v>
      </c>
      <c r="AA27" s="381">
        <v>652</v>
      </c>
      <c r="AB27" s="381">
        <v>639</v>
      </c>
      <c r="AC27" s="381">
        <v>627</v>
      </c>
      <c r="AD27" s="381">
        <v>616</v>
      </c>
      <c r="AE27" s="381">
        <v>606</v>
      </c>
      <c r="AF27" s="381">
        <v>597</v>
      </c>
      <c r="AG27" s="381">
        <v>589</v>
      </c>
      <c r="AH27" s="381">
        <v>582</v>
      </c>
      <c r="AI27" s="381">
        <v>577</v>
      </c>
      <c r="AJ27" s="381">
        <v>573</v>
      </c>
      <c r="AK27" s="381">
        <v>570</v>
      </c>
      <c r="AL27" s="381">
        <v>568</v>
      </c>
    </row>
    <row r="28" spans="1:38" x14ac:dyDescent="0.2">
      <c r="A28" s="928"/>
      <c r="B28" s="635">
        <v>25</v>
      </c>
      <c r="C28" s="381">
        <v>890</v>
      </c>
      <c r="D28" s="381">
        <v>890</v>
      </c>
      <c r="E28" s="381">
        <v>888</v>
      </c>
      <c r="F28" s="381">
        <v>885</v>
      </c>
      <c r="G28" s="381">
        <v>881</v>
      </c>
      <c r="H28" s="381">
        <v>876</v>
      </c>
      <c r="I28" s="381">
        <v>870</v>
      </c>
      <c r="J28" s="381">
        <v>863</v>
      </c>
      <c r="K28" s="381">
        <v>855</v>
      </c>
      <c r="L28" s="381">
        <v>846</v>
      </c>
      <c r="M28" s="381">
        <v>836</v>
      </c>
      <c r="N28" s="381">
        <v>825</v>
      </c>
      <c r="O28" s="381">
        <v>814</v>
      </c>
      <c r="P28" s="381">
        <v>802</v>
      </c>
      <c r="Q28" s="381">
        <v>789</v>
      </c>
      <c r="R28" s="381">
        <v>776</v>
      </c>
      <c r="S28" s="381">
        <v>762</v>
      </c>
      <c r="T28" s="381">
        <v>748</v>
      </c>
      <c r="U28" s="381">
        <v>734</v>
      </c>
      <c r="V28" s="381">
        <v>720</v>
      </c>
      <c r="W28" s="381">
        <v>705</v>
      </c>
      <c r="X28" s="381">
        <v>691</v>
      </c>
      <c r="Y28" s="381">
        <v>676</v>
      </c>
      <c r="Z28" s="381">
        <v>662</v>
      </c>
      <c r="AA28" s="381">
        <v>648</v>
      </c>
      <c r="AB28" s="381">
        <v>635</v>
      </c>
      <c r="AC28" s="381">
        <v>622</v>
      </c>
      <c r="AD28" s="381">
        <v>611</v>
      </c>
      <c r="AE28" s="381">
        <v>600</v>
      </c>
      <c r="AF28" s="381">
        <v>591</v>
      </c>
      <c r="AG28" s="381">
        <v>583</v>
      </c>
      <c r="AH28" s="381">
        <v>576</v>
      </c>
      <c r="AI28" s="381">
        <v>570</v>
      </c>
      <c r="AJ28" s="381">
        <v>566</v>
      </c>
      <c r="AK28" s="381">
        <v>563</v>
      </c>
      <c r="AL28" s="381">
        <v>561</v>
      </c>
    </row>
    <row r="29" spans="1:38" x14ac:dyDescent="0.2">
      <c r="A29" s="928"/>
      <c r="B29" s="635">
        <v>26</v>
      </c>
      <c r="C29" s="381">
        <v>893</v>
      </c>
      <c r="D29" s="381">
        <v>893</v>
      </c>
      <c r="E29" s="381">
        <v>891</v>
      </c>
      <c r="F29" s="381">
        <v>888</v>
      </c>
      <c r="G29" s="381">
        <v>884</v>
      </c>
      <c r="H29" s="381">
        <v>879</v>
      </c>
      <c r="I29" s="381">
        <v>873</v>
      </c>
      <c r="J29" s="381">
        <v>865</v>
      </c>
      <c r="K29" s="381">
        <v>857</v>
      </c>
      <c r="L29" s="381">
        <v>848</v>
      </c>
      <c r="M29" s="381">
        <v>838</v>
      </c>
      <c r="N29" s="381">
        <v>827</v>
      </c>
      <c r="O29" s="381">
        <v>815</v>
      </c>
      <c r="P29" s="381">
        <v>803</v>
      </c>
      <c r="Q29" s="381">
        <v>789</v>
      </c>
      <c r="R29" s="381">
        <v>776</v>
      </c>
      <c r="S29" s="381">
        <v>762</v>
      </c>
      <c r="T29" s="381">
        <v>748</v>
      </c>
      <c r="U29" s="381">
        <v>733</v>
      </c>
      <c r="V29" s="381">
        <v>718</v>
      </c>
      <c r="W29" s="381">
        <v>703</v>
      </c>
      <c r="X29" s="381">
        <v>688</v>
      </c>
      <c r="Y29" s="381">
        <v>673</v>
      </c>
      <c r="Z29" s="381">
        <v>659</v>
      </c>
      <c r="AA29" s="381">
        <v>644</v>
      </c>
      <c r="AB29" s="381">
        <v>631</v>
      </c>
      <c r="AC29" s="381">
        <v>617</v>
      </c>
      <c r="AD29" s="381">
        <v>605</v>
      </c>
      <c r="AE29" s="381">
        <v>594</v>
      </c>
      <c r="AF29" s="381">
        <v>585</v>
      </c>
      <c r="AG29" s="381">
        <v>577</v>
      </c>
      <c r="AH29" s="381">
        <v>569</v>
      </c>
      <c r="AI29" s="381">
        <v>563</v>
      </c>
      <c r="AJ29" s="381">
        <v>559</v>
      </c>
      <c r="AK29" s="381">
        <v>555</v>
      </c>
      <c r="AL29" s="381">
        <v>553</v>
      </c>
    </row>
    <row r="30" spans="1:38" x14ac:dyDescent="0.2">
      <c r="A30" s="928"/>
      <c r="B30" s="635">
        <v>27</v>
      </c>
      <c r="C30" s="381">
        <v>896</v>
      </c>
      <c r="D30" s="381">
        <v>896</v>
      </c>
      <c r="E30" s="381">
        <v>894</v>
      </c>
      <c r="F30" s="381">
        <v>891</v>
      </c>
      <c r="G30" s="381">
        <v>887</v>
      </c>
      <c r="H30" s="381">
        <v>882</v>
      </c>
      <c r="I30" s="381">
        <v>875</v>
      </c>
      <c r="J30" s="381">
        <v>868</v>
      </c>
      <c r="K30" s="381">
        <v>859</v>
      </c>
      <c r="L30" s="381">
        <v>850</v>
      </c>
      <c r="M30" s="381">
        <v>839</v>
      </c>
      <c r="N30" s="381">
        <v>828</v>
      </c>
      <c r="O30" s="381">
        <v>816</v>
      </c>
      <c r="P30" s="381">
        <v>803</v>
      </c>
      <c r="Q30" s="381">
        <v>790</v>
      </c>
      <c r="R30" s="381">
        <v>776</v>
      </c>
      <c r="S30" s="381">
        <v>761</v>
      </c>
      <c r="T30" s="381">
        <v>747</v>
      </c>
      <c r="U30" s="381">
        <v>732</v>
      </c>
      <c r="V30" s="381">
        <v>716</v>
      </c>
      <c r="W30" s="381">
        <v>701</v>
      </c>
      <c r="X30" s="381">
        <v>685</v>
      </c>
      <c r="Y30" s="381">
        <v>670</v>
      </c>
      <c r="Z30" s="381">
        <v>655</v>
      </c>
      <c r="AA30" s="381">
        <v>640</v>
      </c>
      <c r="AB30" s="381">
        <v>626</v>
      </c>
      <c r="AC30" s="381">
        <v>613</v>
      </c>
      <c r="AD30" s="381">
        <v>600</v>
      </c>
      <c r="AE30" s="381">
        <v>589</v>
      </c>
      <c r="AF30" s="381">
        <v>579</v>
      </c>
      <c r="AG30" s="381">
        <v>570</v>
      </c>
      <c r="AH30" s="381">
        <v>563</v>
      </c>
      <c r="AI30" s="381">
        <v>556</v>
      </c>
      <c r="AJ30" s="381">
        <v>552</v>
      </c>
      <c r="AK30" s="381">
        <v>548</v>
      </c>
      <c r="AL30" s="381">
        <v>547</v>
      </c>
    </row>
    <row r="31" spans="1:38" x14ac:dyDescent="0.2">
      <c r="A31" s="928"/>
      <c r="B31" s="635">
        <v>28</v>
      </c>
      <c r="C31" s="381">
        <v>899</v>
      </c>
      <c r="D31" s="381">
        <v>899</v>
      </c>
      <c r="E31" s="381">
        <v>897</v>
      </c>
      <c r="F31" s="381">
        <v>894</v>
      </c>
      <c r="G31" s="381">
        <v>890</v>
      </c>
      <c r="H31" s="381">
        <v>884</v>
      </c>
      <c r="I31" s="381">
        <v>877</v>
      </c>
      <c r="J31" s="381">
        <v>870</v>
      </c>
      <c r="K31" s="381">
        <v>861</v>
      </c>
      <c r="L31" s="381">
        <v>851</v>
      </c>
      <c r="M31" s="381">
        <v>840</v>
      </c>
      <c r="N31" s="381">
        <v>829</v>
      </c>
      <c r="O31" s="381">
        <v>816</v>
      </c>
      <c r="P31" s="381">
        <v>804</v>
      </c>
      <c r="Q31" s="381">
        <v>790</v>
      </c>
      <c r="R31" s="381">
        <v>776</v>
      </c>
      <c r="S31" s="381">
        <v>761</v>
      </c>
      <c r="T31" s="381">
        <v>746</v>
      </c>
      <c r="U31" s="381">
        <v>730</v>
      </c>
      <c r="V31" s="381">
        <v>714</v>
      </c>
      <c r="W31" s="381">
        <v>699</v>
      </c>
      <c r="X31" s="381">
        <v>683</v>
      </c>
      <c r="Y31" s="381">
        <v>667</v>
      </c>
      <c r="Z31" s="381">
        <v>652</v>
      </c>
      <c r="AA31" s="381">
        <v>637</v>
      </c>
      <c r="AB31" s="381">
        <v>622</v>
      </c>
      <c r="AC31" s="381">
        <v>608</v>
      </c>
      <c r="AD31" s="381">
        <v>595</v>
      </c>
      <c r="AE31" s="381">
        <v>583</v>
      </c>
      <c r="AF31" s="381">
        <v>573</v>
      </c>
      <c r="AG31" s="381">
        <v>564</v>
      </c>
      <c r="AH31" s="381">
        <v>556</v>
      </c>
      <c r="AI31" s="381">
        <v>550</v>
      </c>
      <c r="AJ31" s="381">
        <v>545</v>
      </c>
      <c r="AK31" s="381">
        <v>541</v>
      </c>
      <c r="AL31" s="381">
        <v>539</v>
      </c>
    </row>
    <row r="32" spans="1:38" x14ac:dyDescent="0.2">
      <c r="A32" s="928"/>
      <c r="B32" s="635">
        <v>29</v>
      </c>
      <c r="C32" s="381">
        <v>902</v>
      </c>
      <c r="D32" s="381">
        <v>901</v>
      </c>
      <c r="E32" s="381">
        <v>899</v>
      </c>
      <c r="F32" s="381">
        <v>896</v>
      </c>
      <c r="G32" s="381">
        <v>892</v>
      </c>
      <c r="H32" s="381">
        <v>886</v>
      </c>
      <c r="I32" s="381">
        <v>880</v>
      </c>
      <c r="J32" s="381">
        <v>872</v>
      </c>
      <c r="K32" s="381">
        <v>863</v>
      </c>
      <c r="L32" s="381">
        <v>853</v>
      </c>
      <c r="M32" s="381">
        <v>842</v>
      </c>
      <c r="N32" s="381">
        <v>830</v>
      </c>
      <c r="O32" s="381">
        <v>817</v>
      </c>
      <c r="P32" s="381">
        <v>804</v>
      </c>
      <c r="Q32" s="381">
        <v>790</v>
      </c>
      <c r="R32" s="381">
        <v>775</v>
      </c>
      <c r="S32" s="381">
        <v>760</v>
      </c>
      <c r="T32" s="381">
        <v>745</v>
      </c>
      <c r="U32" s="381">
        <v>729</v>
      </c>
      <c r="V32" s="381">
        <v>713</v>
      </c>
      <c r="W32" s="381">
        <v>696</v>
      </c>
      <c r="X32" s="381">
        <v>680</v>
      </c>
      <c r="Y32" s="381">
        <v>664</v>
      </c>
      <c r="Z32" s="381">
        <v>648</v>
      </c>
      <c r="AA32" s="381">
        <v>633</v>
      </c>
      <c r="AB32" s="381">
        <v>618</v>
      </c>
      <c r="AC32" s="381">
        <v>603</v>
      </c>
      <c r="AD32" s="381">
        <v>590</v>
      </c>
      <c r="AE32" s="381">
        <v>578</v>
      </c>
      <c r="AF32" s="381">
        <v>567</v>
      </c>
      <c r="AG32" s="381">
        <v>558</v>
      </c>
      <c r="AH32" s="381">
        <v>549</v>
      </c>
      <c r="AI32" s="381">
        <v>543</v>
      </c>
      <c r="AJ32" s="381">
        <v>538</v>
      </c>
      <c r="AK32" s="381">
        <v>535</v>
      </c>
      <c r="AL32" s="381">
        <v>532</v>
      </c>
    </row>
    <row r="33" spans="1:38" x14ac:dyDescent="0.2">
      <c r="A33" s="928"/>
      <c r="B33" s="635">
        <v>30</v>
      </c>
      <c r="C33" s="381">
        <v>904</v>
      </c>
      <c r="D33" s="381">
        <v>904</v>
      </c>
      <c r="E33" s="381">
        <v>902</v>
      </c>
      <c r="F33" s="381">
        <v>899</v>
      </c>
      <c r="G33" s="381">
        <v>894</v>
      </c>
      <c r="H33" s="381">
        <v>888</v>
      </c>
      <c r="I33" s="381">
        <v>882</v>
      </c>
      <c r="J33" s="381">
        <v>873</v>
      </c>
      <c r="K33" s="381">
        <v>864</v>
      </c>
      <c r="L33" s="381">
        <v>854</v>
      </c>
      <c r="M33" s="381">
        <v>843</v>
      </c>
      <c r="N33" s="381">
        <v>831</v>
      </c>
      <c r="O33" s="381">
        <v>818</v>
      </c>
      <c r="P33" s="381">
        <v>804</v>
      </c>
      <c r="Q33" s="381">
        <v>790</v>
      </c>
      <c r="R33" s="381">
        <v>775</v>
      </c>
      <c r="S33" s="381">
        <v>759</v>
      </c>
      <c r="T33" s="381">
        <v>743</v>
      </c>
      <c r="U33" s="381">
        <v>727</v>
      </c>
      <c r="V33" s="381">
        <v>711</v>
      </c>
      <c r="W33" s="381">
        <v>694</v>
      </c>
      <c r="X33" s="381">
        <v>678</v>
      </c>
      <c r="Y33" s="381">
        <v>661</v>
      </c>
      <c r="Z33" s="381">
        <v>645</v>
      </c>
      <c r="AA33" s="381">
        <v>629</v>
      </c>
      <c r="AB33" s="381">
        <v>613</v>
      </c>
      <c r="AC33" s="381">
        <v>599</v>
      </c>
      <c r="AD33" s="381">
        <v>585</v>
      </c>
      <c r="AE33" s="381">
        <v>572</v>
      </c>
      <c r="AF33" s="381">
        <v>561</v>
      </c>
      <c r="AG33" s="381">
        <v>551</v>
      </c>
      <c r="AH33" s="381">
        <v>543</v>
      </c>
      <c r="AI33" s="381">
        <v>536</v>
      </c>
      <c r="AJ33" s="381">
        <v>531</v>
      </c>
      <c r="AK33" s="381">
        <v>527</v>
      </c>
      <c r="AL33" s="381">
        <v>525</v>
      </c>
    </row>
    <row r="34" spans="1:38" x14ac:dyDescent="0.2">
      <c r="A34" s="928"/>
      <c r="B34" s="635">
        <v>31</v>
      </c>
      <c r="C34" s="381">
        <v>907</v>
      </c>
      <c r="D34" s="381">
        <v>906</v>
      </c>
      <c r="E34" s="381">
        <v>904</v>
      </c>
      <c r="F34" s="381">
        <v>901</v>
      </c>
      <c r="G34" s="381">
        <v>896</v>
      </c>
      <c r="H34" s="381">
        <v>890</v>
      </c>
      <c r="I34" s="381">
        <v>883</v>
      </c>
      <c r="J34" s="381">
        <v>875</v>
      </c>
      <c r="K34" s="381">
        <v>866</v>
      </c>
      <c r="L34" s="381">
        <v>855</v>
      </c>
      <c r="M34" s="381">
        <v>844</v>
      </c>
      <c r="N34" s="381">
        <v>831</v>
      </c>
      <c r="O34" s="381">
        <v>818</v>
      </c>
      <c r="P34" s="381">
        <v>804</v>
      </c>
      <c r="Q34" s="381">
        <v>789</v>
      </c>
      <c r="R34" s="381">
        <v>774</v>
      </c>
      <c r="S34" s="381">
        <v>758</v>
      </c>
      <c r="T34" s="381">
        <v>742</v>
      </c>
      <c r="U34" s="381">
        <v>726</v>
      </c>
      <c r="V34" s="381">
        <v>709</v>
      </c>
      <c r="W34" s="381">
        <v>692</v>
      </c>
      <c r="X34" s="381">
        <v>675</v>
      </c>
      <c r="Y34" s="381">
        <v>658</v>
      </c>
      <c r="Z34" s="381">
        <v>641</v>
      </c>
      <c r="AA34" s="381">
        <v>625</v>
      </c>
      <c r="AB34" s="381">
        <v>609</v>
      </c>
      <c r="AC34" s="381">
        <v>594</v>
      </c>
      <c r="AD34" s="381">
        <v>580</v>
      </c>
      <c r="AE34" s="381">
        <v>567</v>
      </c>
      <c r="AF34" s="381">
        <v>555</v>
      </c>
      <c r="AG34" s="381">
        <v>545</v>
      </c>
      <c r="AH34" s="381">
        <v>536</v>
      </c>
      <c r="AI34" s="381">
        <v>529</v>
      </c>
      <c r="AJ34" s="381">
        <v>524</v>
      </c>
      <c r="AK34" s="381">
        <v>520</v>
      </c>
      <c r="AL34" s="381">
        <v>517</v>
      </c>
    </row>
    <row r="35" spans="1:38" x14ac:dyDescent="0.2">
      <c r="A35" s="928"/>
      <c r="B35" s="635">
        <v>32</v>
      </c>
      <c r="C35" s="381">
        <v>909</v>
      </c>
      <c r="D35" s="381">
        <v>908</v>
      </c>
      <c r="E35" s="381">
        <v>906</v>
      </c>
      <c r="F35" s="381">
        <v>903</v>
      </c>
      <c r="G35" s="381">
        <v>898</v>
      </c>
      <c r="H35" s="381">
        <v>892</v>
      </c>
      <c r="I35" s="381">
        <v>885</v>
      </c>
      <c r="J35" s="381">
        <v>876</v>
      </c>
      <c r="K35" s="381">
        <v>867</v>
      </c>
      <c r="L35" s="381">
        <v>856</v>
      </c>
      <c r="M35" s="381">
        <v>844</v>
      </c>
      <c r="N35" s="381">
        <v>832</v>
      </c>
      <c r="O35" s="381">
        <v>818</v>
      </c>
      <c r="P35" s="381">
        <v>804</v>
      </c>
      <c r="Q35" s="381">
        <v>789</v>
      </c>
      <c r="R35" s="381">
        <v>773</v>
      </c>
      <c r="S35" s="381">
        <v>757</v>
      </c>
      <c r="T35" s="381">
        <v>741</v>
      </c>
      <c r="U35" s="381">
        <v>724</v>
      </c>
      <c r="V35" s="381">
        <v>707</v>
      </c>
      <c r="W35" s="381">
        <v>689</v>
      </c>
      <c r="X35" s="381">
        <v>672</v>
      </c>
      <c r="Y35" s="381">
        <v>655</v>
      </c>
      <c r="Z35" s="381">
        <v>638</v>
      </c>
      <c r="AA35" s="381">
        <v>621</v>
      </c>
      <c r="AB35" s="381">
        <v>605</v>
      </c>
      <c r="AC35" s="381">
        <v>589</v>
      </c>
      <c r="AD35" s="381">
        <v>575</v>
      </c>
      <c r="AE35" s="381">
        <v>561</v>
      </c>
      <c r="AF35" s="381">
        <v>549</v>
      </c>
      <c r="AG35" s="381">
        <v>539</v>
      </c>
      <c r="AH35" s="381">
        <v>530</v>
      </c>
      <c r="AI35" s="381">
        <v>523</v>
      </c>
      <c r="AJ35" s="381">
        <v>517</v>
      </c>
      <c r="AK35" s="381">
        <v>513</v>
      </c>
      <c r="AL35" s="381">
        <v>510</v>
      </c>
    </row>
    <row r="36" spans="1:38" x14ac:dyDescent="0.2">
      <c r="A36" s="928"/>
      <c r="B36" s="635">
        <v>33</v>
      </c>
      <c r="C36" s="381">
        <v>911</v>
      </c>
      <c r="D36" s="381">
        <v>910</v>
      </c>
      <c r="E36" s="381">
        <v>908</v>
      </c>
      <c r="F36" s="381">
        <v>904</v>
      </c>
      <c r="G36" s="381">
        <v>900</v>
      </c>
      <c r="H36" s="381">
        <v>894</v>
      </c>
      <c r="I36" s="381">
        <v>886</v>
      </c>
      <c r="J36" s="381">
        <v>878</v>
      </c>
      <c r="K36" s="381">
        <v>868</v>
      </c>
      <c r="L36" s="381">
        <v>857</v>
      </c>
      <c r="M36" s="381">
        <v>845</v>
      </c>
      <c r="N36" s="381">
        <v>832</v>
      </c>
      <c r="O36" s="381">
        <v>818</v>
      </c>
      <c r="P36" s="381">
        <v>804</v>
      </c>
      <c r="Q36" s="381">
        <v>788</v>
      </c>
      <c r="R36" s="381">
        <v>772</v>
      </c>
      <c r="S36" s="381">
        <v>756</v>
      </c>
      <c r="T36" s="381">
        <v>739</v>
      </c>
      <c r="U36" s="381">
        <v>722</v>
      </c>
      <c r="V36" s="381">
        <v>705</v>
      </c>
      <c r="W36" s="381">
        <v>687</v>
      </c>
      <c r="X36" s="381">
        <v>669</v>
      </c>
      <c r="Y36" s="381">
        <v>652</v>
      </c>
      <c r="Z36" s="381">
        <v>634</v>
      </c>
      <c r="AA36" s="381">
        <v>617</v>
      </c>
      <c r="AB36" s="381">
        <v>601</v>
      </c>
      <c r="AC36" s="381">
        <v>585</v>
      </c>
      <c r="AD36" s="381">
        <v>570</v>
      </c>
      <c r="AE36" s="381">
        <v>556</v>
      </c>
      <c r="AF36" s="381">
        <v>544</v>
      </c>
      <c r="AG36" s="381">
        <v>533</v>
      </c>
      <c r="AH36" s="381">
        <v>524</v>
      </c>
      <c r="AI36" s="381">
        <v>516</v>
      </c>
      <c r="AJ36" s="381">
        <v>510</v>
      </c>
      <c r="AK36" s="381">
        <v>506</v>
      </c>
      <c r="AL36" s="381">
        <v>503</v>
      </c>
    </row>
    <row r="37" spans="1:38" x14ac:dyDescent="0.2">
      <c r="A37" s="928"/>
      <c r="B37" s="635">
        <v>34</v>
      </c>
      <c r="C37" s="381">
        <v>912</v>
      </c>
      <c r="D37" s="381">
        <v>912</v>
      </c>
      <c r="E37" s="381">
        <v>909</v>
      </c>
      <c r="F37" s="381">
        <v>906</v>
      </c>
      <c r="G37" s="381">
        <v>901</v>
      </c>
      <c r="H37" s="381">
        <v>895</v>
      </c>
      <c r="I37" s="381">
        <v>887</v>
      </c>
      <c r="J37" s="381">
        <v>879</v>
      </c>
      <c r="K37" s="381">
        <v>869</v>
      </c>
      <c r="L37" s="381">
        <v>858</v>
      </c>
      <c r="M37" s="381">
        <v>845</v>
      </c>
      <c r="N37" s="381">
        <v>832</v>
      </c>
      <c r="O37" s="381">
        <v>818</v>
      </c>
      <c r="P37" s="381">
        <v>803</v>
      </c>
      <c r="Q37" s="381">
        <v>788</v>
      </c>
      <c r="R37" s="381">
        <v>771</v>
      </c>
      <c r="S37" s="381">
        <v>755</v>
      </c>
      <c r="T37" s="381">
        <v>737</v>
      </c>
      <c r="U37" s="381">
        <v>720</v>
      </c>
      <c r="V37" s="381">
        <v>702</v>
      </c>
      <c r="W37" s="381">
        <v>684</v>
      </c>
      <c r="X37" s="381">
        <v>666</v>
      </c>
      <c r="Y37" s="381">
        <v>649</v>
      </c>
      <c r="Z37" s="381">
        <v>631</v>
      </c>
      <c r="AA37" s="381">
        <v>613</v>
      </c>
      <c r="AB37" s="381">
        <v>597</v>
      </c>
      <c r="AC37" s="381">
        <v>580</v>
      </c>
      <c r="AD37" s="381">
        <v>565</v>
      </c>
      <c r="AE37" s="381">
        <v>551</v>
      </c>
      <c r="AF37" s="381">
        <v>538</v>
      </c>
      <c r="AG37" s="381">
        <v>527</v>
      </c>
      <c r="AH37" s="381">
        <v>517</v>
      </c>
      <c r="AI37" s="381">
        <v>510</v>
      </c>
      <c r="AJ37" s="381">
        <v>504</v>
      </c>
      <c r="AK37" s="381">
        <v>499</v>
      </c>
      <c r="AL37" s="381">
        <v>497</v>
      </c>
    </row>
    <row r="38" spans="1:38" x14ac:dyDescent="0.2">
      <c r="A38" s="928"/>
      <c r="B38" s="635">
        <v>35</v>
      </c>
      <c r="C38" s="381">
        <v>914</v>
      </c>
      <c r="D38" s="381">
        <v>913</v>
      </c>
      <c r="E38" s="381">
        <v>911</v>
      </c>
      <c r="F38" s="381">
        <v>907</v>
      </c>
      <c r="G38" s="381">
        <v>902</v>
      </c>
      <c r="H38" s="381">
        <v>896</v>
      </c>
      <c r="I38" s="381">
        <v>888</v>
      </c>
      <c r="J38" s="381">
        <v>879</v>
      </c>
      <c r="K38" s="381">
        <v>869</v>
      </c>
      <c r="L38" s="381">
        <v>858</v>
      </c>
      <c r="M38" s="381">
        <v>846</v>
      </c>
      <c r="N38" s="381">
        <v>832</v>
      </c>
      <c r="O38" s="381">
        <v>818</v>
      </c>
      <c r="P38" s="381">
        <v>803</v>
      </c>
      <c r="Q38" s="381">
        <v>787</v>
      </c>
      <c r="R38" s="381">
        <v>770</v>
      </c>
      <c r="S38" s="381">
        <v>753</v>
      </c>
      <c r="T38" s="381">
        <v>736</v>
      </c>
      <c r="U38" s="381">
        <v>718</v>
      </c>
      <c r="V38" s="381">
        <v>700</v>
      </c>
      <c r="W38" s="381">
        <v>682</v>
      </c>
      <c r="X38" s="381">
        <v>663</v>
      </c>
      <c r="Y38" s="381">
        <v>645</v>
      </c>
      <c r="Z38" s="381">
        <v>627</v>
      </c>
      <c r="AA38" s="381">
        <v>610</v>
      </c>
      <c r="AB38" s="381">
        <v>592</v>
      </c>
      <c r="AC38" s="381">
        <v>576</v>
      </c>
      <c r="AD38" s="381">
        <v>560</v>
      </c>
      <c r="AE38" s="381">
        <v>545</v>
      </c>
      <c r="AF38" s="381">
        <v>532</v>
      </c>
      <c r="AG38" s="381">
        <v>521</v>
      </c>
      <c r="AH38" s="381">
        <v>511</v>
      </c>
      <c r="AI38" s="381">
        <v>503</v>
      </c>
      <c r="AJ38" s="381">
        <v>497</v>
      </c>
      <c r="AK38" s="381">
        <v>493</v>
      </c>
      <c r="AL38" s="381">
        <v>490</v>
      </c>
    </row>
    <row r="39" spans="1:38" x14ac:dyDescent="0.2">
      <c r="A39" s="928"/>
      <c r="B39" s="635">
        <v>36</v>
      </c>
      <c r="C39" s="381">
        <v>915</v>
      </c>
      <c r="D39" s="381">
        <v>914</v>
      </c>
      <c r="E39" s="381">
        <v>912</v>
      </c>
      <c r="F39" s="381">
        <v>908</v>
      </c>
      <c r="G39" s="381">
        <v>903</v>
      </c>
      <c r="H39" s="381">
        <v>897</v>
      </c>
      <c r="I39" s="381">
        <v>889</v>
      </c>
      <c r="J39" s="381">
        <v>880</v>
      </c>
      <c r="K39" s="381">
        <v>870</v>
      </c>
      <c r="L39" s="381">
        <v>858</v>
      </c>
      <c r="M39" s="381">
        <v>846</v>
      </c>
      <c r="N39" s="381">
        <v>832</v>
      </c>
      <c r="O39" s="381">
        <v>817</v>
      </c>
      <c r="P39" s="381">
        <v>802</v>
      </c>
      <c r="Q39" s="381">
        <v>786</v>
      </c>
      <c r="R39" s="381">
        <v>769</v>
      </c>
      <c r="S39" s="381">
        <v>752</v>
      </c>
      <c r="T39" s="381">
        <v>734</v>
      </c>
      <c r="U39" s="381">
        <v>716</v>
      </c>
      <c r="V39" s="381">
        <v>698</v>
      </c>
      <c r="W39" s="381">
        <v>679</v>
      </c>
      <c r="X39" s="381">
        <v>660</v>
      </c>
      <c r="Y39" s="381">
        <v>642</v>
      </c>
      <c r="Z39" s="381">
        <v>624</v>
      </c>
      <c r="AA39" s="381">
        <v>606</v>
      </c>
      <c r="AB39" s="381">
        <v>588</v>
      </c>
      <c r="AC39" s="381">
        <v>571</v>
      </c>
      <c r="AD39" s="381">
        <v>555</v>
      </c>
      <c r="AE39" s="381">
        <v>540</v>
      </c>
      <c r="AF39" s="381">
        <v>527</v>
      </c>
      <c r="AG39" s="381">
        <v>515</v>
      </c>
      <c r="AH39" s="381">
        <v>505</v>
      </c>
      <c r="AI39" s="381">
        <v>497</v>
      </c>
      <c r="AJ39" s="381">
        <v>490</v>
      </c>
      <c r="AK39" s="381">
        <v>486</v>
      </c>
      <c r="AL39" s="381">
        <v>483</v>
      </c>
    </row>
    <row r="40" spans="1:38" x14ac:dyDescent="0.2">
      <c r="A40" s="928"/>
      <c r="B40" s="635">
        <v>37</v>
      </c>
      <c r="C40" s="381">
        <v>916</v>
      </c>
      <c r="D40" s="381">
        <v>915</v>
      </c>
      <c r="E40" s="381">
        <v>913</v>
      </c>
      <c r="F40" s="381">
        <v>909</v>
      </c>
      <c r="G40" s="381">
        <v>904</v>
      </c>
      <c r="H40" s="381">
        <v>898</v>
      </c>
      <c r="I40" s="381">
        <v>890</v>
      </c>
      <c r="J40" s="381">
        <v>881</v>
      </c>
      <c r="K40" s="381">
        <v>870</v>
      </c>
      <c r="L40" s="381">
        <v>858</v>
      </c>
      <c r="M40" s="381">
        <v>845</v>
      </c>
      <c r="N40" s="381">
        <v>832</v>
      </c>
      <c r="O40" s="381">
        <v>817</v>
      </c>
      <c r="P40" s="381">
        <v>801</v>
      </c>
      <c r="Q40" s="381">
        <v>785</v>
      </c>
      <c r="R40" s="381">
        <v>768</v>
      </c>
      <c r="S40" s="381">
        <v>750</v>
      </c>
      <c r="T40" s="381">
        <v>732</v>
      </c>
      <c r="U40" s="381">
        <v>714</v>
      </c>
      <c r="V40" s="381">
        <v>695</v>
      </c>
      <c r="W40" s="381">
        <v>676</v>
      </c>
      <c r="X40" s="381">
        <v>657</v>
      </c>
      <c r="Y40" s="381">
        <v>638</v>
      </c>
      <c r="Z40" s="381">
        <v>620</v>
      </c>
      <c r="AA40" s="381">
        <v>602</v>
      </c>
      <c r="AB40" s="381">
        <v>584</v>
      </c>
      <c r="AC40" s="381">
        <v>567</v>
      </c>
      <c r="AD40" s="381">
        <v>550</v>
      </c>
      <c r="AE40" s="381">
        <v>535</v>
      </c>
      <c r="AF40" s="381">
        <v>521</v>
      </c>
      <c r="AG40" s="381">
        <v>509</v>
      </c>
      <c r="AH40" s="381">
        <v>499</v>
      </c>
      <c r="AI40" s="381">
        <v>490</v>
      </c>
      <c r="AJ40" s="381">
        <v>484</v>
      </c>
      <c r="AK40" s="381">
        <v>479</v>
      </c>
      <c r="AL40" s="381">
        <v>477</v>
      </c>
    </row>
    <row r="41" spans="1:38" x14ac:dyDescent="0.2">
      <c r="A41" s="928"/>
      <c r="B41" s="635">
        <v>38</v>
      </c>
      <c r="C41" s="381">
        <v>917</v>
      </c>
      <c r="D41" s="381">
        <v>916</v>
      </c>
      <c r="E41" s="381">
        <v>914</v>
      </c>
      <c r="F41" s="381">
        <v>910</v>
      </c>
      <c r="G41" s="381">
        <v>905</v>
      </c>
      <c r="H41" s="381">
        <v>898</v>
      </c>
      <c r="I41" s="381">
        <v>890</v>
      </c>
      <c r="J41" s="381">
        <v>881</v>
      </c>
      <c r="K41" s="381">
        <v>870</v>
      </c>
      <c r="L41" s="381">
        <v>858</v>
      </c>
      <c r="M41" s="381">
        <v>845</v>
      </c>
      <c r="N41" s="381">
        <v>831</v>
      </c>
      <c r="O41" s="381">
        <v>816</v>
      </c>
      <c r="P41" s="381">
        <v>800</v>
      </c>
      <c r="Q41" s="381">
        <v>784</v>
      </c>
      <c r="R41" s="381">
        <v>766</v>
      </c>
      <c r="S41" s="381">
        <v>748</v>
      </c>
      <c r="T41" s="381">
        <v>730</v>
      </c>
      <c r="U41" s="381">
        <v>711</v>
      </c>
      <c r="V41" s="381">
        <v>692</v>
      </c>
      <c r="W41" s="381">
        <v>673</v>
      </c>
      <c r="X41" s="381">
        <v>654</v>
      </c>
      <c r="Y41" s="381">
        <v>635</v>
      </c>
      <c r="Z41" s="381">
        <v>616</v>
      </c>
      <c r="AA41" s="381">
        <v>598</v>
      </c>
      <c r="AB41" s="381">
        <v>580</v>
      </c>
      <c r="AC41" s="381">
        <v>562</v>
      </c>
      <c r="AD41" s="381">
        <v>546</v>
      </c>
      <c r="AE41" s="381">
        <v>530</v>
      </c>
      <c r="AF41" s="381">
        <v>515</v>
      </c>
      <c r="AG41" s="381">
        <v>503</v>
      </c>
      <c r="AH41" s="381">
        <v>493</v>
      </c>
      <c r="AI41" s="381">
        <v>484</v>
      </c>
      <c r="AJ41" s="381">
        <v>477</v>
      </c>
      <c r="AK41" s="381">
        <v>473</v>
      </c>
      <c r="AL41" s="381">
        <v>470</v>
      </c>
    </row>
    <row r="42" spans="1:38" x14ac:dyDescent="0.2">
      <c r="A42" s="928"/>
      <c r="B42" s="635">
        <v>39</v>
      </c>
      <c r="C42" s="381">
        <v>917</v>
      </c>
      <c r="D42" s="381">
        <v>917</v>
      </c>
      <c r="E42" s="381">
        <v>914</v>
      </c>
      <c r="F42" s="381">
        <v>911</v>
      </c>
      <c r="G42" s="381">
        <v>905</v>
      </c>
      <c r="H42" s="381">
        <v>899</v>
      </c>
      <c r="I42" s="381">
        <v>890</v>
      </c>
      <c r="J42" s="381">
        <v>881</v>
      </c>
      <c r="K42" s="381">
        <v>870</v>
      </c>
      <c r="L42" s="381">
        <v>858</v>
      </c>
      <c r="M42" s="381">
        <v>845</v>
      </c>
      <c r="N42" s="381">
        <v>830</v>
      </c>
      <c r="O42" s="381">
        <v>815</v>
      </c>
      <c r="P42" s="381">
        <v>799</v>
      </c>
      <c r="Q42" s="381">
        <v>782</v>
      </c>
      <c r="R42" s="381">
        <v>765</v>
      </c>
      <c r="S42" s="381">
        <v>746</v>
      </c>
      <c r="T42" s="381">
        <v>728</v>
      </c>
      <c r="U42" s="381">
        <v>709</v>
      </c>
      <c r="V42" s="381">
        <v>690</v>
      </c>
      <c r="W42" s="381">
        <v>670</v>
      </c>
      <c r="X42" s="381">
        <v>651</v>
      </c>
      <c r="Y42" s="381">
        <v>632</v>
      </c>
      <c r="Z42" s="381">
        <v>613</v>
      </c>
      <c r="AA42" s="381">
        <v>594</v>
      </c>
      <c r="AB42" s="381">
        <v>576</v>
      </c>
      <c r="AC42" s="381">
        <v>558</v>
      </c>
      <c r="AD42" s="381">
        <v>541</v>
      </c>
      <c r="AE42" s="381">
        <v>525</v>
      </c>
      <c r="AF42" s="381">
        <v>510</v>
      </c>
      <c r="AG42" s="381">
        <v>497</v>
      </c>
      <c r="AH42" s="381">
        <v>487</v>
      </c>
      <c r="AI42" s="381">
        <v>478</v>
      </c>
      <c r="AJ42" s="381">
        <v>470</v>
      </c>
      <c r="AK42" s="381">
        <v>466</v>
      </c>
      <c r="AL42" s="381">
        <v>463</v>
      </c>
    </row>
    <row r="43" spans="1:38" x14ac:dyDescent="0.2">
      <c r="A43" s="928"/>
      <c r="B43" s="635">
        <v>40</v>
      </c>
      <c r="C43" s="381">
        <v>918</v>
      </c>
      <c r="D43" s="381">
        <v>917</v>
      </c>
      <c r="E43" s="381">
        <v>915</v>
      </c>
      <c r="F43" s="381">
        <v>911</v>
      </c>
      <c r="G43" s="381">
        <v>906</v>
      </c>
      <c r="H43" s="381">
        <v>899</v>
      </c>
      <c r="I43" s="381">
        <v>890</v>
      </c>
      <c r="J43" s="381">
        <v>881</v>
      </c>
      <c r="K43" s="381">
        <v>870</v>
      </c>
      <c r="L43" s="381">
        <v>858</v>
      </c>
      <c r="M43" s="381">
        <v>844</v>
      </c>
      <c r="N43" s="381">
        <v>830</v>
      </c>
      <c r="O43" s="381">
        <v>814</v>
      </c>
      <c r="P43" s="381">
        <v>798</v>
      </c>
      <c r="Q43" s="381">
        <v>781</v>
      </c>
      <c r="R43" s="381">
        <v>763</v>
      </c>
      <c r="S43" s="381">
        <v>745</v>
      </c>
      <c r="T43" s="381">
        <v>726</v>
      </c>
      <c r="U43" s="381">
        <v>707</v>
      </c>
      <c r="V43" s="381">
        <v>687</v>
      </c>
      <c r="W43" s="381">
        <v>667</v>
      </c>
      <c r="X43" s="381">
        <v>648</v>
      </c>
      <c r="Y43" s="381">
        <v>628</v>
      </c>
      <c r="Z43" s="381">
        <v>609</v>
      </c>
      <c r="AA43" s="381">
        <v>590</v>
      </c>
      <c r="AB43" s="381">
        <v>571</v>
      </c>
      <c r="AC43" s="381">
        <v>553</v>
      </c>
      <c r="AD43" s="381">
        <v>536</v>
      </c>
      <c r="AE43" s="381">
        <v>520</v>
      </c>
      <c r="AF43" s="381">
        <v>505</v>
      </c>
      <c r="AG43" s="381">
        <v>491</v>
      </c>
      <c r="AH43" s="381">
        <v>480</v>
      </c>
      <c r="AI43" s="381">
        <v>471</v>
      </c>
      <c r="AJ43" s="381">
        <v>464</v>
      </c>
      <c r="AK43" s="381">
        <v>459</v>
      </c>
      <c r="AL43" s="381">
        <v>457</v>
      </c>
    </row>
    <row r="44" spans="1:38" x14ac:dyDescent="0.2">
      <c r="A44" s="928"/>
      <c r="B44" s="635">
        <v>41</v>
      </c>
      <c r="C44" s="381">
        <v>918</v>
      </c>
      <c r="D44" s="381">
        <v>917</v>
      </c>
      <c r="E44" s="381">
        <v>915</v>
      </c>
      <c r="F44" s="381">
        <v>911</v>
      </c>
      <c r="G44" s="381">
        <v>906</v>
      </c>
      <c r="H44" s="381">
        <v>899</v>
      </c>
      <c r="I44" s="381">
        <v>890</v>
      </c>
      <c r="J44" s="381">
        <v>880</v>
      </c>
      <c r="K44" s="381">
        <v>869</v>
      </c>
      <c r="L44" s="381">
        <v>857</v>
      </c>
      <c r="M44" s="381">
        <v>843</v>
      </c>
      <c r="N44" s="381">
        <v>829</v>
      </c>
      <c r="O44" s="381">
        <v>813</v>
      </c>
      <c r="P44" s="381">
        <v>796</v>
      </c>
      <c r="Q44" s="381">
        <v>779</v>
      </c>
      <c r="R44" s="381">
        <v>761</v>
      </c>
      <c r="S44" s="381">
        <v>743</v>
      </c>
      <c r="T44" s="381">
        <v>723</v>
      </c>
      <c r="U44" s="381">
        <v>704</v>
      </c>
      <c r="V44" s="381">
        <v>684</v>
      </c>
      <c r="W44" s="381">
        <v>664</v>
      </c>
      <c r="X44" s="381">
        <v>644</v>
      </c>
      <c r="Y44" s="381">
        <v>625</v>
      </c>
      <c r="Z44" s="381">
        <v>605</v>
      </c>
      <c r="AA44" s="381">
        <v>586</v>
      </c>
      <c r="AB44" s="381">
        <v>567</v>
      </c>
      <c r="AC44" s="381">
        <v>549</v>
      </c>
      <c r="AD44" s="381">
        <v>532</v>
      </c>
      <c r="AE44" s="381">
        <v>515</v>
      </c>
      <c r="AF44" s="381">
        <v>500</v>
      </c>
      <c r="AG44" s="381">
        <v>486</v>
      </c>
      <c r="AH44" s="381">
        <v>475</v>
      </c>
      <c r="AI44" s="381">
        <v>465</v>
      </c>
      <c r="AJ44" s="381">
        <v>458</v>
      </c>
      <c r="AK44" s="381">
        <v>452</v>
      </c>
      <c r="AL44" s="381">
        <v>450</v>
      </c>
    </row>
    <row r="45" spans="1:38" x14ac:dyDescent="0.2">
      <c r="A45" s="928"/>
      <c r="B45" s="635">
        <v>42</v>
      </c>
      <c r="C45" s="381">
        <v>918</v>
      </c>
      <c r="D45" s="381">
        <v>917</v>
      </c>
      <c r="E45" s="381">
        <v>915</v>
      </c>
      <c r="F45" s="381">
        <v>911</v>
      </c>
      <c r="G45" s="381">
        <v>905</v>
      </c>
      <c r="H45" s="381">
        <v>898</v>
      </c>
      <c r="I45" s="381">
        <v>890</v>
      </c>
      <c r="J45" s="381">
        <v>880</v>
      </c>
      <c r="K45" s="381">
        <v>869</v>
      </c>
      <c r="L45" s="381">
        <v>856</v>
      </c>
      <c r="M45" s="381">
        <v>842</v>
      </c>
      <c r="N45" s="381">
        <v>827</v>
      </c>
      <c r="O45" s="381">
        <v>812</v>
      </c>
      <c r="P45" s="381">
        <v>795</v>
      </c>
      <c r="Q45" s="381">
        <v>777</v>
      </c>
      <c r="R45" s="381">
        <v>759</v>
      </c>
      <c r="S45" s="381">
        <v>740</v>
      </c>
      <c r="T45" s="381">
        <v>721</v>
      </c>
      <c r="U45" s="381">
        <v>701</v>
      </c>
      <c r="V45" s="381">
        <v>681</v>
      </c>
      <c r="W45" s="381">
        <v>661</v>
      </c>
      <c r="X45" s="381">
        <v>641</v>
      </c>
      <c r="Y45" s="381">
        <v>621</v>
      </c>
      <c r="Z45" s="381">
        <v>601</v>
      </c>
      <c r="AA45" s="381">
        <v>582</v>
      </c>
      <c r="AB45" s="381">
        <v>563</v>
      </c>
      <c r="AC45" s="381">
        <v>544</v>
      </c>
      <c r="AD45" s="381">
        <v>527</v>
      </c>
      <c r="AE45" s="381">
        <v>510</v>
      </c>
      <c r="AF45" s="381">
        <v>494</v>
      </c>
      <c r="AG45" s="381">
        <v>480</v>
      </c>
      <c r="AH45" s="381">
        <v>469</v>
      </c>
      <c r="AI45" s="381">
        <v>459</v>
      </c>
      <c r="AJ45" s="381">
        <v>451</v>
      </c>
      <c r="AK45" s="381">
        <v>446</v>
      </c>
      <c r="AL45" s="381">
        <v>443</v>
      </c>
    </row>
    <row r="46" spans="1:38" x14ac:dyDescent="0.2">
      <c r="A46" s="928"/>
      <c r="B46" s="635">
        <v>43</v>
      </c>
      <c r="C46" s="381">
        <v>918</v>
      </c>
      <c r="D46" s="381">
        <v>917</v>
      </c>
      <c r="E46" s="381">
        <v>914</v>
      </c>
      <c r="F46" s="381">
        <v>910</v>
      </c>
      <c r="G46" s="381">
        <v>905</v>
      </c>
      <c r="H46" s="381">
        <v>898</v>
      </c>
      <c r="I46" s="381">
        <v>889</v>
      </c>
      <c r="J46" s="381">
        <v>879</v>
      </c>
      <c r="K46" s="381">
        <v>868</v>
      </c>
      <c r="L46" s="381">
        <v>855</v>
      </c>
      <c r="M46" s="381">
        <v>841</v>
      </c>
      <c r="N46" s="381">
        <v>826</v>
      </c>
      <c r="O46" s="381">
        <v>810</v>
      </c>
      <c r="P46" s="381">
        <v>793</v>
      </c>
      <c r="Q46" s="381">
        <v>775</v>
      </c>
      <c r="R46" s="381">
        <v>757</v>
      </c>
      <c r="S46" s="381">
        <v>738</v>
      </c>
      <c r="T46" s="381">
        <v>718</v>
      </c>
      <c r="U46" s="381">
        <v>699</v>
      </c>
      <c r="V46" s="381">
        <v>678</v>
      </c>
      <c r="W46" s="381">
        <v>658</v>
      </c>
      <c r="X46" s="381">
        <v>638</v>
      </c>
      <c r="Y46" s="381">
        <v>617</v>
      </c>
      <c r="Z46" s="381">
        <v>597</v>
      </c>
      <c r="AA46" s="381">
        <v>578</v>
      </c>
      <c r="AB46" s="381">
        <v>559</v>
      </c>
      <c r="AC46" s="381">
        <v>540</v>
      </c>
      <c r="AD46" s="381">
        <v>522</v>
      </c>
      <c r="AE46" s="381">
        <v>505</v>
      </c>
      <c r="AF46" s="381">
        <v>489</v>
      </c>
      <c r="AG46" s="381">
        <v>475</v>
      </c>
      <c r="AH46" s="381">
        <v>463</v>
      </c>
      <c r="AI46" s="381">
        <v>453</v>
      </c>
      <c r="AJ46" s="381">
        <v>445</v>
      </c>
      <c r="AK46" s="381">
        <v>439</v>
      </c>
      <c r="AL46" s="381">
        <v>436</v>
      </c>
    </row>
    <row r="47" spans="1:38" x14ac:dyDescent="0.2">
      <c r="A47" s="928"/>
      <c r="B47" s="635">
        <v>44</v>
      </c>
      <c r="C47" s="381">
        <v>917</v>
      </c>
      <c r="D47" s="381">
        <v>916</v>
      </c>
      <c r="E47" s="381">
        <v>914</v>
      </c>
      <c r="F47" s="381">
        <v>910</v>
      </c>
      <c r="G47" s="381">
        <v>904</v>
      </c>
      <c r="H47" s="381">
        <v>897</v>
      </c>
      <c r="I47" s="381">
        <v>889</v>
      </c>
      <c r="J47" s="381">
        <v>878</v>
      </c>
      <c r="K47" s="381">
        <v>867</v>
      </c>
      <c r="L47" s="381">
        <v>854</v>
      </c>
      <c r="M47" s="381">
        <v>840</v>
      </c>
      <c r="N47" s="381">
        <v>825</v>
      </c>
      <c r="O47" s="381">
        <v>808</v>
      </c>
      <c r="P47" s="381">
        <v>791</v>
      </c>
      <c r="Q47" s="381">
        <v>773</v>
      </c>
      <c r="R47" s="381">
        <v>755</v>
      </c>
      <c r="S47" s="381">
        <v>735</v>
      </c>
      <c r="T47" s="381">
        <v>716</v>
      </c>
      <c r="U47" s="381">
        <v>696</v>
      </c>
      <c r="V47" s="381">
        <v>675</v>
      </c>
      <c r="W47" s="381">
        <v>655</v>
      </c>
      <c r="X47" s="381">
        <v>634</v>
      </c>
      <c r="Y47" s="381">
        <v>614</v>
      </c>
      <c r="Z47" s="381">
        <v>593</v>
      </c>
      <c r="AA47" s="381">
        <v>574</v>
      </c>
      <c r="AB47" s="381">
        <v>554</v>
      </c>
      <c r="AC47" s="381">
        <v>535</v>
      </c>
      <c r="AD47" s="381">
        <v>518</v>
      </c>
      <c r="AE47" s="381">
        <v>500</v>
      </c>
      <c r="AF47" s="381">
        <v>484</v>
      </c>
      <c r="AG47" s="381">
        <v>470</v>
      </c>
      <c r="AH47" s="381">
        <v>457</v>
      </c>
      <c r="AI47" s="381">
        <v>447</v>
      </c>
      <c r="AJ47" s="381">
        <v>439</v>
      </c>
      <c r="AK47" s="381">
        <v>433</v>
      </c>
      <c r="AL47" s="381">
        <v>430</v>
      </c>
    </row>
    <row r="48" spans="1:38" x14ac:dyDescent="0.2">
      <c r="A48" s="928"/>
      <c r="B48" s="635">
        <v>45</v>
      </c>
      <c r="C48" s="381">
        <v>916</v>
      </c>
      <c r="D48" s="381">
        <v>916</v>
      </c>
      <c r="E48" s="381">
        <v>913</v>
      </c>
      <c r="F48" s="381">
        <v>909</v>
      </c>
      <c r="G48" s="381">
        <v>904</v>
      </c>
      <c r="H48" s="381">
        <v>896</v>
      </c>
      <c r="I48" s="381">
        <v>888</v>
      </c>
      <c r="J48" s="381">
        <v>877</v>
      </c>
      <c r="K48" s="381">
        <v>866</v>
      </c>
      <c r="L48" s="381">
        <v>853</v>
      </c>
      <c r="M48" s="381">
        <v>838</v>
      </c>
      <c r="N48" s="381">
        <v>823</v>
      </c>
      <c r="O48" s="381">
        <v>807</v>
      </c>
      <c r="P48" s="381">
        <v>789</v>
      </c>
      <c r="Q48" s="381">
        <v>771</v>
      </c>
      <c r="R48" s="381">
        <v>752</v>
      </c>
      <c r="S48" s="381">
        <v>733</v>
      </c>
      <c r="T48" s="381">
        <v>713</v>
      </c>
      <c r="U48" s="381">
        <v>693</v>
      </c>
      <c r="V48" s="381">
        <v>672</v>
      </c>
      <c r="W48" s="381">
        <v>651</v>
      </c>
      <c r="X48" s="381">
        <v>630</v>
      </c>
      <c r="Y48" s="381">
        <v>610</v>
      </c>
      <c r="Z48" s="381">
        <v>589</v>
      </c>
      <c r="AA48" s="381">
        <v>569</v>
      </c>
      <c r="AB48" s="381">
        <v>550</v>
      </c>
      <c r="AC48" s="381">
        <v>531</v>
      </c>
      <c r="AD48" s="381">
        <v>513</v>
      </c>
      <c r="AE48" s="381">
        <v>496</v>
      </c>
      <c r="AF48" s="381">
        <v>479</v>
      </c>
      <c r="AG48" s="381">
        <v>464</v>
      </c>
      <c r="AH48" s="381">
        <v>451</v>
      </c>
      <c r="AI48" s="381">
        <v>441</v>
      </c>
      <c r="AJ48" s="381">
        <v>433</v>
      </c>
      <c r="AK48" s="381">
        <v>427</v>
      </c>
      <c r="AL48" s="381">
        <v>424</v>
      </c>
    </row>
    <row r="49" spans="1:38" x14ac:dyDescent="0.2">
      <c r="A49" s="928"/>
      <c r="B49" s="635">
        <v>46</v>
      </c>
      <c r="C49" s="381">
        <v>916</v>
      </c>
      <c r="D49" s="381">
        <v>915</v>
      </c>
      <c r="E49" s="381">
        <v>912</v>
      </c>
      <c r="F49" s="381">
        <v>908</v>
      </c>
      <c r="G49" s="381">
        <v>903</v>
      </c>
      <c r="H49" s="381">
        <v>895</v>
      </c>
      <c r="I49" s="381">
        <v>886</v>
      </c>
      <c r="J49" s="381">
        <v>876</v>
      </c>
      <c r="K49" s="381">
        <v>864</v>
      </c>
      <c r="L49" s="381">
        <v>851</v>
      </c>
      <c r="M49" s="381">
        <v>837</v>
      </c>
      <c r="N49" s="381">
        <v>821</v>
      </c>
      <c r="O49" s="381">
        <v>805</v>
      </c>
      <c r="P49" s="381">
        <v>787</v>
      </c>
      <c r="Q49" s="381">
        <v>769</v>
      </c>
      <c r="R49" s="381">
        <v>750</v>
      </c>
      <c r="S49" s="381">
        <v>730</v>
      </c>
      <c r="T49" s="381">
        <v>710</v>
      </c>
      <c r="U49" s="381">
        <v>690</v>
      </c>
      <c r="V49" s="381">
        <v>669</v>
      </c>
      <c r="W49" s="381">
        <v>648</v>
      </c>
      <c r="X49" s="381">
        <v>627</v>
      </c>
      <c r="Y49" s="381">
        <v>606</v>
      </c>
      <c r="Z49" s="381">
        <v>585</v>
      </c>
      <c r="AA49" s="381">
        <v>565</v>
      </c>
      <c r="AB49" s="381">
        <v>546</v>
      </c>
      <c r="AC49" s="381">
        <v>527</v>
      </c>
      <c r="AD49" s="381">
        <v>508</v>
      </c>
      <c r="AE49" s="381">
        <v>491</v>
      </c>
      <c r="AF49" s="381">
        <v>474</v>
      </c>
      <c r="AG49" s="381">
        <v>459</v>
      </c>
      <c r="AH49" s="381">
        <v>446</v>
      </c>
      <c r="AI49" s="381">
        <v>435</v>
      </c>
      <c r="AJ49" s="381">
        <v>427</v>
      </c>
      <c r="AK49" s="381">
        <v>421</v>
      </c>
      <c r="AL49" s="381">
        <v>418</v>
      </c>
    </row>
    <row r="50" spans="1:38" x14ac:dyDescent="0.2">
      <c r="A50" s="928"/>
      <c r="B50" s="635">
        <v>47</v>
      </c>
      <c r="C50" s="381">
        <v>914</v>
      </c>
      <c r="D50" s="381">
        <v>914</v>
      </c>
      <c r="E50" s="381">
        <v>911</v>
      </c>
      <c r="F50" s="381">
        <v>907</v>
      </c>
      <c r="G50" s="381">
        <v>901</v>
      </c>
      <c r="H50" s="381">
        <v>894</v>
      </c>
      <c r="I50" s="381">
        <v>885</v>
      </c>
      <c r="J50" s="381">
        <v>875</v>
      </c>
      <c r="K50" s="381">
        <v>863</v>
      </c>
      <c r="L50" s="381">
        <v>849</v>
      </c>
      <c r="M50" s="381">
        <v>835</v>
      </c>
      <c r="N50" s="381">
        <v>819</v>
      </c>
      <c r="O50" s="381">
        <v>802</v>
      </c>
      <c r="P50" s="381">
        <v>785</v>
      </c>
      <c r="Q50" s="381">
        <v>766</v>
      </c>
      <c r="R50" s="381">
        <v>747</v>
      </c>
      <c r="S50" s="381">
        <v>727</v>
      </c>
      <c r="T50" s="381">
        <v>707</v>
      </c>
      <c r="U50" s="381">
        <v>686</v>
      </c>
      <c r="V50" s="381">
        <v>665</v>
      </c>
      <c r="W50" s="381">
        <v>644</v>
      </c>
      <c r="X50" s="381">
        <v>623</v>
      </c>
      <c r="Y50" s="381">
        <v>602</v>
      </c>
      <c r="Z50" s="381">
        <v>581</v>
      </c>
      <c r="AA50" s="381">
        <v>561</v>
      </c>
      <c r="AB50" s="381">
        <v>541</v>
      </c>
      <c r="AC50" s="381">
        <v>522</v>
      </c>
      <c r="AD50" s="381">
        <v>504</v>
      </c>
      <c r="AE50" s="381">
        <v>486</v>
      </c>
      <c r="AF50" s="381">
        <v>469</v>
      </c>
      <c r="AG50" s="381">
        <v>454</v>
      </c>
      <c r="AH50" s="381">
        <v>441</v>
      </c>
      <c r="AI50" s="381">
        <v>430</v>
      </c>
      <c r="AJ50" s="381">
        <v>421</v>
      </c>
      <c r="AK50" s="381">
        <v>415</v>
      </c>
      <c r="AL50" s="381">
        <v>411</v>
      </c>
    </row>
    <row r="51" spans="1:38" x14ac:dyDescent="0.2">
      <c r="A51" s="928"/>
      <c r="B51" s="635">
        <v>48</v>
      </c>
      <c r="C51" s="381">
        <v>913</v>
      </c>
      <c r="D51" s="381">
        <v>912</v>
      </c>
      <c r="E51" s="381">
        <v>910</v>
      </c>
      <c r="F51" s="381">
        <v>906</v>
      </c>
      <c r="G51" s="381">
        <v>900</v>
      </c>
      <c r="H51" s="381">
        <v>892</v>
      </c>
      <c r="I51" s="381">
        <v>883</v>
      </c>
      <c r="J51" s="381">
        <v>873</v>
      </c>
      <c r="K51" s="381">
        <v>861</v>
      </c>
      <c r="L51" s="381">
        <v>847</v>
      </c>
      <c r="M51" s="381">
        <v>833</v>
      </c>
      <c r="N51" s="381">
        <v>817</v>
      </c>
      <c r="O51" s="381">
        <v>800</v>
      </c>
      <c r="P51" s="381">
        <v>782</v>
      </c>
      <c r="Q51" s="381">
        <v>764</v>
      </c>
      <c r="R51" s="381">
        <v>744</v>
      </c>
      <c r="S51" s="381">
        <v>724</v>
      </c>
      <c r="T51" s="381">
        <v>704</v>
      </c>
      <c r="U51" s="381">
        <v>683</v>
      </c>
      <c r="V51" s="381">
        <v>662</v>
      </c>
      <c r="W51" s="381">
        <v>640</v>
      </c>
      <c r="X51" s="381">
        <v>619</v>
      </c>
      <c r="Y51" s="381">
        <v>598</v>
      </c>
      <c r="Z51" s="381">
        <v>577</v>
      </c>
      <c r="AA51" s="381">
        <v>557</v>
      </c>
      <c r="AB51" s="381">
        <v>537</v>
      </c>
      <c r="AC51" s="381">
        <v>517</v>
      </c>
      <c r="AD51" s="381">
        <v>499</v>
      </c>
      <c r="AE51" s="381">
        <v>481</v>
      </c>
      <c r="AF51" s="381">
        <v>464</v>
      </c>
      <c r="AG51" s="381">
        <v>449</v>
      </c>
      <c r="AH51" s="381">
        <v>435</v>
      </c>
      <c r="AI51" s="381">
        <v>424</v>
      </c>
      <c r="AJ51" s="381">
        <v>415</v>
      </c>
      <c r="AK51" s="381">
        <v>409</v>
      </c>
      <c r="AL51" s="381">
        <v>405</v>
      </c>
    </row>
    <row r="52" spans="1:38" x14ac:dyDescent="0.2">
      <c r="A52" s="928"/>
      <c r="B52" s="635">
        <v>49</v>
      </c>
      <c r="C52" s="381">
        <v>912</v>
      </c>
      <c r="D52" s="381">
        <v>911</v>
      </c>
      <c r="E52" s="381">
        <v>908</v>
      </c>
      <c r="F52" s="381">
        <v>904</v>
      </c>
      <c r="G52" s="381">
        <v>898</v>
      </c>
      <c r="H52" s="381">
        <v>891</v>
      </c>
      <c r="I52" s="381">
        <v>882</v>
      </c>
      <c r="J52" s="381">
        <v>871</v>
      </c>
      <c r="K52" s="381">
        <v>859</v>
      </c>
      <c r="L52" s="381">
        <v>845</v>
      </c>
      <c r="M52" s="381">
        <v>831</v>
      </c>
      <c r="N52" s="381">
        <v>815</v>
      </c>
      <c r="O52" s="381">
        <v>798</v>
      </c>
      <c r="P52" s="381">
        <v>780</v>
      </c>
      <c r="Q52" s="381">
        <v>761</v>
      </c>
      <c r="R52" s="381">
        <v>741</v>
      </c>
      <c r="S52" s="381">
        <v>721</v>
      </c>
      <c r="T52" s="381">
        <v>701</v>
      </c>
      <c r="U52" s="381">
        <v>679</v>
      </c>
      <c r="V52" s="381">
        <v>658</v>
      </c>
      <c r="W52" s="381">
        <v>637</v>
      </c>
      <c r="X52" s="381">
        <v>615</v>
      </c>
      <c r="Y52" s="381">
        <v>594</v>
      </c>
      <c r="Z52" s="381">
        <v>573</v>
      </c>
      <c r="AA52" s="381">
        <v>552</v>
      </c>
      <c r="AB52" s="381">
        <v>532</v>
      </c>
      <c r="AC52" s="381">
        <v>513</v>
      </c>
      <c r="AD52" s="381">
        <v>494</v>
      </c>
      <c r="AE52" s="381">
        <v>476</v>
      </c>
      <c r="AF52" s="381">
        <v>460</v>
      </c>
      <c r="AG52" s="381">
        <v>444</v>
      </c>
      <c r="AH52" s="381">
        <v>430</v>
      </c>
      <c r="AI52" s="381">
        <v>418</v>
      </c>
      <c r="AJ52" s="381">
        <v>410</v>
      </c>
      <c r="AK52" s="381">
        <v>403</v>
      </c>
      <c r="AL52" s="381">
        <v>399</v>
      </c>
    </row>
    <row r="53" spans="1:38" x14ac:dyDescent="0.2">
      <c r="A53" s="928"/>
      <c r="B53" s="635">
        <v>50</v>
      </c>
      <c r="C53" s="381">
        <v>910</v>
      </c>
      <c r="D53" s="381">
        <v>909</v>
      </c>
      <c r="E53" s="381">
        <v>906</v>
      </c>
      <c r="F53" s="381">
        <v>902</v>
      </c>
      <c r="G53" s="381">
        <v>896</v>
      </c>
      <c r="H53" s="381">
        <v>889</v>
      </c>
      <c r="I53" s="381">
        <v>880</v>
      </c>
      <c r="J53" s="381">
        <v>869</v>
      </c>
      <c r="K53" s="381">
        <v>857</v>
      </c>
      <c r="L53" s="381">
        <v>843</v>
      </c>
      <c r="M53" s="381">
        <v>828</v>
      </c>
      <c r="N53" s="381">
        <v>812</v>
      </c>
      <c r="O53" s="381">
        <v>795</v>
      </c>
      <c r="P53" s="381">
        <v>777</v>
      </c>
      <c r="Q53" s="381">
        <v>758</v>
      </c>
      <c r="R53" s="381">
        <v>738</v>
      </c>
      <c r="S53" s="381">
        <v>718</v>
      </c>
      <c r="T53" s="381">
        <v>697</v>
      </c>
      <c r="U53" s="381">
        <v>676</v>
      </c>
      <c r="V53" s="381">
        <v>654</v>
      </c>
      <c r="W53" s="381">
        <v>633</v>
      </c>
      <c r="X53" s="381">
        <v>611</v>
      </c>
      <c r="Y53" s="381">
        <v>590</v>
      </c>
      <c r="Z53" s="381">
        <v>569</v>
      </c>
      <c r="AA53" s="381">
        <v>548</v>
      </c>
      <c r="AB53" s="381">
        <v>528</v>
      </c>
      <c r="AC53" s="381">
        <v>508</v>
      </c>
      <c r="AD53" s="381">
        <v>489</v>
      </c>
      <c r="AE53" s="381">
        <v>472</v>
      </c>
      <c r="AF53" s="381">
        <v>455</v>
      </c>
      <c r="AG53" s="381">
        <v>439</v>
      </c>
      <c r="AH53" s="381">
        <v>425</v>
      </c>
      <c r="AI53" s="381">
        <v>413</v>
      </c>
      <c r="AJ53" s="381">
        <v>404</v>
      </c>
      <c r="AK53" s="381">
        <v>398</v>
      </c>
      <c r="AL53" s="381">
        <v>394</v>
      </c>
    </row>
    <row r="54" spans="1:38" x14ac:dyDescent="0.2">
      <c r="A54" s="928"/>
      <c r="B54" s="635">
        <v>51</v>
      </c>
      <c r="C54" s="381">
        <v>908</v>
      </c>
      <c r="D54" s="381">
        <v>907</v>
      </c>
      <c r="E54" s="381">
        <v>904</v>
      </c>
      <c r="F54" s="381">
        <v>900</v>
      </c>
      <c r="G54" s="381">
        <v>894</v>
      </c>
      <c r="H54" s="381">
        <v>887</v>
      </c>
      <c r="I54" s="381">
        <v>878</v>
      </c>
      <c r="J54" s="381">
        <v>867</v>
      </c>
      <c r="K54" s="381">
        <v>854</v>
      </c>
      <c r="L54" s="381">
        <v>841</v>
      </c>
      <c r="M54" s="381">
        <v>826</v>
      </c>
      <c r="N54" s="381">
        <v>809</v>
      </c>
      <c r="O54" s="381">
        <v>792</v>
      </c>
      <c r="P54" s="381">
        <v>774</v>
      </c>
      <c r="Q54" s="381">
        <v>755</v>
      </c>
      <c r="R54" s="381">
        <v>735</v>
      </c>
      <c r="S54" s="381">
        <v>715</v>
      </c>
      <c r="T54" s="381">
        <v>694</v>
      </c>
      <c r="U54" s="381">
        <v>672</v>
      </c>
      <c r="V54" s="381">
        <v>651</v>
      </c>
      <c r="W54" s="381">
        <v>629</v>
      </c>
      <c r="X54" s="381">
        <v>607</v>
      </c>
      <c r="Y54" s="381">
        <v>586</v>
      </c>
      <c r="Z54" s="381">
        <v>564</v>
      </c>
      <c r="AA54" s="381">
        <v>543</v>
      </c>
      <c r="AB54" s="381">
        <v>523</v>
      </c>
      <c r="AC54" s="381">
        <v>504</v>
      </c>
      <c r="AD54" s="381">
        <v>485</v>
      </c>
      <c r="AE54" s="381">
        <v>467</v>
      </c>
      <c r="AF54" s="381">
        <v>450</v>
      </c>
      <c r="AG54" s="381">
        <v>434</v>
      </c>
      <c r="AH54" s="381">
        <v>420</v>
      </c>
      <c r="AI54" s="381">
        <v>408</v>
      </c>
      <c r="AJ54" s="381">
        <v>398</v>
      </c>
      <c r="AK54" s="381">
        <v>392</v>
      </c>
      <c r="AL54" s="381">
        <v>388</v>
      </c>
    </row>
    <row r="55" spans="1:38" x14ac:dyDescent="0.2">
      <c r="A55" s="928"/>
      <c r="B55" s="635">
        <v>52</v>
      </c>
      <c r="C55" s="381">
        <v>906</v>
      </c>
      <c r="D55" s="381">
        <v>905</v>
      </c>
      <c r="E55" s="381">
        <v>902</v>
      </c>
      <c r="F55" s="381">
        <v>898</v>
      </c>
      <c r="G55" s="381">
        <v>892</v>
      </c>
      <c r="H55" s="381">
        <v>884</v>
      </c>
      <c r="I55" s="381">
        <v>875</v>
      </c>
      <c r="J55" s="381">
        <v>864</v>
      </c>
      <c r="K55" s="381">
        <v>852</v>
      </c>
      <c r="L55" s="381">
        <v>838</v>
      </c>
      <c r="M55" s="381">
        <v>823</v>
      </c>
      <c r="N55" s="381">
        <v>807</v>
      </c>
      <c r="O55" s="381">
        <v>789</v>
      </c>
      <c r="P55" s="381">
        <v>771</v>
      </c>
      <c r="Q55" s="381">
        <v>752</v>
      </c>
      <c r="R55" s="381">
        <v>732</v>
      </c>
      <c r="S55" s="381">
        <v>711</v>
      </c>
      <c r="T55" s="381">
        <v>690</v>
      </c>
      <c r="U55" s="381">
        <v>669</v>
      </c>
      <c r="V55" s="381">
        <v>647</v>
      </c>
      <c r="W55" s="381">
        <v>625</v>
      </c>
      <c r="X55" s="381">
        <v>603</v>
      </c>
      <c r="Y55" s="381">
        <v>581</v>
      </c>
      <c r="Z55" s="381">
        <v>560</v>
      </c>
      <c r="AA55" s="381">
        <v>539</v>
      </c>
      <c r="AB55" s="381">
        <v>519</v>
      </c>
      <c r="AC55" s="381">
        <v>499</v>
      </c>
      <c r="AD55" s="381">
        <v>480</v>
      </c>
      <c r="AE55" s="381">
        <v>462</v>
      </c>
      <c r="AF55" s="381">
        <v>445</v>
      </c>
      <c r="AG55" s="381">
        <v>429</v>
      </c>
      <c r="AH55" s="381">
        <v>415</v>
      </c>
      <c r="AI55" s="381">
        <v>403</v>
      </c>
      <c r="AJ55" s="381">
        <v>393</v>
      </c>
      <c r="AK55" s="381">
        <v>386</v>
      </c>
      <c r="AL55" s="381">
        <v>382</v>
      </c>
    </row>
    <row r="56" spans="1:38" x14ac:dyDescent="0.2">
      <c r="A56" s="928"/>
      <c r="B56" s="635">
        <v>53</v>
      </c>
      <c r="C56" s="381">
        <v>903</v>
      </c>
      <c r="D56" s="381">
        <v>902</v>
      </c>
      <c r="E56" s="381">
        <v>900</v>
      </c>
      <c r="F56" s="381">
        <v>896</v>
      </c>
      <c r="G56" s="381">
        <v>890</v>
      </c>
      <c r="H56" s="381">
        <v>882</v>
      </c>
      <c r="I56" s="381">
        <v>873</v>
      </c>
      <c r="J56" s="381">
        <v>862</v>
      </c>
      <c r="K56" s="381">
        <v>849</v>
      </c>
      <c r="L56" s="381">
        <v>835</v>
      </c>
      <c r="M56" s="381">
        <v>820</v>
      </c>
      <c r="N56" s="381">
        <v>804</v>
      </c>
      <c r="O56" s="381">
        <v>786</v>
      </c>
      <c r="P56" s="381">
        <v>768</v>
      </c>
      <c r="Q56" s="381">
        <v>748</v>
      </c>
      <c r="R56" s="381">
        <v>728</v>
      </c>
      <c r="S56" s="381">
        <v>708</v>
      </c>
      <c r="T56" s="381">
        <v>686</v>
      </c>
      <c r="U56" s="381">
        <v>665</v>
      </c>
      <c r="V56" s="381">
        <v>643</v>
      </c>
      <c r="W56" s="381">
        <v>621</v>
      </c>
      <c r="X56" s="381">
        <v>599</v>
      </c>
      <c r="Y56" s="381">
        <v>577</v>
      </c>
      <c r="Z56" s="381">
        <v>556</v>
      </c>
      <c r="AA56" s="381">
        <v>535</v>
      </c>
      <c r="AB56" s="381">
        <v>514</v>
      </c>
      <c r="AC56" s="381">
        <v>494</v>
      </c>
      <c r="AD56" s="381">
        <v>475</v>
      </c>
      <c r="AE56" s="381">
        <v>457</v>
      </c>
      <c r="AF56" s="381">
        <v>440</v>
      </c>
      <c r="AG56" s="381">
        <v>424</v>
      </c>
      <c r="AH56" s="381">
        <v>410</v>
      </c>
      <c r="AI56" s="381">
        <v>398</v>
      </c>
      <c r="AJ56" s="381">
        <v>388</v>
      </c>
      <c r="AK56" s="381">
        <v>381</v>
      </c>
      <c r="AL56" s="381">
        <v>377</v>
      </c>
    </row>
    <row r="57" spans="1:38" x14ac:dyDescent="0.2">
      <c r="A57" s="928"/>
      <c r="B57" s="635">
        <v>54</v>
      </c>
      <c r="C57" s="381">
        <v>901</v>
      </c>
      <c r="D57" s="381">
        <v>900</v>
      </c>
      <c r="E57" s="381">
        <v>897</v>
      </c>
      <c r="F57" s="381">
        <v>893</v>
      </c>
      <c r="G57" s="381">
        <v>887</v>
      </c>
      <c r="H57" s="381">
        <v>879</v>
      </c>
      <c r="I57" s="381">
        <v>870</v>
      </c>
      <c r="J57" s="381">
        <v>859</v>
      </c>
      <c r="K57" s="381">
        <v>846</v>
      </c>
      <c r="L57" s="381">
        <v>832</v>
      </c>
      <c r="M57" s="381">
        <v>817</v>
      </c>
      <c r="N57" s="381">
        <v>800</v>
      </c>
      <c r="O57" s="381">
        <v>783</v>
      </c>
      <c r="P57" s="381">
        <v>764</v>
      </c>
      <c r="Q57" s="381">
        <v>745</v>
      </c>
      <c r="R57" s="381">
        <v>725</v>
      </c>
      <c r="S57" s="381">
        <v>704</v>
      </c>
      <c r="T57" s="381">
        <v>682</v>
      </c>
      <c r="U57" s="381">
        <v>661</v>
      </c>
      <c r="V57" s="381">
        <v>639</v>
      </c>
      <c r="W57" s="381">
        <v>617</v>
      </c>
      <c r="X57" s="381">
        <v>595</v>
      </c>
      <c r="Y57" s="381">
        <v>573</v>
      </c>
      <c r="Z57" s="381">
        <v>551</v>
      </c>
      <c r="AA57" s="381">
        <v>530</v>
      </c>
      <c r="AB57" s="381">
        <v>509</v>
      </c>
      <c r="AC57" s="381">
        <v>490</v>
      </c>
      <c r="AD57" s="381">
        <v>470</v>
      </c>
      <c r="AE57" s="381">
        <v>452</v>
      </c>
      <c r="AF57" s="381">
        <v>435</v>
      </c>
      <c r="AG57" s="381">
        <v>419</v>
      </c>
      <c r="AH57" s="381">
        <v>405</v>
      </c>
      <c r="AI57" s="381">
        <v>393</v>
      </c>
      <c r="AJ57" s="381">
        <v>383</v>
      </c>
      <c r="AK57" s="381">
        <v>376</v>
      </c>
      <c r="AL57" s="381">
        <v>371</v>
      </c>
    </row>
    <row r="58" spans="1:38" x14ac:dyDescent="0.2">
      <c r="A58" s="928"/>
      <c r="B58" s="635">
        <v>55</v>
      </c>
      <c r="C58" s="381">
        <v>898</v>
      </c>
      <c r="D58" s="381">
        <v>897</v>
      </c>
      <c r="E58" s="381">
        <v>894</v>
      </c>
      <c r="F58" s="381">
        <v>890</v>
      </c>
      <c r="G58" s="381">
        <v>884</v>
      </c>
      <c r="H58" s="381">
        <v>876</v>
      </c>
      <c r="I58" s="381">
        <v>867</v>
      </c>
      <c r="J58" s="381">
        <v>856</v>
      </c>
      <c r="K58" s="381">
        <v>843</v>
      </c>
      <c r="L58" s="381">
        <v>829</v>
      </c>
      <c r="M58" s="381">
        <v>814</v>
      </c>
      <c r="N58" s="381">
        <v>797</v>
      </c>
      <c r="O58" s="381">
        <v>779</v>
      </c>
      <c r="P58" s="381">
        <v>761</v>
      </c>
      <c r="Q58" s="381">
        <v>741</v>
      </c>
      <c r="R58" s="381">
        <v>721</v>
      </c>
      <c r="S58" s="381">
        <v>700</v>
      </c>
      <c r="T58" s="381">
        <v>679</v>
      </c>
      <c r="U58" s="381">
        <v>657</v>
      </c>
      <c r="V58" s="381">
        <v>635</v>
      </c>
      <c r="W58" s="381">
        <v>612</v>
      </c>
      <c r="X58" s="381">
        <v>590</v>
      </c>
      <c r="Y58" s="381">
        <v>568</v>
      </c>
      <c r="Z58" s="381">
        <v>547</v>
      </c>
      <c r="AA58" s="381">
        <v>525</v>
      </c>
      <c r="AB58" s="381">
        <v>505</v>
      </c>
      <c r="AC58" s="381">
        <v>485</v>
      </c>
      <c r="AD58" s="381">
        <v>466</v>
      </c>
      <c r="AE58" s="381">
        <v>448</v>
      </c>
      <c r="AF58" s="381">
        <v>430</v>
      </c>
      <c r="AG58" s="381">
        <v>414</v>
      </c>
      <c r="AH58" s="381">
        <v>400</v>
      </c>
      <c r="AI58" s="381">
        <v>387</v>
      </c>
      <c r="AJ58" s="381">
        <v>378</v>
      </c>
      <c r="AK58" s="381">
        <v>371</v>
      </c>
      <c r="AL58" s="381">
        <v>366</v>
      </c>
    </row>
    <row r="59" spans="1:38" x14ac:dyDescent="0.2">
      <c r="A59" s="928"/>
      <c r="B59" s="635">
        <v>56</v>
      </c>
      <c r="C59" s="381">
        <v>895</v>
      </c>
      <c r="D59" s="381">
        <v>894</v>
      </c>
      <c r="E59" s="381">
        <v>891</v>
      </c>
      <c r="F59" s="381">
        <v>887</v>
      </c>
      <c r="G59" s="381">
        <v>881</v>
      </c>
      <c r="H59" s="381">
        <v>873</v>
      </c>
      <c r="I59" s="381">
        <v>864</v>
      </c>
      <c r="J59" s="381">
        <v>853</v>
      </c>
      <c r="K59" s="381">
        <v>840</v>
      </c>
      <c r="L59" s="381">
        <v>826</v>
      </c>
      <c r="M59" s="381">
        <v>810</v>
      </c>
      <c r="N59" s="381">
        <v>793</v>
      </c>
      <c r="O59" s="381">
        <v>776</v>
      </c>
      <c r="P59" s="381">
        <v>757</v>
      </c>
      <c r="Q59" s="381">
        <v>737</v>
      </c>
      <c r="R59" s="381">
        <v>717</v>
      </c>
      <c r="S59" s="381">
        <v>696</v>
      </c>
      <c r="T59" s="381">
        <v>674</v>
      </c>
      <c r="U59" s="381">
        <v>653</v>
      </c>
      <c r="V59" s="381">
        <v>630</v>
      </c>
      <c r="W59" s="381">
        <v>608</v>
      </c>
      <c r="X59" s="381">
        <v>586</v>
      </c>
      <c r="Y59" s="381">
        <v>564</v>
      </c>
      <c r="Z59" s="381">
        <v>542</v>
      </c>
      <c r="AA59" s="381">
        <v>521</v>
      </c>
      <c r="AB59" s="381">
        <v>500</v>
      </c>
      <c r="AC59" s="381">
        <v>480</v>
      </c>
      <c r="AD59" s="381">
        <v>461</v>
      </c>
      <c r="AE59" s="381">
        <v>443</v>
      </c>
      <c r="AF59" s="381">
        <v>425</v>
      </c>
      <c r="AG59" s="381">
        <v>409</v>
      </c>
      <c r="AH59" s="381">
        <v>395</v>
      </c>
      <c r="AI59" s="381">
        <v>382</v>
      </c>
      <c r="AJ59" s="381">
        <v>373</v>
      </c>
      <c r="AK59" s="381">
        <v>365</v>
      </c>
      <c r="AL59" s="381">
        <v>361</v>
      </c>
    </row>
    <row r="60" spans="1:38" x14ac:dyDescent="0.2">
      <c r="A60" s="928"/>
      <c r="B60" s="635">
        <v>57</v>
      </c>
      <c r="C60" s="381">
        <v>892</v>
      </c>
      <c r="D60" s="381">
        <v>891</v>
      </c>
      <c r="E60" s="381">
        <v>888</v>
      </c>
      <c r="F60" s="381">
        <v>884</v>
      </c>
      <c r="G60" s="381">
        <v>878</v>
      </c>
      <c r="H60" s="381">
        <v>870</v>
      </c>
      <c r="I60" s="381">
        <v>860</v>
      </c>
      <c r="J60" s="381">
        <v>849</v>
      </c>
      <c r="K60" s="381">
        <v>836</v>
      </c>
      <c r="L60" s="381">
        <v>822</v>
      </c>
      <c r="M60" s="381">
        <v>807</v>
      </c>
      <c r="N60" s="381">
        <v>790</v>
      </c>
      <c r="O60" s="381">
        <v>772</v>
      </c>
      <c r="P60" s="381">
        <v>753</v>
      </c>
      <c r="Q60" s="381">
        <v>733</v>
      </c>
      <c r="R60" s="381">
        <v>713</v>
      </c>
      <c r="S60" s="381">
        <v>692</v>
      </c>
      <c r="T60" s="381">
        <v>670</v>
      </c>
      <c r="U60" s="381">
        <v>648</v>
      </c>
      <c r="V60" s="381">
        <v>626</v>
      </c>
      <c r="W60" s="381">
        <v>604</v>
      </c>
      <c r="X60" s="381">
        <v>581</v>
      </c>
      <c r="Y60" s="381">
        <v>559</v>
      </c>
      <c r="Z60" s="381">
        <v>537</v>
      </c>
      <c r="AA60" s="381">
        <v>516</v>
      </c>
      <c r="AB60" s="381">
        <v>495</v>
      </c>
      <c r="AC60" s="381">
        <v>475</v>
      </c>
      <c r="AD60" s="381">
        <v>456</v>
      </c>
      <c r="AE60" s="381">
        <v>438</v>
      </c>
      <c r="AF60" s="381">
        <v>421</v>
      </c>
      <c r="AG60" s="381">
        <v>405</v>
      </c>
      <c r="AH60" s="381">
        <v>390</v>
      </c>
      <c r="AI60" s="381">
        <v>378</v>
      </c>
      <c r="AJ60" s="381">
        <v>368</v>
      </c>
      <c r="AK60" s="381">
        <v>360</v>
      </c>
      <c r="AL60" s="381">
        <v>356</v>
      </c>
    </row>
    <row r="61" spans="1:38" x14ac:dyDescent="0.2">
      <c r="A61" s="928"/>
      <c r="B61" s="635">
        <v>58</v>
      </c>
      <c r="C61" s="381">
        <v>888</v>
      </c>
      <c r="D61" s="381">
        <v>887</v>
      </c>
      <c r="E61" s="381">
        <v>885</v>
      </c>
      <c r="F61" s="381">
        <v>880</v>
      </c>
      <c r="G61" s="381">
        <v>874</v>
      </c>
      <c r="H61" s="381">
        <v>866</v>
      </c>
      <c r="I61" s="381">
        <v>857</v>
      </c>
      <c r="J61" s="381">
        <v>846</v>
      </c>
      <c r="K61" s="381">
        <v>833</v>
      </c>
      <c r="L61" s="381">
        <v>819</v>
      </c>
      <c r="M61" s="381">
        <v>803</v>
      </c>
      <c r="N61" s="381">
        <v>786</v>
      </c>
      <c r="O61" s="381">
        <v>768</v>
      </c>
      <c r="P61" s="381">
        <v>749</v>
      </c>
      <c r="Q61" s="381">
        <v>729</v>
      </c>
      <c r="R61" s="381">
        <v>709</v>
      </c>
      <c r="S61" s="381">
        <v>688</v>
      </c>
      <c r="T61" s="381">
        <v>666</v>
      </c>
      <c r="U61" s="381">
        <v>644</v>
      </c>
      <c r="V61" s="381">
        <v>622</v>
      </c>
      <c r="W61" s="381">
        <v>599</v>
      </c>
      <c r="X61" s="381">
        <v>577</v>
      </c>
      <c r="Y61" s="381">
        <v>555</v>
      </c>
      <c r="Z61" s="381">
        <v>533</v>
      </c>
      <c r="AA61" s="381">
        <v>511</v>
      </c>
      <c r="AB61" s="381">
        <v>490</v>
      </c>
      <c r="AC61" s="381">
        <v>470</v>
      </c>
      <c r="AD61" s="381">
        <v>451</v>
      </c>
      <c r="AE61" s="381">
        <v>433</v>
      </c>
      <c r="AF61" s="381">
        <v>416</v>
      </c>
      <c r="AG61" s="381">
        <v>400</v>
      </c>
      <c r="AH61" s="381">
        <v>385</v>
      </c>
      <c r="AI61" s="381">
        <v>373</v>
      </c>
      <c r="AJ61" s="381">
        <v>363</v>
      </c>
      <c r="AK61" s="381">
        <v>355</v>
      </c>
      <c r="AL61" s="381">
        <v>351</v>
      </c>
    </row>
    <row r="62" spans="1:38" x14ac:dyDescent="0.2">
      <c r="A62" s="928"/>
      <c r="B62" s="635">
        <v>59</v>
      </c>
      <c r="C62" s="381">
        <v>885</v>
      </c>
      <c r="D62" s="381">
        <v>884</v>
      </c>
      <c r="E62" s="381">
        <v>881</v>
      </c>
      <c r="F62" s="381">
        <v>877</v>
      </c>
      <c r="G62" s="381">
        <v>870</v>
      </c>
      <c r="H62" s="381">
        <v>863</v>
      </c>
      <c r="I62" s="381">
        <v>853</v>
      </c>
      <c r="J62" s="381">
        <v>842</v>
      </c>
      <c r="K62" s="381">
        <v>829</v>
      </c>
      <c r="L62" s="381">
        <v>815</v>
      </c>
      <c r="M62" s="381">
        <v>799</v>
      </c>
      <c r="N62" s="381">
        <v>782</v>
      </c>
      <c r="O62" s="381">
        <v>764</v>
      </c>
      <c r="P62" s="381">
        <v>745</v>
      </c>
      <c r="Q62" s="381">
        <v>725</v>
      </c>
      <c r="R62" s="381">
        <v>705</v>
      </c>
      <c r="S62" s="381">
        <v>683</v>
      </c>
      <c r="T62" s="381">
        <v>662</v>
      </c>
      <c r="U62" s="381">
        <v>639</v>
      </c>
      <c r="V62" s="381">
        <v>617</v>
      </c>
      <c r="W62" s="381">
        <v>595</v>
      </c>
      <c r="X62" s="381">
        <v>572</v>
      </c>
      <c r="Y62" s="381">
        <v>550</v>
      </c>
      <c r="Z62" s="381">
        <v>528</v>
      </c>
      <c r="AA62" s="381">
        <v>507</v>
      </c>
      <c r="AB62" s="381">
        <v>486</v>
      </c>
      <c r="AC62" s="381">
        <v>466</v>
      </c>
      <c r="AD62" s="381">
        <v>446</v>
      </c>
      <c r="AE62" s="381">
        <v>428</v>
      </c>
      <c r="AF62" s="381">
        <v>411</v>
      </c>
      <c r="AG62" s="381">
        <v>395</v>
      </c>
      <c r="AH62" s="381">
        <v>380</v>
      </c>
      <c r="AI62" s="381">
        <v>368</v>
      </c>
      <c r="AJ62" s="381">
        <v>358</v>
      </c>
      <c r="AK62" s="381">
        <v>350</v>
      </c>
      <c r="AL62" s="381">
        <v>346</v>
      </c>
    </row>
    <row r="63" spans="1:38" x14ac:dyDescent="0.2">
      <c r="A63" s="928"/>
      <c r="B63" s="635">
        <v>60</v>
      </c>
      <c r="C63" s="381">
        <v>881</v>
      </c>
      <c r="D63" s="381">
        <v>880</v>
      </c>
      <c r="E63" s="381">
        <v>877</v>
      </c>
      <c r="F63" s="381">
        <v>873</v>
      </c>
      <c r="G63" s="381">
        <v>867</v>
      </c>
      <c r="H63" s="381">
        <v>859</v>
      </c>
      <c r="I63" s="381">
        <v>849</v>
      </c>
      <c r="J63" s="381">
        <v>838</v>
      </c>
      <c r="K63" s="381">
        <v>825</v>
      </c>
      <c r="L63" s="381">
        <v>811</v>
      </c>
      <c r="M63" s="381">
        <v>795</v>
      </c>
      <c r="N63" s="381">
        <v>778</v>
      </c>
      <c r="O63" s="381">
        <v>760</v>
      </c>
      <c r="P63" s="381">
        <v>741</v>
      </c>
      <c r="Q63" s="381">
        <v>721</v>
      </c>
      <c r="R63" s="381">
        <v>700</v>
      </c>
      <c r="S63" s="381">
        <v>679</v>
      </c>
      <c r="T63" s="381">
        <v>657</v>
      </c>
      <c r="U63" s="381">
        <v>635</v>
      </c>
      <c r="V63" s="381">
        <v>613</v>
      </c>
      <c r="W63" s="381">
        <v>590</v>
      </c>
      <c r="X63" s="381">
        <v>567</v>
      </c>
      <c r="Y63" s="381">
        <v>545</v>
      </c>
      <c r="Z63" s="381">
        <v>523</v>
      </c>
      <c r="AA63" s="381">
        <v>502</v>
      </c>
      <c r="AB63" s="381">
        <v>481</v>
      </c>
      <c r="AC63" s="381">
        <v>461</v>
      </c>
      <c r="AD63" s="381">
        <v>442</v>
      </c>
      <c r="AE63" s="381">
        <v>423</v>
      </c>
      <c r="AF63" s="381">
        <v>406</v>
      </c>
      <c r="AG63" s="381">
        <v>390</v>
      </c>
      <c r="AH63" s="381">
        <v>376</v>
      </c>
      <c r="AI63" s="381">
        <v>363</v>
      </c>
      <c r="AJ63" s="381">
        <v>353</v>
      </c>
      <c r="AK63" s="381">
        <v>345</v>
      </c>
      <c r="AL63" s="381">
        <v>341</v>
      </c>
    </row>
    <row r="64" spans="1:38" x14ac:dyDescent="0.2">
      <c r="A64" s="928"/>
      <c r="B64" s="635">
        <v>61</v>
      </c>
      <c r="C64" s="381">
        <v>877</v>
      </c>
      <c r="D64" s="381">
        <v>876</v>
      </c>
      <c r="E64" s="381">
        <v>873</v>
      </c>
      <c r="F64" s="381">
        <v>869</v>
      </c>
      <c r="G64" s="381">
        <v>863</v>
      </c>
      <c r="H64" s="381">
        <v>855</v>
      </c>
      <c r="I64" s="381">
        <v>845</v>
      </c>
      <c r="J64" s="381">
        <v>834</v>
      </c>
      <c r="K64" s="381">
        <v>821</v>
      </c>
      <c r="L64" s="381">
        <v>806</v>
      </c>
      <c r="M64" s="381">
        <v>791</v>
      </c>
      <c r="N64" s="381">
        <v>774</v>
      </c>
      <c r="O64" s="381">
        <v>756</v>
      </c>
      <c r="P64" s="381">
        <v>736</v>
      </c>
      <c r="Q64" s="381">
        <v>716</v>
      </c>
      <c r="R64" s="381">
        <v>696</v>
      </c>
      <c r="S64" s="381">
        <v>674</v>
      </c>
      <c r="T64" s="381">
        <v>653</v>
      </c>
      <c r="U64" s="381">
        <v>630</v>
      </c>
      <c r="V64" s="381">
        <v>608</v>
      </c>
      <c r="W64" s="381">
        <v>585</v>
      </c>
      <c r="X64" s="381">
        <v>563</v>
      </c>
      <c r="Y64" s="381">
        <v>540</v>
      </c>
      <c r="Z64" s="381">
        <v>518</v>
      </c>
      <c r="AA64" s="381">
        <v>497</v>
      </c>
      <c r="AB64" s="381">
        <v>476</v>
      </c>
      <c r="AC64" s="381">
        <v>456</v>
      </c>
      <c r="AD64" s="381">
        <v>437</v>
      </c>
      <c r="AE64" s="381">
        <v>418</v>
      </c>
      <c r="AF64" s="381">
        <v>401</v>
      </c>
      <c r="AG64" s="381">
        <v>385</v>
      </c>
      <c r="AH64" s="381">
        <v>371</v>
      </c>
      <c r="AI64" s="381">
        <v>358</v>
      </c>
      <c r="AJ64" s="381">
        <v>348</v>
      </c>
      <c r="AK64" s="381">
        <v>341</v>
      </c>
      <c r="AL64" s="381">
        <v>336</v>
      </c>
    </row>
    <row r="65" spans="1:38" x14ac:dyDescent="0.2">
      <c r="A65" s="928"/>
      <c r="B65" s="635">
        <v>62</v>
      </c>
      <c r="C65" s="381">
        <v>872</v>
      </c>
      <c r="D65" s="381">
        <v>871</v>
      </c>
      <c r="E65" s="381">
        <v>869</v>
      </c>
      <c r="F65" s="381">
        <v>864</v>
      </c>
      <c r="G65" s="381">
        <v>858</v>
      </c>
      <c r="H65" s="381">
        <v>850</v>
      </c>
      <c r="I65" s="381">
        <v>841</v>
      </c>
      <c r="J65" s="381">
        <v>830</v>
      </c>
      <c r="K65" s="381">
        <v>817</v>
      </c>
      <c r="L65" s="381">
        <v>802</v>
      </c>
      <c r="M65" s="381">
        <v>786</v>
      </c>
      <c r="N65" s="381">
        <v>769</v>
      </c>
      <c r="O65" s="381">
        <v>751</v>
      </c>
      <c r="P65" s="381">
        <v>732</v>
      </c>
      <c r="Q65" s="381">
        <v>712</v>
      </c>
      <c r="R65" s="381">
        <v>691</v>
      </c>
      <c r="S65" s="381">
        <v>670</v>
      </c>
      <c r="T65" s="381">
        <v>648</v>
      </c>
      <c r="U65" s="381">
        <v>626</v>
      </c>
      <c r="V65" s="381">
        <v>603</v>
      </c>
      <c r="W65" s="381">
        <v>580</v>
      </c>
      <c r="X65" s="381">
        <v>558</v>
      </c>
      <c r="Y65" s="381">
        <v>535</v>
      </c>
      <c r="Z65" s="381">
        <v>513</v>
      </c>
      <c r="AA65" s="381">
        <v>492</v>
      </c>
      <c r="AB65" s="381">
        <v>471</v>
      </c>
      <c r="AC65" s="381">
        <v>451</v>
      </c>
      <c r="AD65" s="381">
        <v>432</v>
      </c>
      <c r="AE65" s="381">
        <v>414</v>
      </c>
      <c r="AF65" s="381">
        <v>397</v>
      </c>
      <c r="AG65" s="381">
        <v>381</v>
      </c>
      <c r="AH65" s="381">
        <v>366</v>
      </c>
      <c r="AI65" s="381">
        <v>354</v>
      </c>
      <c r="AJ65" s="381">
        <v>344</v>
      </c>
      <c r="AK65" s="381">
        <v>336</v>
      </c>
      <c r="AL65" s="381">
        <v>331</v>
      </c>
    </row>
    <row r="66" spans="1:38" x14ac:dyDescent="0.2">
      <c r="A66" s="928"/>
      <c r="B66" s="635">
        <v>63</v>
      </c>
      <c r="C66" s="381">
        <v>868</v>
      </c>
      <c r="D66" s="381">
        <v>867</v>
      </c>
      <c r="E66" s="381">
        <v>864</v>
      </c>
      <c r="F66" s="381">
        <v>860</v>
      </c>
      <c r="G66" s="381">
        <v>854</v>
      </c>
      <c r="H66" s="381">
        <v>846</v>
      </c>
      <c r="I66" s="381">
        <v>836</v>
      </c>
      <c r="J66" s="381">
        <v>825</v>
      </c>
      <c r="K66" s="381">
        <v>812</v>
      </c>
      <c r="L66" s="381">
        <v>798</v>
      </c>
      <c r="M66" s="381">
        <v>782</v>
      </c>
      <c r="N66" s="381">
        <v>765</v>
      </c>
      <c r="O66" s="381">
        <v>746</v>
      </c>
      <c r="P66" s="381">
        <v>727</v>
      </c>
      <c r="Q66" s="381">
        <v>707</v>
      </c>
      <c r="R66" s="381">
        <v>686</v>
      </c>
      <c r="S66" s="381">
        <v>665</v>
      </c>
      <c r="T66" s="381">
        <v>643</v>
      </c>
      <c r="U66" s="381">
        <v>621</v>
      </c>
      <c r="V66" s="381">
        <v>598</v>
      </c>
      <c r="W66" s="381">
        <v>575</v>
      </c>
      <c r="X66" s="381">
        <v>553</v>
      </c>
      <c r="Y66" s="381">
        <v>531</v>
      </c>
      <c r="Z66" s="381">
        <v>509</v>
      </c>
      <c r="AA66" s="381">
        <v>487</v>
      </c>
      <c r="AB66" s="381">
        <v>466</v>
      </c>
      <c r="AC66" s="381">
        <v>446</v>
      </c>
      <c r="AD66" s="381">
        <v>427</v>
      </c>
      <c r="AE66" s="381">
        <v>409</v>
      </c>
      <c r="AF66" s="381">
        <v>392</v>
      </c>
      <c r="AG66" s="381">
        <v>376</v>
      </c>
      <c r="AH66" s="381">
        <v>361</v>
      </c>
      <c r="AI66" s="381">
        <v>349</v>
      </c>
      <c r="AJ66" s="381">
        <v>339</v>
      </c>
      <c r="AK66" s="381">
        <v>331</v>
      </c>
      <c r="AL66" s="381">
        <v>327</v>
      </c>
    </row>
    <row r="67" spans="1:38" x14ac:dyDescent="0.2">
      <c r="A67" s="928"/>
      <c r="B67" s="635">
        <v>64</v>
      </c>
      <c r="C67" s="381">
        <v>863</v>
      </c>
      <c r="D67" s="381">
        <v>862</v>
      </c>
      <c r="E67" s="381">
        <v>860</v>
      </c>
      <c r="F67" s="381">
        <v>855</v>
      </c>
      <c r="G67" s="381">
        <v>849</v>
      </c>
      <c r="H67" s="381">
        <v>841</v>
      </c>
      <c r="I67" s="381">
        <v>831</v>
      </c>
      <c r="J67" s="381">
        <v>820</v>
      </c>
      <c r="K67" s="381">
        <v>807</v>
      </c>
      <c r="L67" s="381">
        <v>793</v>
      </c>
      <c r="M67" s="381">
        <v>777</v>
      </c>
      <c r="N67" s="381">
        <v>760</v>
      </c>
      <c r="O67" s="381">
        <v>742</v>
      </c>
      <c r="P67" s="381">
        <v>722</v>
      </c>
      <c r="Q67" s="381">
        <v>702</v>
      </c>
      <c r="R67" s="381">
        <v>681</v>
      </c>
      <c r="S67" s="381">
        <v>660</v>
      </c>
      <c r="T67" s="381">
        <v>638</v>
      </c>
      <c r="U67" s="381">
        <v>616</v>
      </c>
      <c r="V67" s="381">
        <v>593</v>
      </c>
      <c r="W67" s="381">
        <v>570</v>
      </c>
      <c r="X67" s="381">
        <v>548</v>
      </c>
      <c r="Y67" s="381">
        <v>526</v>
      </c>
      <c r="Z67" s="381">
        <v>504</v>
      </c>
      <c r="AA67" s="381">
        <v>482</v>
      </c>
      <c r="AB67" s="381">
        <v>461</v>
      </c>
      <c r="AC67" s="381">
        <v>441</v>
      </c>
      <c r="AD67" s="381">
        <v>422</v>
      </c>
      <c r="AE67" s="381">
        <v>404</v>
      </c>
      <c r="AF67" s="381">
        <v>387</v>
      </c>
      <c r="AG67" s="381">
        <v>371</v>
      </c>
      <c r="AH67" s="381">
        <v>357</v>
      </c>
      <c r="AI67" s="381">
        <v>344</v>
      </c>
      <c r="AJ67" s="381">
        <v>334</v>
      </c>
      <c r="AK67" s="381">
        <v>327</v>
      </c>
      <c r="AL67" s="381">
        <v>322</v>
      </c>
    </row>
    <row r="68" spans="1:38" x14ac:dyDescent="0.2">
      <c r="A68" s="928"/>
      <c r="B68" s="635">
        <v>65</v>
      </c>
      <c r="C68" s="381">
        <v>858</v>
      </c>
      <c r="D68" s="381">
        <v>857</v>
      </c>
      <c r="E68" s="381">
        <v>855</v>
      </c>
      <c r="F68" s="381">
        <v>850</v>
      </c>
      <c r="G68" s="381">
        <v>844</v>
      </c>
      <c r="H68" s="381">
        <v>836</v>
      </c>
      <c r="I68" s="381">
        <v>827</v>
      </c>
      <c r="J68" s="381">
        <v>815</v>
      </c>
      <c r="K68" s="381">
        <v>802</v>
      </c>
      <c r="L68" s="381">
        <v>788</v>
      </c>
      <c r="M68" s="381">
        <v>772</v>
      </c>
      <c r="N68" s="381">
        <v>755</v>
      </c>
      <c r="O68" s="381">
        <v>737</v>
      </c>
      <c r="P68" s="381">
        <v>717</v>
      </c>
      <c r="Q68" s="381">
        <v>697</v>
      </c>
      <c r="R68" s="381">
        <v>676</v>
      </c>
      <c r="S68" s="381">
        <v>655</v>
      </c>
      <c r="T68" s="381">
        <v>633</v>
      </c>
      <c r="U68" s="381">
        <v>611</v>
      </c>
      <c r="V68" s="381">
        <v>588</v>
      </c>
      <c r="W68" s="381">
        <v>566</v>
      </c>
      <c r="X68" s="381">
        <v>543</v>
      </c>
      <c r="Y68" s="381">
        <v>520</v>
      </c>
      <c r="Z68" s="381">
        <v>498</v>
      </c>
      <c r="AA68" s="381">
        <v>477</v>
      </c>
      <c r="AB68" s="381">
        <v>456</v>
      </c>
      <c r="AC68" s="381">
        <v>436</v>
      </c>
      <c r="AD68" s="381">
        <v>417</v>
      </c>
      <c r="AE68" s="381">
        <v>399</v>
      </c>
      <c r="AF68" s="381">
        <v>382</v>
      </c>
      <c r="AG68" s="381">
        <v>366</v>
      </c>
      <c r="AH68" s="381">
        <v>352</v>
      </c>
      <c r="AI68" s="381">
        <v>340</v>
      </c>
      <c r="AJ68" s="381">
        <v>330</v>
      </c>
      <c r="AK68" s="381">
        <v>322</v>
      </c>
      <c r="AL68" s="381">
        <v>318</v>
      </c>
    </row>
    <row r="69" spans="1:38" x14ac:dyDescent="0.2">
      <c r="A69" s="928"/>
      <c r="B69" s="635">
        <v>66</v>
      </c>
      <c r="C69" s="381">
        <v>853</v>
      </c>
      <c r="D69" s="381">
        <v>852</v>
      </c>
      <c r="E69" s="381">
        <v>850</v>
      </c>
      <c r="F69" s="381">
        <v>845</v>
      </c>
      <c r="G69" s="381">
        <v>839</v>
      </c>
      <c r="H69" s="381">
        <v>831</v>
      </c>
      <c r="I69" s="381">
        <v>822</v>
      </c>
      <c r="J69" s="381">
        <v>810</v>
      </c>
      <c r="K69" s="381">
        <v>797</v>
      </c>
      <c r="L69" s="381">
        <v>783</v>
      </c>
      <c r="M69" s="381">
        <v>767</v>
      </c>
      <c r="N69" s="381">
        <v>750</v>
      </c>
      <c r="O69" s="381">
        <v>731</v>
      </c>
      <c r="P69" s="381">
        <v>712</v>
      </c>
      <c r="Q69" s="381">
        <v>692</v>
      </c>
      <c r="R69" s="381">
        <v>671</v>
      </c>
      <c r="S69" s="381">
        <v>650</v>
      </c>
      <c r="T69" s="381">
        <v>628</v>
      </c>
      <c r="U69" s="381">
        <v>606</v>
      </c>
      <c r="V69" s="381">
        <v>583</v>
      </c>
      <c r="W69" s="381">
        <v>560</v>
      </c>
      <c r="X69" s="381">
        <v>538</v>
      </c>
      <c r="Y69" s="381">
        <v>515</v>
      </c>
      <c r="Z69" s="381">
        <v>493</v>
      </c>
      <c r="AA69" s="381">
        <v>472</v>
      </c>
      <c r="AB69" s="381">
        <v>451</v>
      </c>
      <c r="AC69" s="381">
        <v>431</v>
      </c>
      <c r="AD69" s="381">
        <v>412</v>
      </c>
      <c r="AE69" s="381">
        <v>394</v>
      </c>
      <c r="AF69" s="381">
        <v>377</v>
      </c>
      <c r="AG69" s="381">
        <v>362</v>
      </c>
      <c r="AH69" s="381">
        <v>347</v>
      </c>
      <c r="AI69" s="381">
        <v>335</v>
      </c>
      <c r="AJ69" s="381">
        <v>325</v>
      </c>
      <c r="AK69" s="381">
        <v>318</v>
      </c>
      <c r="AL69" s="381">
        <v>313</v>
      </c>
    </row>
    <row r="70" spans="1:38" x14ac:dyDescent="0.2">
      <c r="A70" s="928"/>
      <c r="B70" s="635">
        <v>67</v>
      </c>
      <c r="C70" s="381">
        <v>848</v>
      </c>
      <c r="D70" s="381">
        <v>847</v>
      </c>
      <c r="E70" s="381">
        <v>844</v>
      </c>
      <c r="F70" s="381">
        <v>840</v>
      </c>
      <c r="G70" s="381">
        <v>834</v>
      </c>
      <c r="H70" s="381">
        <v>826</v>
      </c>
      <c r="I70" s="381">
        <v>816</v>
      </c>
      <c r="J70" s="381">
        <v>805</v>
      </c>
      <c r="K70" s="381">
        <v>792</v>
      </c>
      <c r="L70" s="381">
        <v>778</v>
      </c>
      <c r="M70" s="381">
        <v>762</v>
      </c>
      <c r="N70" s="381">
        <v>745</v>
      </c>
      <c r="O70" s="381">
        <v>726</v>
      </c>
      <c r="P70" s="381">
        <v>707</v>
      </c>
      <c r="Q70" s="381">
        <v>687</v>
      </c>
      <c r="R70" s="381">
        <v>666</v>
      </c>
      <c r="S70" s="381">
        <v>645</v>
      </c>
      <c r="T70" s="381">
        <v>623</v>
      </c>
      <c r="U70" s="381">
        <v>601</v>
      </c>
      <c r="V70" s="381">
        <v>578</v>
      </c>
      <c r="W70" s="381">
        <v>555</v>
      </c>
      <c r="X70" s="381">
        <v>533</v>
      </c>
      <c r="Y70" s="381">
        <v>510</v>
      </c>
      <c r="Z70" s="381">
        <v>488</v>
      </c>
      <c r="AA70" s="381">
        <v>467</v>
      </c>
      <c r="AB70" s="381">
        <v>446</v>
      </c>
      <c r="AC70" s="381">
        <v>426</v>
      </c>
      <c r="AD70" s="381">
        <v>407</v>
      </c>
      <c r="AE70" s="381">
        <v>389</v>
      </c>
      <c r="AF70" s="381">
        <v>372</v>
      </c>
      <c r="AG70" s="381">
        <v>357</v>
      </c>
      <c r="AH70" s="381">
        <v>343</v>
      </c>
      <c r="AI70" s="381">
        <v>331</v>
      </c>
      <c r="AJ70" s="381">
        <v>321</v>
      </c>
      <c r="AK70" s="381">
        <v>313</v>
      </c>
      <c r="AL70" s="381">
        <v>309</v>
      </c>
    </row>
    <row r="71" spans="1:38" x14ac:dyDescent="0.2">
      <c r="A71" s="928"/>
      <c r="B71" s="635">
        <v>68</v>
      </c>
      <c r="C71" s="381">
        <v>842</v>
      </c>
      <c r="D71" s="381">
        <v>841</v>
      </c>
      <c r="E71" s="381">
        <v>839</v>
      </c>
      <c r="F71" s="381">
        <v>834</v>
      </c>
      <c r="G71" s="381">
        <v>828</v>
      </c>
      <c r="H71" s="381">
        <v>821</v>
      </c>
      <c r="I71" s="381">
        <v>811</v>
      </c>
      <c r="J71" s="381">
        <v>800</v>
      </c>
      <c r="K71" s="381">
        <v>787</v>
      </c>
      <c r="L71" s="381">
        <v>772</v>
      </c>
      <c r="M71" s="381">
        <v>756</v>
      </c>
      <c r="N71" s="381">
        <v>739</v>
      </c>
      <c r="O71" s="381">
        <v>721</v>
      </c>
      <c r="P71" s="381">
        <v>702</v>
      </c>
      <c r="Q71" s="381">
        <v>681</v>
      </c>
      <c r="R71" s="381">
        <v>661</v>
      </c>
      <c r="S71" s="381">
        <v>639</v>
      </c>
      <c r="T71" s="381">
        <v>617</v>
      </c>
      <c r="U71" s="381">
        <v>595</v>
      </c>
      <c r="V71" s="381">
        <v>573</v>
      </c>
      <c r="W71" s="381">
        <v>550</v>
      </c>
      <c r="X71" s="381">
        <v>527</v>
      </c>
      <c r="Y71" s="381">
        <v>505</v>
      </c>
      <c r="Z71" s="381">
        <v>483</v>
      </c>
      <c r="AA71" s="381">
        <v>462</v>
      </c>
      <c r="AB71" s="381">
        <v>441</v>
      </c>
      <c r="AC71" s="381">
        <v>421</v>
      </c>
      <c r="AD71" s="381">
        <v>402</v>
      </c>
      <c r="AE71" s="381">
        <v>384</v>
      </c>
      <c r="AF71" s="381">
        <v>367</v>
      </c>
      <c r="AG71" s="381">
        <v>352</v>
      </c>
      <c r="AH71" s="381">
        <v>338</v>
      </c>
      <c r="AI71" s="381">
        <v>326</v>
      </c>
      <c r="AJ71" s="381">
        <v>316</v>
      </c>
      <c r="AK71" s="381">
        <v>309</v>
      </c>
      <c r="AL71" s="381">
        <v>304</v>
      </c>
    </row>
    <row r="72" spans="1:38" x14ac:dyDescent="0.2">
      <c r="A72" s="928"/>
      <c r="B72" s="635">
        <v>69</v>
      </c>
      <c r="C72" s="381">
        <v>836</v>
      </c>
      <c r="D72" s="381">
        <v>836</v>
      </c>
      <c r="E72" s="381">
        <v>833</v>
      </c>
      <c r="F72" s="381">
        <v>829</v>
      </c>
      <c r="G72" s="381">
        <v>823</v>
      </c>
      <c r="H72" s="381">
        <v>815</v>
      </c>
      <c r="I72" s="381">
        <v>805</v>
      </c>
      <c r="J72" s="381">
        <v>794</v>
      </c>
      <c r="K72" s="381">
        <v>781</v>
      </c>
      <c r="L72" s="381">
        <v>766</v>
      </c>
      <c r="M72" s="381">
        <v>751</v>
      </c>
      <c r="N72" s="381">
        <v>734</v>
      </c>
      <c r="O72" s="381">
        <v>716</v>
      </c>
      <c r="P72" s="381">
        <v>696</v>
      </c>
      <c r="Q72" s="381">
        <v>676</v>
      </c>
      <c r="R72" s="381">
        <v>655</v>
      </c>
      <c r="S72" s="381">
        <v>634</v>
      </c>
      <c r="T72" s="381">
        <v>612</v>
      </c>
      <c r="U72" s="381">
        <v>590</v>
      </c>
      <c r="V72" s="381">
        <v>567</v>
      </c>
      <c r="W72" s="381">
        <v>545</v>
      </c>
      <c r="X72" s="381">
        <v>522</v>
      </c>
      <c r="Y72" s="381">
        <v>500</v>
      </c>
      <c r="Z72" s="381">
        <v>478</v>
      </c>
      <c r="AA72" s="381">
        <v>456</v>
      </c>
      <c r="AB72" s="381">
        <v>436</v>
      </c>
      <c r="AC72" s="381">
        <v>416</v>
      </c>
      <c r="AD72" s="381">
        <v>397</v>
      </c>
      <c r="AE72" s="381">
        <v>379</v>
      </c>
      <c r="AF72" s="381">
        <v>363</v>
      </c>
      <c r="AG72" s="381">
        <v>347</v>
      </c>
      <c r="AH72" s="381">
        <v>333</v>
      </c>
      <c r="AI72" s="381">
        <v>322</v>
      </c>
      <c r="AJ72" s="381">
        <v>311</v>
      </c>
      <c r="AK72" s="381">
        <v>304</v>
      </c>
      <c r="AL72" s="381">
        <v>300</v>
      </c>
    </row>
    <row r="73" spans="1:38" x14ac:dyDescent="0.2">
      <c r="A73" s="928"/>
      <c r="B73" s="635">
        <v>70</v>
      </c>
      <c r="C73" s="381">
        <v>831</v>
      </c>
      <c r="D73" s="381">
        <v>830</v>
      </c>
      <c r="E73" s="381">
        <v>827</v>
      </c>
      <c r="F73" s="381">
        <v>823</v>
      </c>
      <c r="G73" s="381">
        <v>817</v>
      </c>
      <c r="H73" s="381">
        <v>809</v>
      </c>
      <c r="I73" s="381">
        <v>799</v>
      </c>
      <c r="J73" s="381">
        <v>788</v>
      </c>
      <c r="K73" s="381">
        <v>775</v>
      </c>
      <c r="L73" s="381">
        <v>761</v>
      </c>
      <c r="M73" s="381">
        <v>745</v>
      </c>
      <c r="N73" s="381">
        <v>728</v>
      </c>
      <c r="O73" s="381">
        <v>710</v>
      </c>
      <c r="P73" s="381">
        <v>691</v>
      </c>
      <c r="Q73" s="381">
        <v>671</v>
      </c>
      <c r="R73" s="381">
        <v>650</v>
      </c>
      <c r="S73" s="381">
        <v>628</v>
      </c>
      <c r="T73" s="381">
        <v>606</v>
      </c>
      <c r="U73" s="381">
        <v>584</v>
      </c>
      <c r="V73" s="381">
        <v>562</v>
      </c>
      <c r="W73" s="381">
        <v>539</v>
      </c>
      <c r="X73" s="381">
        <v>517</v>
      </c>
      <c r="Y73" s="381">
        <v>494</v>
      </c>
      <c r="Z73" s="381">
        <v>473</v>
      </c>
      <c r="AA73" s="381">
        <v>451</v>
      </c>
      <c r="AB73" s="381">
        <v>431</v>
      </c>
      <c r="AC73" s="381">
        <v>411</v>
      </c>
      <c r="AD73" s="381">
        <v>392</v>
      </c>
      <c r="AE73" s="381">
        <v>375</v>
      </c>
      <c r="AF73" s="381">
        <v>358</v>
      </c>
      <c r="AG73" s="381">
        <v>343</v>
      </c>
      <c r="AH73" s="381">
        <v>329</v>
      </c>
      <c r="AI73" s="381">
        <v>317</v>
      </c>
      <c r="AJ73" s="381">
        <v>307</v>
      </c>
      <c r="AK73" s="381">
        <v>300</v>
      </c>
      <c r="AL73" s="381">
        <v>296</v>
      </c>
    </row>
    <row r="74" spans="1:38" x14ac:dyDescent="0.2">
      <c r="A74" s="928"/>
      <c r="B74" s="635">
        <v>71</v>
      </c>
      <c r="C74" s="381">
        <v>824</v>
      </c>
      <c r="D74" s="381">
        <v>824</v>
      </c>
      <c r="E74" s="381">
        <v>821</v>
      </c>
      <c r="F74" s="381">
        <v>817</v>
      </c>
      <c r="G74" s="381">
        <v>811</v>
      </c>
      <c r="H74" s="381">
        <v>803</v>
      </c>
      <c r="I74" s="381">
        <v>793</v>
      </c>
      <c r="J74" s="381">
        <v>782</v>
      </c>
      <c r="K74" s="381">
        <v>769</v>
      </c>
      <c r="L74" s="381">
        <v>755</v>
      </c>
      <c r="M74" s="381">
        <v>739</v>
      </c>
      <c r="N74" s="381">
        <v>722</v>
      </c>
      <c r="O74" s="381">
        <v>704</v>
      </c>
      <c r="P74" s="381">
        <v>684</v>
      </c>
      <c r="Q74" s="381">
        <v>665</v>
      </c>
      <c r="R74" s="381">
        <v>644</v>
      </c>
      <c r="S74" s="381">
        <v>623</v>
      </c>
      <c r="T74" s="381">
        <v>601</v>
      </c>
      <c r="U74" s="381">
        <v>579</v>
      </c>
      <c r="V74" s="381">
        <v>556</v>
      </c>
      <c r="W74" s="381">
        <v>534</v>
      </c>
      <c r="X74" s="381">
        <v>511</v>
      </c>
      <c r="Y74" s="381">
        <v>489</v>
      </c>
      <c r="Z74" s="381">
        <v>467</v>
      </c>
      <c r="AA74" s="381">
        <v>446</v>
      </c>
      <c r="AB74" s="381">
        <v>426</v>
      </c>
      <c r="AC74" s="381">
        <v>406</v>
      </c>
      <c r="AD74" s="381">
        <v>387</v>
      </c>
      <c r="AE74" s="381">
        <v>370</v>
      </c>
      <c r="AF74" s="381">
        <v>353</v>
      </c>
      <c r="AG74" s="381">
        <v>338</v>
      </c>
      <c r="AH74" s="381">
        <v>324</v>
      </c>
      <c r="AI74" s="381">
        <v>312</v>
      </c>
      <c r="AJ74" s="381">
        <v>303</v>
      </c>
      <c r="AK74" s="381">
        <v>296</v>
      </c>
      <c r="AL74" s="381">
        <v>291</v>
      </c>
    </row>
    <row r="75" spans="1:38" x14ac:dyDescent="0.2">
      <c r="A75" s="928"/>
      <c r="B75" s="635">
        <v>72</v>
      </c>
      <c r="C75" s="381">
        <v>818</v>
      </c>
      <c r="D75" s="381">
        <v>818</v>
      </c>
      <c r="E75" s="381">
        <v>815</v>
      </c>
      <c r="F75" s="381">
        <v>811</v>
      </c>
      <c r="G75" s="381">
        <v>805</v>
      </c>
      <c r="H75" s="381">
        <v>797</v>
      </c>
      <c r="I75" s="381">
        <v>787</v>
      </c>
      <c r="J75" s="381">
        <v>776</v>
      </c>
      <c r="K75" s="381">
        <v>763</v>
      </c>
      <c r="L75" s="381">
        <v>749</v>
      </c>
      <c r="M75" s="381">
        <v>733</v>
      </c>
      <c r="N75" s="381">
        <v>716</v>
      </c>
      <c r="O75" s="381">
        <v>698</v>
      </c>
      <c r="P75" s="381">
        <v>679</v>
      </c>
      <c r="Q75" s="381">
        <v>659</v>
      </c>
      <c r="R75" s="381">
        <v>638</v>
      </c>
      <c r="S75" s="381">
        <v>617</v>
      </c>
      <c r="T75" s="381">
        <v>595</v>
      </c>
      <c r="U75" s="381">
        <v>573</v>
      </c>
      <c r="V75" s="381">
        <v>551</v>
      </c>
      <c r="W75" s="381">
        <v>528</v>
      </c>
      <c r="X75" s="381">
        <v>506</v>
      </c>
      <c r="Y75" s="381">
        <v>484</v>
      </c>
      <c r="Z75" s="381">
        <v>462</v>
      </c>
      <c r="AA75" s="381">
        <v>441</v>
      </c>
      <c r="AB75" s="381">
        <v>421</v>
      </c>
      <c r="AC75" s="381">
        <v>401</v>
      </c>
      <c r="AD75" s="381">
        <v>382</v>
      </c>
      <c r="AE75" s="381">
        <v>365</v>
      </c>
      <c r="AF75" s="381">
        <v>348</v>
      </c>
      <c r="AG75" s="381">
        <v>333</v>
      </c>
      <c r="AH75" s="381">
        <v>320</v>
      </c>
      <c r="AI75" s="381">
        <v>308</v>
      </c>
      <c r="AJ75" s="381">
        <v>298</v>
      </c>
      <c r="AK75" s="381">
        <v>291</v>
      </c>
      <c r="AL75" s="381">
        <v>287</v>
      </c>
    </row>
    <row r="76" spans="1:38" x14ac:dyDescent="0.2">
      <c r="A76" s="928"/>
      <c r="B76" s="635">
        <v>73</v>
      </c>
      <c r="C76" s="381">
        <v>812</v>
      </c>
      <c r="D76" s="381">
        <v>811</v>
      </c>
      <c r="E76" s="381">
        <v>808</v>
      </c>
      <c r="F76" s="381">
        <v>804</v>
      </c>
      <c r="G76" s="381">
        <v>798</v>
      </c>
      <c r="H76" s="381">
        <v>791</v>
      </c>
      <c r="I76" s="381">
        <v>781</v>
      </c>
      <c r="J76" s="381">
        <v>770</v>
      </c>
      <c r="K76" s="381">
        <v>757</v>
      </c>
      <c r="L76" s="381">
        <v>743</v>
      </c>
      <c r="M76" s="381">
        <v>727</v>
      </c>
      <c r="N76" s="381">
        <v>710</v>
      </c>
      <c r="O76" s="381">
        <v>692</v>
      </c>
      <c r="P76" s="381">
        <v>673</v>
      </c>
      <c r="Q76" s="381">
        <v>653</v>
      </c>
      <c r="R76" s="381">
        <v>632</v>
      </c>
      <c r="S76" s="381">
        <v>611</v>
      </c>
      <c r="T76" s="381">
        <v>589</v>
      </c>
      <c r="U76" s="381">
        <v>567</v>
      </c>
      <c r="V76" s="381">
        <v>545</v>
      </c>
      <c r="W76" s="381">
        <v>523</v>
      </c>
      <c r="X76" s="381">
        <v>500</v>
      </c>
      <c r="Y76" s="381">
        <v>478</v>
      </c>
      <c r="Z76" s="381">
        <v>457</v>
      </c>
      <c r="AA76" s="381">
        <v>436</v>
      </c>
      <c r="AB76" s="381">
        <v>415</v>
      </c>
      <c r="AC76" s="381">
        <v>396</v>
      </c>
      <c r="AD76" s="381">
        <v>377</v>
      </c>
      <c r="AE76" s="381">
        <v>360</v>
      </c>
      <c r="AF76" s="381">
        <v>344</v>
      </c>
      <c r="AG76" s="381">
        <v>328</v>
      </c>
      <c r="AH76" s="381">
        <v>315</v>
      </c>
      <c r="AI76" s="381">
        <v>303</v>
      </c>
      <c r="AJ76" s="381">
        <v>294</v>
      </c>
      <c r="AK76" s="381">
        <v>287</v>
      </c>
      <c r="AL76" s="381">
        <v>283</v>
      </c>
    </row>
    <row r="77" spans="1:38" x14ac:dyDescent="0.2">
      <c r="A77" s="928"/>
      <c r="B77" s="635">
        <v>74</v>
      </c>
      <c r="C77" s="381">
        <v>805</v>
      </c>
      <c r="D77" s="381">
        <v>804</v>
      </c>
      <c r="E77" s="381">
        <v>802</v>
      </c>
      <c r="F77" s="381">
        <v>798</v>
      </c>
      <c r="G77" s="381">
        <v>792</v>
      </c>
      <c r="H77" s="381">
        <v>784</v>
      </c>
      <c r="I77" s="381">
        <v>774</v>
      </c>
      <c r="J77" s="381">
        <v>763</v>
      </c>
      <c r="K77" s="381">
        <v>751</v>
      </c>
      <c r="L77" s="381">
        <v>736</v>
      </c>
      <c r="M77" s="381">
        <v>721</v>
      </c>
      <c r="N77" s="381">
        <v>704</v>
      </c>
      <c r="O77" s="381">
        <v>686</v>
      </c>
      <c r="P77" s="381">
        <v>667</v>
      </c>
      <c r="Q77" s="381">
        <v>647</v>
      </c>
      <c r="R77" s="381">
        <v>626</v>
      </c>
      <c r="S77" s="381">
        <v>605</v>
      </c>
      <c r="T77" s="381">
        <v>584</v>
      </c>
      <c r="U77" s="381">
        <v>562</v>
      </c>
      <c r="V77" s="381">
        <v>539</v>
      </c>
      <c r="W77" s="381">
        <v>517</v>
      </c>
      <c r="X77" s="381">
        <v>495</v>
      </c>
      <c r="Y77" s="381">
        <v>473</v>
      </c>
      <c r="Z77" s="381">
        <v>451</v>
      </c>
      <c r="AA77" s="381">
        <v>430</v>
      </c>
      <c r="AB77" s="381">
        <v>410</v>
      </c>
      <c r="AC77" s="381">
        <v>391</v>
      </c>
      <c r="AD77" s="381">
        <v>372</v>
      </c>
      <c r="AE77" s="381">
        <v>355</v>
      </c>
      <c r="AF77" s="381">
        <v>339</v>
      </c>
      <c r="AG77" s="381">
        <v>324</v>
      </c>
      <c r="AH77" s="381">
        <v>310</v>
      </c>
      <c r="AI77" s="381">
        <v>299</v>
      </c>
      <c r="AJ77" s="381">
        <v>289</v>
      </c>
      <c r="AK77" s="381">
        <v>283</v>
      </c>
      <c r="AL77" s="381">
        <v>279</v>
      </c>
    </row>
    <row r="78" spans="1:38" x14ac:dyDescent="0.2">
      <c r="A78" s="928"/>
      <c r="B78" s="635">
        <v>75</v>
      </c>
      <c r="C78" s="381">
        <v>798</v>
      </c>
      <c r="D78" s="381">
        <v>797</v>
      </c>
      <c r="E78" s="381">
        <v>795</v>
      </c>
      <c r="F78" s="381">
        <v>791</v>
      </c>
      <c r="G78" s="381">
        <v>785</v>
      </c>
      <c r="H78" s="381">
        <v>777</v>
      </c>
      <c r="I78" s="381">
        <v>768</v>
      </c>
      <c r="J78" s="381">
        <v>757</v>
      </c>
      <c r="K78" s="381">
        <v>744</v>
      </c>
      <c r="L78" s="381">
        <v>730</v>
      </c>
      <c r="M78" s="381">
        <v>714</v>
      </c>
      <c r="N78" s="381">
        <v>697</v>
      </c>
      <c r="O78" s="381">
        <v>679</v>
      </c>
      <c r="P78" s="381">
        <v>661</v>
      </c>
      <c r="Q78" s="381">
        <v>641</v>
      </c>
      <c r="R78" s="381">
        <v>620</v>
      </c>
      <c r="S78" s="381">
        <v>599</v>
      </c>
      <c r="T78" s="381">
        <v>577</v>
      </c>
      <c r="U78" s="381">
        <v>556</v>
      </c>
      <c r="V78" s="381">
        <v>534</v>
      </c>
      <c r="W78" s="381">
        <v>511</v>
      </c>
      <c r="X78" s="381">
        <v>489</v>
      </c>
      <c r="Y78" s="381">
        <v>467</v>
      </c>
      <c r="Z78" s="381">
        <v>446</v>
      </c>
      <c r="AA78" s="381">
        <v>425</v>
      </c>
      <c r="AB78" s="381">
        <v>405</v>
      </c>
      <c r="AC78" s="381">
        <v>386</v>
      </c>
      <c r="AD78" s="381">
        <v>367</v>
      </c>
      <c r="AE78" s="381">
        <v>350</v>
      </c>
      <c r="AF78" s="381">
        <v>334</v>
      </c>
      <c r="AG78" s="381">
        <v>319</v>
      </c>
      <c r="AH78" s="381">
        <v>306</v>
      </c>
      <c r="AI78" s="381">
        <v>295</v>
      </c>
      <c r="AJ78" s="381">
        <v>285</v>
      </c>
      <c r="AK78" s="381">
        <v>278</v>
      </c>
      <c r="AL78" s="381">
        <v>274</v>
      </c>
    </row>
    <row r="79" spans="1:38" x14ac:dyDescent="0.2">
      <c r="A79" s="928"/>
      <c r="B79" s="635">
        <v>76</v>
      </c>
      <c r="C79" s="381">
        <v>791</v>
      </c>
      <c r="D79" s="381">
        <v>790</v>
      </c>
      <c r="E79" s="381">
        <v>788</v>
      </c>
      <c r="F79" s="381">
        <v>784</v>
      </c>
      <c r="G79" s="381">
        <v>778</v>
      </c>
      <c r="H79" s="381">
        <v>770</v>
      </c>
      <c r="I79" s="381">
        <v>761</v>
      </c>
      <c r="J79" s="381">
        <v>750</v>
      </c>
      <c r="K79" s="381">
        <v>737</v>
      </c>
      <c r="L79" s="381">
        <v>723</v>
      </c>
      <c r="M79" s="381">
        <v>708</v>
      </c>
      <c r="N79" s="381">
        <v>691</v>
      </c>
      <c r="O79" s="381">
        <v>673</v>
      </c>
      <c r="P79" s="381">
        <v>654</v>
      </c>
      <c r="Q79" s="381">
        <v>634</v>
      </c>
      <c r="R79" s="381">
        <v>614</v>
      </c>
      <c r="S79" s="381">
        <v>593</v>
      </c>
      <c r="T79" s="381">
        <v>572</v>
      </c>
      <c r="U79" s="381">
        <v>550</v>
      </c>
      <c r="V79" s="381">
        <v>528</v>
      </c>
      <c r="W79" s="381">
        <v>506</v>
      </c>
      <c r="X79" s="381">
        <v>483</v>
      </c>
      <c r="Y79" s="381">
        <v>462</v>
      </c>
      <c r="Z79" s="381">
        <v>440</v>
      </c>
      <c r="AA79" s="381">
        <v>420</v>
      </c>
      <c r="AB79" s="381">
        <v>400</v>
      </c>
      <c r="AC79" s="381">
        <v>380</v>
      </c>
      <c r="AD79" s="381">
        <v>362</v>
      </c>
      <c r="AE79" s="381">
        <v>345</v>
      </c>
      <c r="AF79" s="381">
        <v>329</v>
      </c>
      <c r="AG79" s="381">
        <v>315</v>
      </c>
      <c r="AH79" s="381">
        <v>301</v>
      </c>
      <c r="AI79" s="381">
        <v>290</v>
      </c>
      <c r="AJ79" s="381">
        <v>281</v>
      </c>
      <c r="AK79" s="381">
        <v>274</v>
      </c>
      <c r="AL79" s="381">
        <v>270</v>
      </c>
    </row>
    <row r="80" spans="1:38" x14ac:dyDescent="0.2">
      <c r="A80" s="928"/>
      <c r="B80" s="635">
        <v>77</v>
      </c>
      <c r="C80" s="381">
        <v>784</v>
      </c>
      <c r="D80" s="381">
        <v>783</v>
      </c>
      <c r="E80" s="381">
        <v>781</v>
      </c>
      <c r="F80" s="381">
        <v>777</v>
      </c>
      <c r="G80" s="381">
        <v>771</v>
      </c>
      <c r="H80" s="381">
        <v>763</v>
      </c>
      <c r="I80" s="381">
        <v>754</v>
      </c>
      <c r="J80" s="381">
        <v>743</v>
      </c>
      <c r="K80" s="381">
        <v>731</v>
      </c>
      <c r="L80" s="381">
        <v>717</v>
      </c>
      <c r="M80" s="381">
        <v>701</v>
      </c>
      <c r="N80" s="381">
        <v>684</v>
      </c>
      <c r="O80" s="381">
        <v>666</v>
      </c>
      <c r="P80" s="381">
        <v>648</v>
      </c>
      <c r="Q80" s="381">
        <v>628</v>
      </c>
      <c r="R80" s="381">
        <v>607</v>
      </c>
      <c r="S80" s="381">
        <v>587</v>
      </c>
      <c r="T80" s="381">
        <v>566</v>
      </c>
      <c r="U80" s="381">
        <v>544</v>
      </c>
      <c r="V80" s="381">
        <v>522</v>
      </c>
      <c r="W80" s="381">
        <v>500</v>
      </c>
      <c r="X80" s="381">
        <v>478</v>
      </c>
      <c r="Y80" s="381">
        <v>456</v>
      </c>
      <c r="Z80" s="381">
        <v>435</v>
      </c>
      <c r="AA80" s="381">
        <v>414</v>
      </c>
      <c r="AB80" s="381">
        <v>395</v>
      </c>
      <c r="AC80" s="381">
        <v>375</v>
      </c>
      <c r="AD80" s="381">
        <v>357</v>
      </c>
      <c r="AE80" s="381">
        <v>340</v>
      </c>
      <c r="AF80" s="381">
        <v>324</v>
      </c>
      <c r="AG80" s="381">
        <v>310</v>
      </c>
      <c r="AH80" s="381">
        <v>297</v>
      </c>
      <c r="AI80" s="381">
        <v>286</v>
      </c>
      <c r="AJ80" s="381">
        <v>277</v>
      </c>
      <c r="AK80" s="381">
        <v>270</v>
      </c>
      <c r="AL80" s="381">
        <v>266</v>
      </c>
    </row>
    <row r="81" spans="1:38" x14ac:dyDescent="0.2">
      <c r="A81" s="928"/>
      <c r="B81" s="635">
        <v>78</v>
      </c>
      <c r="C81" s="381">
        <v>776</v>
      </c>
      <c r="D81" s="381">
        <v>776</v>
      </c>
      <c r="E81" s="381">
        <v>773</v>
      </c>
      <c r="F81" s="381">
        <v>769</v>
      </c>
      <c r="G81" s="381">
        <v>763</v>
      </c>
      <c r="H81" s="381">
        <v>756</v>
      </c>
      <c r="I81" s="381">
        <v>747</v>
      </c>
      <c r="J81" s="381">
        <v>736</v>
      </c>
      <c r="K81" s="381">
        <v>724</v>
      </c>
      <c r="L81" s="381">
        <v>710</v>
      </c>
      <c r="M81" s="381">
        <v>694</v>
      </c>
      <c r="N81" s="381">
        <v>678</v>
      </c>
      <c r="O81" s="381">
        <v>660</v>
      </c>
      <c r="P81" s="381">
        <v>641</v>
      </c>
      <c r="Q81" s="381">
        <v>622</v>
      </c>
      <c r="R81" s="381">
        <v>601</v>
      </c>
      <c r="S81" s="381">
        <v>580</v>
      </c>
      <c r="T81" s="381">
        <v>559</v>
      </c>
      <c r="U81" s="381">
        <v>538</v>
      </c>
      <c r="V81" s="381">
        <v>516</v>
      </c>
      <c r="W81" s="381">
        <v>494</v>
      </c>
      <c r="X81" s="381">
        <v>472</v>
      </c>
      <c r="Y81" s="381">
        <v>451</v>
      </c>
      <c r="Z81" s="381">
        <v>430</v>
      </c>
      <c r="AA81" s="381">
        <v>409</v>
      </c>
      <c r="AB81" s="381">
        <v>389</v>
      </c>
      <c r="AC81" s="381">
        <v>370</v>
      </c>
      <c r="AD81" s="381">
        <v>352</v>
      </c>
      <c r="AE81" s="381">
        <v>335</v>
      </c>
      <c r="AF81" s="381">
        <v>320</v>
      </c>
      <c r="AG81" s="381">
        <v>305</v>
      </c>
      <c r="AH81" s="381">
        <v>292</v>
      </c>
      <c r="AI81" s="381">
        <v>281</v>
      </c>
      <c r="AJ81" s="381">
        <v>272</v>
      </c>
      <c r="AK81" s="381">
        <v>266</v>
      </c>
      <c r="AL81" s="381">
        <v>262</v>
      </c>
    </row>
    <row r="82" spans="1:38" x14ac:dyDescent="0.2">
      <c r="A82" s="928"/>
      <c r="B82" s="635">
        <v>79</v>
      </c>
      <c r="C82" s="381">
        <v>769</v>
      </c>
      <c r="D82" s="381">
        <v>768</v>
      </c>
      <c r="E82" s="381">
        <v>766</v>
      </c>
      <c r="F82" s="381">
        <v>762</v>
      </c>
      <c r="G82" s="381">
        <v>756</v>
      </c>
      <c r="H82" s="381">
        <v>749</v>
      </c>
      <c r="I82" s="381">
        <v>739</v>
      </c>
      <c r="J82" s="381">
        <v>729</v>
      </c>
      <c r="K82" s="381">
        <v>716</v>
      </c>
      <c r="L82" s="381">
        <v>702</v>
      </c>
      <c r="M82" s="381">
        <v>687</v>
      </c>
      <c r="N82" s="381">
        <v>671</v>
      </c>
      <c r="O82" s="381">
        <v>653</v>
      </c>
      <c r="P82" s="381">
        <v>635</v>
      </c>
      <c r="Q82" s="381">
        <v>615</v>
      </c>
      <c r="R82" s="381">
        <v>595</v>
      </c>
      <c r="S82" s="381">
        <v>574</v>
      </c>
      <c r="T82" s="381">
        <v>553</v>
      </c>
      <c r="U82" s="381">
        <v>532</v>
      </c>
      <c r="V82" s="381">
        <v>510</v>
      </c>
      <c r="W82" s="381">
        <v>488</v>
      </c>
      <c r="X82" s="381">
        <v>466</v>
      </c>
      <c r="Y82" s="381">
        <v>445</v>
      </c>
      <c r="Z82" s="381">
        <v>424</v>
      </c>
      <c r="AA82" s="381">
        <v>404</v>
      </c>
      <c r="AB82" s="381">
        <v>384</v>
      </c>
      <c r="AC82" s="381">
        <v>365</v>
      </c>
      <c r="AD82" s="381">
        <v>348</v>
      </c>
      <c r="AE82" s="381">
        <v>331</v>
      </c>
      <c r="AF82" s="381">
        <v>315</v>
      </c>
      <c r="AG82" s="381">
        <v>301</v>
      </c>
      <c r="AH82" s="381">
        <v>288</v>
      </c>
      <c r="AI82" s="381">
        <v>277</v>
      </c>
      <c r="AJ82" s="381">
        <v>268</v>
      </c>
      <c r="AK82" s="381">
        <v>262</v>
      </c>
      <c r="AL82" s="381">
        <v>257</v>
      </c>
    </row>
    <row r="83" spans="1:38" x14ac:dyDescent="0.2">
      <c r="A83" s="928"/>
      <c r="B83" s="635">
        <v>80</v>
      </c>
      <c r="C83" s="381">
        <v>761</v>
      </c>
      <c r="D83" s="381">
        <v>760</v>
      </c>
      <c r="E83" s="381">
        <v>758</v>
      </c>
      <c r="F83" s="381">
        <v>754</v>
      </c>
      <c r="G83" s="381">
        <v>748</v>
      </c>
      <c r="H83" s="381">
        <v>741</v>
      </c>
      <c r="I83" s="381">
        <v>732</v>
      </c>
      <c r="J83" s="381">
        <v>721</v>
      </c>
      <c r="K83" s="381">
        <v>709</v>
      </c>
      <c r="L83" s="381">
        <v>695</v>
      </c>
      <c r="M83" s="381">
        <v>680</v>
      </c>
      <c r="N83" s="381">
        <v>664</v>
      </c>
      <c r="O83" s="381">
        <v>646</v>
      </c>
      <c r="P83" s="381">
        <v>628</v>
      </c>
      <c r="Q83" s="381">
        <v>609</v>
      </c>
      <c r="R83" s="381">
        <v>589</v>
      </c>
      <c r="S83" s="381">
        <v>568</v>
      </c>
      <c r="T83" s="381">
        <v>547</v>
      </c>
      <c r="U83" s="381">
        <v>525</v>
      </c>
      <c r="V83" s="381">
        <v>504</v>
      </c>
      <c r="W83" s="381">
        <v>482</v>
      </c>
      <c r="X83" s="381">
        <v>460</v>
      </c>
      <c r="Y83" s="381">
        <v>439</v>
      </c>
      <c r="Z83" s="381">
        <v>418</v>
      </c>
      <c r="AA83" s="381">
        <v>398</v>
      </c>
      <c r="AB83" s="381">
        <v>379</v>
      </c>
      <c r="AC83" s="381">
        <v>360</v>
      </c>
      <c r="AD83" s="381">
        <v>342</v>
      </c>
      <c r="AE83" s="381">
        <v>325</v>
      </c>
      <c r="AF83" s="381">
        <v>310</v>
      </c>
      <c r="AG83" s="381">
        <v>296</v>
      </c>
      <c r="AH83" s="381">
        <v>284</v>
      </c>
      <c r="AI83" s="381">
        <v>273</v>
      </c>
      <c r="AJ83" s="381">
        <v>264</v>
      </c>
      <c r="AK83" s="381">
        <v>257</v>
      </c>
      <c r="AL83" s="381">
        <v>254</v>
      </c>
    </row>
    <row r="84" spans="1:38" x14ac:dyDescent="0.2">
      <c r="A84" s="928"/>
      <c r="B84" s="635">
        <v>81</v>
      </c>
      <c r="C84" s="381">
        <v>753</v>
      </c>
      <c r="D84" s="381">
        <v>753</v>
      </c>
      <c r="E84" s="381">
        <v>750</v>
      </c>
      <c r="F84" s="381">
        <v>746</v>
      </c>
      <c r="G84" s="381">
        <v>741</v>
      </c>
      <c r="H84" s="381">
        <v>733</v>
      </c>
      <c r="I84" s="381">
        <v>724</v>
      </c>
      <c r="J84" s="381">
        <v>714</v>
      </c>
      <c r="K84" s="381">
        <v>702</v>
      </c>
      <c r="L84" s="381">
        <v>688</v>
      </c>
      <c r="M84" s="381">
        <v>673</v>
      </c>
      <c r="N84" s="381">
        <v>657</v>
      </c>
      <c r="O84" s="381">
        <v>639</v>
      </c>
      <c r="P84" s="381">
        <v>621</v>
      </c>
      <c r="Q84" s="381">
        <v>601</v>
      </c>
      <c r="R84" s="381">
        <v>582</v>
      </c>
      <c r="S84" s="381">
        <v>562</v>
      </c>
      <c r="T84" s="381">
        <v>540</v>
      </c>
      <c r="U84" s="381">
        <v>519</v>
      </c>
      <c r="V84" s="381">
        <v>497</v>
      </c>
      <c r="W84" s="381">
        <v>476</v>
      </c>
      <c r="X84" s="381">
        <v>455</v>
      </c>
      <c r="Y84" s="381">
        <v>433</v>
      </c>
      <c r="Z84" s="381">
        <v>413</v>
      </c>
      <c r="AA84" s="381">
        <v>393</v>
      </c>
      <c r="AB84" s="381">
        <v>373</v>
      </c>
      <c r="AC84" s="381">
        <v>355</v>
      </c>
      <c r="AD84" s="381">
        <v>337</v>
      </c>
      <c r="AE84" s="381">
        <v>321</v>
      </c>
      <c r="AF84" s="381">
        <v>306</v>
      </c>
      <c r="AG84" s="381">
        <v>292</v>
      </c>
      <c r="AH84" s="381">
        <v>279</v>
      </c>
      <c r="AI84" s="381">
        <v>269</v>
      </c>
      <c r="AJ84" s="381">
        <v>260</v>
      </c>
      <c r="AK84" s="381">
        <v>253</v>
      </c>
      <c r="AL84" s="381">
        <v>249</v>
      </c>
    </row>
    <row r="85" spans="1:38" x14ac:dyDescent="0.2">
      <c r="A85" s="928"/>
      <c r="B85" s="635">
        <v>82</v>
      </c>
      <c r="C85" s="381">
        <v>745</v>
      </c>
      <c r="D85" s="381">
        <v>744</v>
      </c>
      <c r="E85" s="381">
        <v>742</v>
      </c>
      <c r="F85" s="381">
        <v>738</v>
      </c>
      <c r="G85" s="381">
        <v>733</v>
      </c>
      <c r="H85" s="381">
        <v>725</v>
      </c>
      <c r="I85" s="381">
        <v>717</v>
      </c>
      <c r="J85" s="381">
        <v>706</v>
      </c>
      <c r="K85" s="381">
        <v>694</v>
      </c>
      <c r="L85" s="381">
        <v>680</v>
      </c>
      <c r="M85" s="381">
        <v>665</v>
      </c>
      <c r="N85" s="381">
        <v>649</v>
      </c>
      <c r="O85" s="381">
        <v>632</v>
      </c>
      <c r="P85" s="381">
        <v>614</v>
      </c>
      <c r="Q85" s="381">
        <v>595</v>
      </c>
      <c r="R85" s="381">
        <v>575</v>
      </c>
      <c r="S85" s="381">
        <v>554</v>
      </c>
      <c r="T85" s="381">
        <v>534</v>
      </c>
      <c r="U85" s="381">
        <v>513</v>
      </c>
      <c r="V85" s="381">
        <v>491</v>
      </c>
      <c r="W85" s="381">
        <v>470</v>
      </c>
      <c r="X85" s="381">
        <v>449</v>
      </c>
      <c r="Y85" s="381">
        <v>428</v>
      </c>
      <c r="Z85" s="381">
        <v>407</v>
      </c>
      <c r="AA85" s="381">
        <v>387</v>
      </c>
      <c r="AB85" s="381">
        <v>368</v>
      </c>
      <c r="AC85" s="381">
        <v>350</v>
      </c>
      <c r="AD85" s="381">
        <v>332</v>
      </c>
      <c r="AE85" s="381">
        <v>316</v>
      </c>
      <c r="AF85" s="381">
        <v>301</v>
      </c>
      <c r="AG85" s="381">
        <v>287</v>
      </c>
      <c r="AH85" s="381">
        <v>275</v>
      </c>
      <c r="AI85" s="381">
        <v>264</v>
      </c>
      <c r="AJ85" s="381">
        <v>256</v>
      </c>
      <c r="AK85" s="381">
        <v>249</v>
      </c>
      <c r="AL85" s="381">
        <v>245</v>
      </c>
    </row>
    <row r="86" spans="1:38" x14ac:dyDescent="0.2">
      <c r="A86" s="928"/>
      <c r="B86" s="635">
        <v>83</v>
      </c>
      <c r="C86" s="381">
        <v>737</v>
      </c>
      <c r="D86" s="381">
        <v>736</v>
      </c>
      <c r="E86" s="381">
        <v>734</v>
      </c>
      <c r="F86" s="381">
        <v>730</v>
      </c>
      <c r="G86" s="381">
        <v>724</v>
      </c>
      <c r="H86" s="381">
        <v>717</v>
      </c>
      <c r="I86" s="381">
        <v>709</v>
      </c>
      <c r="J86" s="381">
        <v>698</v>
      </c>
      <c r="K86" s="381">
        <v>686</v>
      </c>
      <c r="L86" s="381">
        <v>673</v>
      </c>
      <c r="M86" s="381">
        <v>658</v>
      </c>
      <c r="N86" s="381">
        <v>642</v>
      </c>
      <c r="O86" s="381">
        <v>625</v>
      </c>
      <c r="P86" s="381">
        <v>607</v>
      </c>
      <c r="Q86" s="381">
        <v>588</v>
      </c>
      <c r="R86" s="381">
        <v>568</v>
      </c>
      <c r="S86" s="381">
        <v>548</v>
      </c>
      <c r="T86" s="381">
        <v>527</v>
      </c>
      <c r="U86" s="381">
        <v>507</v>
      </c>
      <c r="V86" s="381">
        <v>485</v>
      </c>
      <c r="W86" s="381">
        <v>464</v>
      </c>
      <c r="X86" s="381">
        <v>443</v>
      </c>
      <c r="Y86" s="381">
        <v>422</v>
      </c>
      <c r="Z86" s="381">
        <v>401</v>
      </c>
      <c r="AA86" s="381">
        <v>382</v>
      </c>
      <c r="AB86" s="381">
        <v>363</v>
      </c>
      <c r="AC86" s="381">
        <v>345</v>
      </c>
      <c r="AD86" s="381">
        <v>327</v>
      </c>
      <c r="AE86" s="381">
        <v>311</v>
      </c>
      <c r="AF86" s="381">
        <v>296</v>
      </c>
      <c r="AG86" s="381">
        <v>282</v>
      </c>
      <c r="AH86" s="381">
        <v>270</v>
      </c>
      <c r="AI86" s="381">
        <v>260</v>
      </c>
      <c r="AJ86" s="381">
        <v>252</v>
      </c>
      <c r="AK86" s="381">
        <v>245</v>
      </c>
      <c r="AL86" s="381">
        <v>241</v>
      </c>
    </row>
    <row r="87" spans="1:38" x14ac:dyDescent="0.2">
      <c r="A87" s="928"/>
      <c r="B87" s="635">
        <v>84</v>
      </c>
      <c r="C87" s="381">
        <v>728</v>
      </c>
      <c r="D87" s="381">
        <v>728</v>
      </c>
      <c r="E87" s="381">
        <v>725</v>
      </c>
      <c r="F87" s="381">
        <v>721</v>
      </c>
      <c r="G87" s="381">
        <v>716</v>
      </c>
      <c r="H87" s="381">
        <v>709</v>
      </c>
      <c r="I87" s="381">
        <v>700</v>
      </c>
      <c r="J87" s="381">
        <v>690</v>
      </c>
      <c r="K87" s="381">
        <v>678</v>
      </c>
      <c r="L87" s="381">
        <v>665</v>
      </c>
      <c r="M87" s="381">
        <v>650</v>
      </c>
      <c r="N87" s="381">
        <v>634</v>
      </c>
      <c r="O87" s="381">
        <v>617</v>
      </c>
      <c r="P87" s="381">
        <v>599</v>
      </c>
      <c r="Q87" s="381">
        <v>581</v>
      </c>
      <c r="R87" s="381">
        <v>561</v>
      </c>
      <c r="S87" s="381">
        <v>541</v>
      </c>
      <c r="T87" s="381">
        <v>521</v>
      </c>
      <c r="U87" s="381">
        <v>500</v>
      </c>
      <c r="V87" s="381">
        <v>479</v>
      </c>
      <c r="W87" s="381">
        <v>458</v>
      </c>
      <c r="X87" s="381">
        <v>437</v>
      </c>
      <c r="Y87" s="381">
        <v>416</v>
      </c>
      <c r="Z87" s="381">
        <v>396</v>
      </c>
      <c r="AA87" s="381">
        <v>376</v>
      </c>
      <c r="AB87" s="381">
        <v>357</v>
      </c>
      <c r="AC87" s="381">
        <v>339</v>
      </c>
      <c r="AD87" s="381">
        <v>322</v>
      </c>
      <c r="AE87" s="381">
        <v>306</v>
      </c>
      <c r="AF87" s="381">
        <v>291</v>
      </c>
      <c r="AG87" s="381">
        <v>278</v>
      </c>
      <c r="AH87" s="381">
        <v>266</v>
      </c>
      <c r="AI87" s="381">
        <v>255</v>
      </c>
      <c r="AJ87" s="381">
        <v>247</v>
      </c>
      <c r="AK87" s="381">
        <v>241</v>
      </c>
      <c r="AL87" s="381">
        <v>237</v>
      </c>
    </row>
    <row r="88" spans="1:38" x14ac:dyDescent="0.2">
      <c r="A88" s="928"/>
      <c r="B88" s="635">
        <v>85</v>
      </c>
      <c r="C88" s="381">
        <v>720</v>
      </c>
      <c r="D88" s="381">
        <v>719</v>
      </c>
      <c r="E88" s="381">
        <v>717</v>
      </c>
      <c r="F88" s="381">
        <v>713</v>
      </c>
      <c r="G88" s="381">
        <v>708</v>
      </c>
      <c r="H88" s="381">
        <v>701</v>
      </c>
      <c r="I88" s="381">
        <v>692</v>
      </c>
      <c r="J88" s="381">
        <v>682</v>
      </c>
      <c r="K88" s="381">
        <v>670</v>
      </c>
      <c r="L88" s="381">
        <v>657</v>
      </c>
      <c r="M88" s="381">
        <v>643</v>
      </c>
      <c r="N88" s="381">
        <v>627</v>
      </c>
      <c r="O88" s="381">
        <v>610</v>
      </c>
      <c r="P88" s="381">
        <v>592</v>
      </c>
      <c r="Q88" s="381">
        <v>573</v>
      </c>
      <c r="R88" s="381">
        <v>555</v>
      </c>
      <c r="S88" s="381">
        <v>535</v>
      </c>
      <c r="T88" s="381">
        <v>514</v>
      </c>
      <c r="U88" s="381">
        <v>493</v>
      </c>
      <c r="V88" s="381">
        <v>472</v>
      </c>
      <c r="W88" s="381">
        <v>452</v>
      </c>
      <c r="X88" s="381">
        <v>431</v>
      </c>
      <c r="Y88" s="381">
        <v>410</v>
      </c>
      <c r="Z88" s="381">
        <v>390</v>
      </c>
      <c r="AA88" s="381">
        <v>371</v>
      </c>
      <c r="AB88" s="381">
        <v>352</v>
      </c>
      <c r="AC88" s="381">
        <v>334</v>
      </c>
      <c r="AD88" s="381">
        <v>317</v>
      </c>
      <c r="AE88" s="381">
        <v>301</v>
      </c>
      <c r="AF88" s="381">
        <v>287</v>
      </c>
      <c r="AG88" s="381">
        <v>274</v>
      </c>
      <c r="AH88" s="381">
        <v>261</v>
      </c>
      <c r="AI88" s="381">
        <v>251</v>
      </c>
      <c r="AJ88" s="381">
        <v>243</v>
      </c>
      <c r="AK88" s="381">
        <v>237</v>
      </c>
      <c r="AL88" s="381">
        <v>233</v>
      </c>
    </row>
    <row r="89" spans="1:38" x14ac:dyDescent="0.2">
      <c r="A89" s="928"/>
      <c r="B89" s="635">
        <v>86</v>
      </c>
      <c r="C89" s="381">
        <v>711</v>
      </c>
      <c r="D89" s="381">
        <v>710</v>
      </c>
      <c r="E89" s="381">
        <v>708</v>
      </c>
      <c r="F89" s="381">
        <v>704</v>
      </c>
      <c r="G89" s="381">
        <v>699</v>
      </c>
      <c r="H89" s="381">
        <v>692</v>
      </c>
      <c r="I89" s="381">
        <v>684</v>
      </c>
      <c r="J89" s="381">
        <v>674</v>
      </c>
      <c r="K89" s="381">
        <v>662</v>
      </c>
      <c r="L89" s="381">
        <v>649</v>
      </c>
      <c r="M89" s="381">
        <v>635</v>
      </c>
      <c r="N89" s="381">
        <v>619</v>
      </c>
      <c r="O89" s="381">
        <v>603</v>
      </c>
      <c r="P89" s="381">
        <v>585</v>
      </c>
      <c r="Q89" s="381">
        <v>566</v>
      </c>
      <c r="R89" s="381">
        <v>547</v>
      </c>
      <c r="S89" s="381">
        <v>528</v>
      </c>
      <c r="T89" s="381">
        <v>508</v>
      </c>
      <c r="U89" s="381">
        <v>487</v>
      </c>
      <c r="V89" s="381">
        <v>466</v>
      </c>
      <c r="W89" s="381">
        <v>445</v>
      </c>
      <c r="X89" s="381">
        <v>425</v>
      </c>
      <c r="Y89" s="381">
        <v>405</v>
      </c>
      <c r="Z89" s="381">
        <v>385</v>
      </c>
      <c r="AA89" s="381">
        <v>365</v>
      </c>
      <c r="AB89" s="381">
        <v>347</v>
      </c>
      <c r="AC89" s="381">
        <v>329</v>
      </c>
      <c r="AD89" s="381">
        <v>312</v>
      </c>
      <c r="AE89" s="381">
        <v>297</v>
      </c>
      <c r="AF89" s="381">
        <v>282</v>
      </c>
      <c r="AG89" s="381">
        <v>269</v>
      </c>
      <c r="AH89" s="381">
        <v>257</v>
      </c>
      <c r="AI89" s="381">
        <v>247</v>
      </c>
      <c r="AJ89" s="381">
        <v>239</v>
      </c>
      <c r="AK89" s="381">
        <v>233</v>
      </c>
      <c r="AL89" s="381">
        <v>230</v>
      </c>
    </row>
    <row r="90" spans="1:38" x14ac:dyDescent="0.2">
      <c r="A90" s="928"/>
      <c r="B90" s="635">
        <v>87</v>
      </c>
      <c r="C90" s="381">
        <v>702</v>
      </c>
      <c r="D90" s="381">
        <v>701</v>
      </c>
      <c r="E90" s="381">
        <v>699</v>
      </c>
      <c r="F90" s="381">
        <v>696</v>
      </c>
      <c r="G90" s="381">
        <v>690</v>
      </c>
      <c r="H90" s="381">
        <v>684</v>
      </c>
      <c r="I90" s="381">
        <v>675</v>
      </c>
      <c r="J90" s="381">
        <v>666</v>
      </c>
      <c r="K90" s="381">
        <v>654</v>
      </c>
      <c r="L90" s="381">
        <v>641</v>
      </c>
      <c r="M90" s="381">
        <v>627</v>
      </c>
      <c r="N90" s="381">
        <v>611</v>
      </c>
      <c r="O90" s="381">
        <v>595</v>
      </c>
      <c r="P90" s="381">
        <v>577</v>
      </c>
      <c r="Q90" s="381">
        <v>559</v>
      </c>
      <c r="R90" s="381">
        <v>540</v>
      </c>
      <c r="S90" s="381">
        <v>520</v>
      </c>
      <c r="T90" s="381">
        <v>501</v>
      </c>
      <c r="U90" s="381">
        <v>480</v>
      </c>
      <c r="V90" s="381">
        <v>460</v>
      </c>
      <c r="W90" s="381">
        <v>439</v>
      </c>
      <c r="X90" s="381">
        <v>419</v>
      </c>
      <c r="Y90" s="381">
        <v>399</v>
      </c>
      <c r="Z90" s="381">
        <v>379</v>
      </c>
      <c r="AA90" s="381">
        <v>360</v>
      </c>
      <c r="AB90" s="381">
        <v>342</v>
      </c>
      <c r="AC90" s="381">
        <v>324</v>
      </c>
      <c r="AD90" s="381">
        <v>307</v>
      </c>
      <c r="AE90" s="381">
        <v>292</v>
      </c>
      <c r="AF90" s="381">
        <v>278</v>
      </c>
      <c r="AG90" s="381">
        <v>264</v>
      </c>
      <c r="AH90" s="381">
        <v>253</v>
      </c>
      <c r="AI90" s="381">
        <v>243</v>
      </c>
      <c r="AJ90" s="381">
        <v>235</v>
      </c>
      <c r="AK90" s="381">
        <v>229</v>
      </c>
      <c r="AL90" s="381">
        <v>226</v>
      </c>
    </row>
    <row r="91" spans="1:38" x14ac:dyDescent="0.2">
      <c r="A91" s="928"/>
      <c r="B91" s="635">
        <v>88</v>
      </c>
      <c r="C91" s="381">
        <v>693</v>
      </c>
      <c r="D91" s="381">
        <v>692</v>
      </c>
      <c r="E91" s="381">
        <v>690</v>
      </c>
      <c r="F91" s="381">
        <v>687</v>
      </c>
      <c r="G91" s="381">
        <v>681</v>
      </c>
      <c r="H91" s="381">
        <v>675</v>
      </c>
      <c r="I91" s="381">
        <v>667</v>
      </c>
      <c r="J91" s="381">
        <v>657</v>
      </c>
      <c r="K91" s="381">
        <v>646</v>
      </c>
      <c r="L91" s="381">
        <v>633</v>
      </c>
      <c r="M91" s="381">
        <v>619</v>
      </c>
      <c r="N91" s="381">
        <v>603</v>
      </c>
      <c r="O91" s="381">
        <v>587</v>
      </c>
      <c r="P91" s="381">
        <v>570</v>
      </c>
      <c r="Q91" s="381">
        <v>552</v>
      </c>
      <c r="R91" s="381">
        <v>533</v>
      </c>
      <c r="S91" s="381">
        <v>514</v>
      </c>
      <c r="T91" s="381">
        <v>493</v>
      </c>
      <c r="U91" s="381">
        <v>473</v>
      </c>
      <c r="V91" s="381">
        <v>454</v>
      </c>
      <c r="W91" s="381">
        <v>433</v>
      </c>
      <c r="X91" s="381">
        <v>413</v>
      </c>
      <c r="Y91" s="381">
        <v>393</v>
      </c>
      <c r="Z91" s="381">
        <v>373</v>
      </c>
      <c r="AA91" s="381">
        <v>354</v>
      </c>
      <c r="AB91" s="381">
        <v>336</v>
      </c>
      <c r="AC91" s="381">
        <v>319</v>
      </c>
      <c r="AD91" s="381">
        <v>303</v>
      </c>
      <c r="AE91" s="381">
        <v>287</v>
      </c>
      <c r="AF91" s="381">
        <v>273</v>
      </c>
      <c r="AG91" s="381">
        <v>260</v>
      </c>
      <c r="AH91" s="381">
        <v>249</v>
      </c>
      <c r="AI91" s="381">
        <v>239</v>
      </c>
      <c r="AJ91" s="381">
        <v>231</v>
      </c>
      <c r="AK91" s="381">
        <v>225</v>
      </c>
      <c r="AL91" s="381">
        <v>222</v>
      </c>
    </row>
    <row r="92" spans="1:38" x14ac:dyDescent="0.2">
      <c r="A92" s="928"/>
      <c r="B92" s="635">
        <v>89</v>
      </c>
      <c r="C92" s="381">
        <v>683</v>
      </c>
      <c r="D92" s="381">
        <v>683</v>
      </c>
      <c r="E92" s="381">
        <v>681</v>
      </c>
      <c r="F92" s="381">
        <v>677</v>
      </c>
      <c r="G92" s="381">
        <v>672</v>
      </c>
      <c r="H92" s="381">
        <v>666</v>
      </c>
      <c r="I92" s="381">
        <v>658</v>
      </c>
      <c r="J92" s="381">
        <v>648</v>
      </c>
      <c r="K92" s="381">
        <v>637</v>
      </c>
      <c r="L92" s="381">
        <v>624</v>
      </c>
      <c r="M92" s="381">
        <v>610</v>
      </c>
      <c r="N92" s="381">
        <v>595</v>
      </c>
      <c r="O92" s="381">
        <v>579</v>
      </c>
      <c r="P92" s="381">
        <v>562</v>
      </c>
      <c r="Q92" s="381">
        <v>544</v>
      </c>
      <c r="R92" s="381">
        <v>526</v>
      </c>
      <c r="S92" s="381">
        <v>507</v>
      </c>
      <c r="T92" s="381">
        <v>487</v>
      </c>
      <c r="U92" s="381">
        <v>467</v>
      </c>
      <c r="V92" s="381">
        <v>447</v>
      </c>
      <c r="W92" s="381">
        <v>427</v>
      </c>
      <c r="X92" s="381">
        <v>407</v>
      </c>
      <c r="Y92" s="381">
        <v>387</v>
      </c>
      <c r="Z92" s="381">
        <v>368</v>
      </c>
      <c r="AA92" s="381">
        <v>349</v>
      </c>
      <c r="AB92" s="381">
        <v>331</v>
      </c>
      <c r="AC92" s="381">
        <v>314</v>
      </c>
      <c r="AD92" s="381">
        <v>297</v>
      </c>
      <c r="AE92" s="381">
        <v>283</v>
      </c>
      <c r="AF92" s="381">
        <v>268</v>
      </c>
      <c r="AG92" s="381">
        <v>256</v>
      </c>
      <c r="AH92" s="381">
        <v>244</v>
      </c>
      <c r="AI92" s="381">
        <v>235</v>
      </c>
      <c r="AJ92" s="381">
        <v>227</v>
      </c>
      <c r="AK92" s="381">
        <v>221</v>
      </c>
      <c r="AL92" s="381">
        <v>218</v>
      </c>
    </row>
    <row r="93" spans="1:38" x14ac:dyDescent="0.2">
      <c r="A93" s="928"/>
      <c r="B93" s="635">
        <v>90</v>
      </c>
      <c r="C93" s="381">
        <v>674</v>
      </c>
      <c r="D93" s="381">
        <v>674</v>
      </c>
      <c r="E93" s="381">
        <v>671</v>
      </c>
      <c r="F93" s="381">
        <v>668</v>
      </c>
      <c r="G93" s="381">
        <v>663</v>
      </c>
      <c r="H93" s="381">
        <v>657</v>
      </c>
      <c r="I93" s="381">
        <v>649</v>
      </c>
      <c r="J93" s="381">
        <v>640</v>
      </c>
      <c r="K93" s="381">
        <v>629</v>
      </c>
      <c r="L93" s="381">
        <v>616</v>
      </c>
      <c r="M93" s="381">
        <v>602</v>
      </c>
      <c r="N93" s="381">
        <v>588</v>
      </c>
      <c r="O93" s="381">
        <v>572</v>
      </c>
      <c r="P93" s="381">
        <v>555</v>
      </c>
      <c r="Q93" s="381">
        <v>537</v>
      </c>
      <c r="R93" s="381">
        <v>518</v>
      </c>
      <c r="S93" s="381">
        <v>500</v>
      </c>
      <c r="T93" s="381">
        <v>480</v>
      </c>
      <c r="U93" s="381">
        <v>460</v>
      </c>
      <c r="V93" s="381">
        <v>440</v>
      </c>
      <c r="W93" s="381">
        <v>420</v>
      </c>
      <c r="X93" s="381">
        <v>401</v>
      </c>
      <c r="Y93" s="381">
        <v>381</v>
      </c>
      <c r="Z93" s="381">
        <v>362</v>
      </c>
      <c r="AA93" s="381">
        <v>343</v>
      </c>
      <c r="AB93" s="381">
        <v>325</v>
      </c>
      <c r="AC93" s="381">
        <v>309</v>
      </c>
      <c r="AD93" s="381">
        <v>293</v>
      </c>
      <c r="AE93" s="381">
        <v>278</v>
      </c>
      <c r="AF93" s="381">
        <v>264</v>
      </c>
      <c r="AG93" s="381">
        <v>251</v>
      </c>
      <c r="AH93" s="381">
        <v>240</v>
      </c>
      <c r="AI93" s="381">
        <v>231</v>
      </c>
      <c r="AJ93" s="381">
        <v>223</v>
      </c>
      <c r="AK93" s="381">
        <v>217</v>
      </c>
      <c r="AL93" s="381">
        <v>214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0"/>
  <dimension ref="A1:AL94"/>
  <sheetViews>
    <sheetView zoomScale="50" zoomScaleNormal="50" zoomScalePageLayoutView="50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ht="15" customHeight="1" x14ac:dyDescent="0.2">
      <c r="A3" s="928"/>
      <c r="B3" s="635">
        <v>0</v>
      </c>
      <c r="C3" s="381">
        <v>750</v>
      </c>
      <c r="D3" s="381">
        <v>750</v>
      </c>
      <c r="E3" s="381">
        <v>750</v>
      </c>
      <c r="F3" s="381">
        <v>750</v>
      </c>
      <c r="G3" s="381">
        <v>750</v>
      </c>
      <c r="H3" s="381">
        <v>750</v>
      </c>
      <c r="I3" s="381">
        <v>750</v>
      </c>
      <c r="J3" s="381">
        <v>750</v>
      </c>
      <c r="K3" s="381">
        <v>750</v>
      </c>
      <c r="L3" s="381">
        <v>750</v>
      </c>
      <c r="M3" s="381">
        <v>750</v>
      </c>
      <c r="N3" s="381">
        <v>750</v>
      </c>
      <c r="O3" s="381">
        <v>750</v>
      </c>
      <c r="P3" s="381">
        <v>750</v>
      </c>
      <c r="Q3" s="381">
        <v>750</v>
      </c>
      <c r="R3" s="381">
        <v>750</v>
      </c>
      <c r="S3" s="381">
        <v>750</v>
      </c>
      <c r="T3" s="381">
        <v>750</v>
      </c>
      <c r="U3" s="381">
        <v>750</v>
      </c>
      <c r="V3" s="381">
        <v>750</v>
      </c>
      <c r="W3" s="381">
        <v>750</v>
      </c>
      <c r="X3" s="381">
        <v>750</v>
      </c>
      <c r="Y3" s="381">
        <v>750</v>
      </c>
      <c r="Z3" s="381">
        <v>750</v>
      </c>
      <c r="AA3" s="381">
        <v>750</v>
      </c>
      <c r="AB3" s="381">
        <v>750</v>
      </c>
      <c r="AC3" s="381">
        <v>750</v>
      </c>
      <c r="AD3" s="381">
        <v>750</v>
      </c>
      <c r="AE3" s="381">
        <v>750</v>
      </c>
      <c r="AF3" s="381">
        <v>750</v>
      </c>
      <c r="AG3" s="381">
        <v>750</v>
      </c>
      <c r="AH3" s="381">
        <v>750</v>
      </c>
      <c r="AI3" s="381">
        <v>750</v>
      </c>
      <c r="AJ3" s="381">
        <v>750</v>
      </c>
      <c r="AK3" s="381">
        <v>750</v>
      </c>
      <c r="AL3" s="381">
        <v>750</v>
      </c>
    </row>
    <row r="4" spans="1:38" x14ac:dyDescent="0.2">
      <c r="A4" s="928"/>
      <c r="B4" s="635">
        <v>1</v>
      </c>
      <c r="C4" s="381">
        <v>756</v>
      </c>
      <c r="D4" s="381">
        <v>756</v>
      </c>
      <c r="E4" s="381">
        <v>756</v>
      </c>
      <c r="F4" s="381">
        <v>756</v>
      </c>
      <c r="G4" s="381">
        <v>756</v>
      </c>
      <c r="H4" s="381">
        <v>755</v>
      </c>
      <c r="I4" s="381">
        <v>755</v>
      </c>
      <c r="J4" s="381">
        <v>755</v>
      </c>
      <c r="K4" s="381">
        <v>754</v>
      </c>
      <c r="L4" s="381">
        <v>754</v>
      </c>
      <c r="M4" s="381">
        <v>754</v>
      </c>
      <c r="N4" s="381">
        <v>753</v>
      </c>
      <c r="O4" s="381">
        <v>753</v>
      </c>
      <c r="P4" s="381">
        <v>752</v>
      </c>
      <c r="Q4" s="381">
        <v>752</v>
      </c>
      <c r="R4" s="381">
        <v>751</v>
      </c>
      <c r="S4" s="381">
        <v>750</v>
      </c>
      <c r="T4" s="381">
        <v>750</v>
      </c>
      <c r="U4" s="381">
        <v>749</v>
      </c>
      <c r="V4" s="381">
        <v>749</v>
      </c>
      <c r="W4" s="381">
        <v>748</v>
      </c>
      <c r="X4" s="381">
        <v>747</v>
      </c>
      <c r="Y4" s="381">
        <v>747</v>
      </c>
      <c r="Z4" s="381">
        <v>746</v>
      </c>
      <c r="AA4" s="381">
        <v>746</v>
      </c>
      <c r="AB4" s="381">
        <v>745</v>
      </c>
      <c r="AC4" s="381">
        <v>745</v>
      </c>
      <c r="AD4" s="381">
        <v>744</v>
      </c>
      <c r="AE4" s="381">
        <v>744</v>
      </c>
      <c r="AF4" s="381">
        <v>743</v>
      </c>
      <c r="AG4" s="381">
        <v>743</v>
      </c>
      <c r="AH4" s="381">
        <v>743</v>
      </c>
      <c r="AI4" s="381">
        <v>743</v>
      </c>
      <c r="AJ4" s="381">
        <v>742</v>
      </c>
      <c r="AK4" s="381">
        <v>742</v>
      </c>
      <c r="AL4" s="381">
        <v>742</v>
      </c>
    </row>
    <row r="5" spans="1:38" x14ac:dyDescent="0.2">
      <c r="A5" s="928"/>
      <c r="B5" s="635">
        <v>2</v>
      </c>
      <c r="C5" s="381">
        <v>763</v>
      </c>
      <c r="D5" s="381">
        <v>763</v>
      </c>
      <c r="E5" s="381">
        <v>763</v>
      </c>
      <c r="F5" s="381">
        <v>762</v>
      </c>
      <c r="G5" s="381">
        <v>762</v>
      </c>
      <c r="H5" s="381">
        <v>762</v>
      </c>
      <c r="I5" s="381">
        <v>761</v>
      </c>
      <c r="J5" s="381">
        <v>760</v>
      </c>
      <c r="K5" s="381">
        <v>760</v>
      </c>
      <c r="L5" s="381">
        <v>759</v>
      </c>
      <c r="M5" s="381">
        <v>758</v>
      </c>
      <c r="N5" s="381">
        <v>757</v>
      </c>
      <c r="O5" s="381">
        <v>756</v>
      </c>
      <c r="P5" s="381">
        <v>755</v>
      </c>
      <c r="Q5" s="381">
        <v>754</v>
      </c>
      <c r="R5" s="381">
        <v>753</v>
      </c>
      <c r="S5" s="381">
        <v>751</v>
      </c>
      <c r="T5" s="381">
        <v>750</v>
      </c>
      <c r="U5" s="381">
        <v>749</v>
      </c>
      <c r="V5" s="381">
        <v>748</v>
      </c>
      <c r="W5" s="381">
        <v>747</v>
      </c>
      <c r="X5" s="381">
        <v>745</v>
      </c>
      <c r="Y5" s="381">
        <v>744</v>
      </c>
      <c r="Z5" s="381">
        <v>743</v>
      </c>
      <c r="AA5" s="381">
        <v>742</v>
      </c>
      <c r="AB5" s="381">
        <v>741</v>
      </c>
      <c r="AC5" s="381">
        <v>740</v>
      </c>
      <c r="AD5" s="381">
        <v>739</v>
      </c>
      <c r="AE5" s="381">
        <v>738</v>
      </c>
      <c r="AF5" s="381">
        <v>738</v>
      </c>
      <c r="AG5" s="381">
        <v>737</v>
      </c>
      <c r="AH5" s="381">
        <v>736</v>
      </c>
      <c r="AI5" s="381">
        <v>736</v>
      </c>
      <c r="AJ5" s="381">
        <v>736</v>
      </c>
      <c r="AK5" s="381">
        <v>735</v>
      </c>
      <c r="AL5" s="381">
        <v>735</v>
      </c>
    </row>
    <row r="6" spans="1:38" x14ac:dyDescent="0.2">
      <c r="A6" s="928"/>
      <c r="B6" s="635">
        <v>3</v>
      </c>
      <c r="C6" s="381">
        <v>769</v>
      </c>
      <c r="D6" s="381">
        <v>769</v>
      </c>
      <c r="E6" s="381">
        <v>769</v>
      </c>
      <c r="F6" s="381">
        <v>769</v>
      </c>
      <c r="G6" s="381">
        <v>768</v>
      </c>
      <c r="H6" s="381">
        <v>767</v>
      </c>
      <c r="I6" s="381">
        <v>767</v>
      </c>
      <c r="J6" s="381">
        <v>766</v>
      </c>
      <c r="K6" s="381">
        <v>765</v>
      </c>
      <c r="L6" s="381">
        <v>763</v>
      </c>
      <c r="M6" s="381">
        <v>762</v>
      </c>
      <c r="N6" s="381">
        <v>761</v>
      </c>
      <c r="O6" s="381">
        <v>759</v>
      </c>
      <c r="P6" s="381">
        <v>757</v>
      </c>
      <c r="Q6" s="381">
        <v>756</v>
      </c>
      <c r="R6" s="381">
        <v>754</v>
      </c>
      <c r="S6" s="381">
        <v>752</v>
      </c>
      <c r="T6" s="381">
        <v>751</v>
      </c>
      <c r="U6" s="381">
        <v>749</v>
      </c>
      <c r="V6" s="381">
        <v>747</v>
      </c>
      <c r="W6" s="381">
        <v>745</v>
      </c>
      <c r="X6" s="381">
        <v>743</v>
      </c>
      <c r="Y6" s="381">
        <v>742</v>
      </c>
      <c r="Z6" s="381">
        <v>740</v>
      </c>
      <c r="AA6" s="381">
        <v>738</v>
      </c>
      <c r="AB6" s="381">
        <v>737</v>
      </c>
      <c r="AC6" s="381">
        <v>735</v>
      </c>
      <c r="AD6" s="381">
        <v>734</v>
      </c>
      <c r="AE6" s="381">
        <v>733</v>
      </c>
      <c r="AF6" s="381">
        <v>732</v>
      </c>
      <c r="AG6" s="381">
        <v>731</v>
      </c>
      <c r="AH6" s="381">
        <v>730</v>
      </c>
      <c r="AI6" s="381">
        <v>729</v>
      </c>
      <c r="AJ6" s="381">
        <v>729</v>
      </c>
      <c r="AK6" s="381">
        <v>728</v>
      </c>
      <c r="AL6" s="381">
        <v>728</v>
      </c>
    </row>
    <row r="7" spans="1:38" x14ac:dyDescent="0.2">
      <c r="A7" s="928"/>
      <c r="B7" s="635">
        <v>4</v>
      </c>
      <c r="C7" s="381">
        <v>776</v>
      </c>
      <c r="D7" s="381">
        <v>776</v>
      </c>
      <c r="E7" s="381">
        <v>775</v>
      </c>
      <c r="F7" s="381">
        <v>775</v>
      </c>
      <c r="G7" s="381">
        <v>774</v>
      </c>
      <c r="H7" s="381">
        <v>773</v>
      </c>
      <c r="I7" s="381">
        <v>772</v>
      </c>
      <c r="J7" s="381">
        <v>771</v>
      </c>
      <c r="K7" s="381">
        <v>769</v>
      </c>
      <c r="L7" s="381">
        <v>768</v>
      </c>
      <c r="M7" s="381">
        <v>766</v>
      </c>
      <c r="N7" s="381">
        <v>764</v>
      </c>
      <c r="O7" s="381">
        <v>762</v>
      </c>
      <c r="P7" s="381">
        <v>760</v>
      </c>
      <c r="Q7" s="381">
        <v>758</v>
      </c>
      <c r="R7" s="381">
        <v>756</v>
      </c>
      <c r="S7" s="381">
        <v>753</v>
      </c>
      <c r="T7" s="381">
        <v>751</v>
      </c>
      <c r="U7" s="381">
        <v>748</v>
      </c>
      <c r="V7" s="381">
        <v>746</v>
      </c>
      <c r="W7" s="381">
        <v>744</v>
      </c>
      <c r="X7" s="381">
        <v>741</v>
      </c>
      <c r="Y7" s="381">
        <v>739</v>
      </c>
      <c r="Z7" s="381">
        <v>737</v>
      </c>
      <c r="AA7" s="381">
        <v>735</v>
      </c>
      <c r="AB7" s="381">
        <v>732</v>
      </c>
      <c r="AC7" s="381">
        <v>731</v>
      </c>
      <c r="AD7" s="381">
        <v>729</v>
      </c>
      <c r="AE7" s="381">
        <v>727</v>
      </c>
      <c r="AF7" s="381">
        <v>726</v>
      </c>
      <c r="AG7" s="381">
        <v>724</v>
      </c>
      <c r="AH7" s="381">
        <v>723</v>
      </c>
      <c r="AI7" s="381">
        <v>722</v>
      </c>
      <c r="AJ7" s="381">
        <v>721</v>
      </c>
      <c r="AK7" s="381">
        <v>721</v>
      </c>
      <c r="AL7" s="381">
        <v>721</v>
      </c>
    </row>
    <row r="8" spans="1:38" x14ac:dyDescent="0.2">
      <c r="A8" s="928"/>
      <c r="B8" s="635">
        <v>5</v>
      </c>
      <c r="C8" s="381">
        <v>782</v>
      </c>
      <c r="D8" s="381">
        <v>782</v>
      </c>
      <c r="E8" s="381">
        <v>782</v>
      </c>
      <c r="F8" s="381">
        <v>781</v>
      </c>
      <c r="G8" s="381">
        <v>780</v>
      </c>
      <c r="H8" s="381">
        <v>779</v>
      </c>
      <c r="I8" s="381">
        <v>778</v>
      </c>
      <c r="J8" s="381">
        <v>776</v>
      </c>
      <c r="K8" s="381">
        <v>774</v>
      </c>
      <c r="L8" s="381">
        <v>772</v>
      </c>
      <c r="M8" s="381">
        <v>770</v>
      </c>
      <c r="N8" s="381">
        <v>768</v>
      </c>
      <c r="O8" s="381">
        <v>765</v>
      </c>
      <c r="P8" s="381">
        <v>763</v>
      </c>
      <c r="Q8" s="381">
        <v>760</v>
      </c>
      <c r="R8" s="381">
        <v>757</v>
      </c>
      <c r="S8" s="381">
        <v>754</v>
      </c>
      <c r="T8" s="381">
        <v>751</v>
      </c>
      <c r="U8" s="381">
        <v>748</v>
      </c>
      <c r="V8" s="381">
        <v>745</v>
      </c>
      <c r="W8" s="381">
        <v>742</v>
      </c>
      <c r="X8" s="381">
        <v>739</v>
      </c>
      <c r="Y8" s="381">
        <v>736</v>
      </c>
      <c r="Z8" s="381">
        <v>733</v>
      </c>
      <c r="AA8" s="381">
        <v>731</v>
      </c>
      <c r="AB8" s="381">
        <v>728</v>
      </c>
      <c r="AC8" s="381">
        <v>726</v>
      </c>
      <c r="AD8" s="381">
        <v>723</v>
      </c>
      <c r="AE8" s="381">
        <v>721</v>
      </c>
      <c r="AF8" s="381">
        <v>719</v>
      </c>
      <c r="AG8" s="381">
        <v>718</v>
      </c>
      <c r="AH8" s="381">
        <v>716</v>
      </c>
      <c r="AI8" s="381">
        <v>715</v>
      </c>
      <c r="AJ8" s="381">
        <v>714</v>
      </c>
      <c r="AK8" s="381">
        <v>714</v>
      </c>
      <c r="AL8" s="381">
        <v>713</v>
      </c>
    </row>
    <row r="9" spans="1:38" x14ac:dyDescent="0.2">
      <c r="A9" s="928"/>
      <c r="B9" s="635">
        <v>6</v>
      </c>
      <c r="C9" s="381">
        <v>788</v>
      </c>
      <c r="D9" s="381">
        <v>788</v>
      </c>
      <c r="E9" s="381">
        <v>788</v>
      </c>
      <c r="F9" s="381">
        <v>787</v>
      </c>
      <c r="G9" s="381">
        <v>786</v>
      </c>
      <c r="H9" s="381">
        <v>785</v>
      </c>
      <c r="I9" s="381">
        <v>783</v>
      </c>
      <c r="J9" s="381">
        <v>781</v>
      </c>
      <c r="K9" s="381">
        <v>779</v>
      </c>
      <c r="L9" s="381">
        <v>777</v>
      </c>
      <c r="M9" s="381">
        <v>774</v>
      </c>
      <c r="N9" s="381">
        <v>771</v>
      </c>
      <c r="O9" s="381">
        <v>768</v>
      </c>
      <c r="P9" s="381">
        <v>765</v>
      </c>
      <c r="Q9" s="381">
        <v>762</v>
      </c>
      <c r="R9" s="381">
        <v>758</v>
      </c>
      <c r="S9" s="381">
        <v>755</v>
      </c>
      <c r="T9" s="381">
        <v>751</v>
      </c>
      <c r="U9" s="381">
        <v>748</v>
      </c>
      <c r="V9" s="381">
        <v>744</v>
      </c>
      <c r="W9" s="381">
        <v>740</v>
      </c>
      <c r="X9" s="381">
        <v>737</v>
      </c>
      <c r="Y9" s="381">
        <v>733</v>
      </c>
      <c r="Z9" s="381">
        <v>730</v>
      </c>
      <c r="AA9" s="381">
        <v>727</v>
      </c>
      <c r="AB9" s="381">
        <v>724</v>
      </c>
      <c r="AC9" s="381">
        <v>721</v>
      </c>
      <c r="AD9" s="381">
        <v>718</v>
      </c>
      <c r="AE9" s="381">
        <v>716</v>
      </c>
      <c r="AF9" s="381">
        <v>713</v>
      </c>
      <c r="AG9" s="381">
        <v>711</v>
      </c>
      <c r="AH9" s="381">
        <v>710</v>
      </c>
      <c r="AI9" s="381">
        <v>708</v>
      </c>
      <c r="AJ9" s="381">
        <v>707</v>
      </c>
      <c r="AK9" s="381">
        <v>706</v>
      </c>
      <c r="AL9" s="381">
        <v>706</v>
      </c>
    </row>
    <row r="10" spans="1:38" x14ac:dyDescent="0.2">
      <c r="A10" s="928"/>
      <c r="B10" s="635">
        <v>7</v>
      </c>
      <c r="C10" s="381">
        <v>794</v>
      </c>
      <c r="D10" s="381">
        <v>794</v>
      </c>
      <c r="E10" s="381">
        <v>794</v>
      </c>
      <c r="F10" s="381">
        <v>793</v>
      </c>
      <c r="G10" s="381">
        <v>791</v>
      </c>
      <c r="H10" s="381">
        <v>790</v>
      </c>
      <c r="I10" s="381">
        <v>788</v>
      </c>
      <c r="J10" s="381">
        <v>786</v>
      </c>
      <c r="K10" s="381">
        <v>783</v>
      </c>
      <c r="L10" s="381">
        <v>781</v>
      </c>
      <c r="M10" s="381">
        <v>778</v>
      </c>
      <c r="N10" s="381">
        <v>774</v>
      </c>
      <c r="O10" s="381">
        <v>771</v>
      </c>
      <c r="P10" s="381">
        <v>767</v>
      </c>
      <c r="Q10" s="381">
        <v>763</v>
      </c>
      <c r="R10" s="381">
        <v>759</v>
      </c>
      <c r="S10" s="381">
        <v>755</v>
      </c>
      <c r="T10" s="381">
        <v>751</v>
      </c>
      <c r="U10" s="381">
        <v>747</v>
      </c>
      <c r="V10" s="381">
        <v>743</v>
      </c>
      <c r="W10" s="381">
        <v>739</v>
      </c>
      <c r="X10" s="381">
        <v>735</v>
      </c>
      <c r="Y10" s="381">
        <v>731</v>
      </c>
      <c r="Z10" s="381">
        <v>727</v>
      </c>
      <c r="AA10" s="381">
        <v>723</v>
      </c>
      <c r="AB10" s="381">
        <v>719</v>
      </c>
      <c r="AC10" s="381">
        <v>716</v>
      </c>
      <c r="AD10" s="381">
        <v>713</v>
      </c>
      <c r="AE10" s="381">
        <v>710</v>
      </c>
      <c r="AF10" s="381">
        <v>707</v>
      </c>
      <c r="AG10" s="381">
        <v>705</v>
      </c>
      <c r="AH10" s="381">
        <v>703</v>
      </c>
      <c r="AI10" s="381">
        <v>701</v>
      </c>
      <c r="AJ10" s="381">
        <v>700</v>
      </c>
      <c r="AK10" s="381">
        <v>699</v>
      </c>
      <c r="AL10" s="381">
        <v>698</v>
      </c>
    </row>
    <row r="11" spans="1:38" x14ac:dyDescent="0.2">
      <c r="A11" s="928"/>
      <c r="B11" s="635">
        <v>8</v>
      </c>
      <c r="C11" s="381">
        <v>800</v>
      </c>
      <c r="D11" s="381">
        <v>800</v>
      </c>
      <c r="E11" s="381">
        <v>799</v>
      </c>
      <c r="F11" s="381">
        <v>798</v>
      </c>
      <c r="G11" s="381">
        <v>797</v>
      </c>
      <c r="H11" s="381">
        <v>795</v>
      </c>
      <c r="I11" s="381">
        <v>793</v>
      </c>
      <c r="J11" s="381">
        <v>791</v>
      </c>
      <c r="K11" s="381">
        <v>788</v>
      </c>
      <c r="L11" s="381">
        <v>785</v>
      </c>
      <c r="M11" s="381">
        <v>781</v>
      </c>
      <c r="N11" s="381">
        <v>778</v>
      </c>
      <c r="O11" s="381">
        <v>774</v>
      </c>
      <c r="P11" s="381">
        <v>769</v>
      </c>
      <c r="Q11" s="381">
        <v>765</v>
      </c>
      <c r="R11" s="381">
        <v>761</v>
      </c>
      <c r="S11" s="381">
        <v>756</v>
      </c>
      <c r="T11" s="381">
        <v>751</v>
      </c>
      <c r="U11" s="381">
        <v>747</v>
      </c>
      <c r="V11" s="381">
        <v>742</v>
      </c>
      <c r="W11" s="381">
        <v>737</v>
      </c>
      <c r="X11" s="381">
        <v>732</v>
      </c>
      <c r="Y11" s="381">
        <v>728</v>
      </c>
      <c r="Z11" s="381">
        <v>723</v>
      </c>
      <c r="AA11" s="381">
        <v>719</v>
      </c>
      <c r="AB11" s="381">
        <v>715</v>
      </c>
      <c r="AC11" s="381">
        <v>711</v>
      </c>
      <c r="AD11" s="381">
        <v>707</v>
      </c>
      <c r="AE11" s="381">
        <v>704</v>
      </c>
      <c r="AF11" s="381">
        <v>701</v>
      </c>
      <c r="AG11" s="381">
        <v>698</v>
      </c>
      <c r="AH11" s="381">
        <v>696</v>
      </c>
      <c r="AI11" s="381">
        <v>694</v>
      </c>
      <c r="AJ11" s="381">
        <v>693</v>
      </c>
      <c r="AK11" s="381">
        <v>691</v>
      </c>
      <c r="AL11" s="381">
        <v>691</v>
      </c>
    </row>
    <row r="12" spans="1:38" x14ac:dyDescent="0.2">
      <c r="A12" s="928"/>
      <c r="B12" s="635">
        <v>9</v>
      </c>
      <c r="C12" s="381">
        <v>806</v>
      </c>
      <c r="D12" s="381">
        <v>806</v>
      </c>
      <c r="E12" s="381">
        <v>805</v>
      </c>
      <c r="F12" s="381">
        <v>804</v>
      </c>
      <c r="G12" s="381">
        <v>802</v>
      </c>
      <c r="H12" s="381">
        <v>800</v>
      </c>
      <c r="I12" s="381">
        <v>798</v>
      </c>
      <c r="J12" s="381">
        <v>795</v>
      </c>
      <c r="K12" s="381">
        <v>792</v>
      </c>
      <c r="L12" s="381">
        <v>789</v>
      </c>
      <c r="M12" s="381">
        <v>785</v>
      </c>
      <c r="N12" s="381">
        <v>781</v>
      </c>
      <c r="O12" s="381">
        <v>776</v>
      </c>
      <c r="P12" s="381">
        <v>772</v>
      </c>
      <c r="Q12" s="381">
        <v>767</v>
      </c>
      <c r="R12" s="381">
        <v>762</v>
      </c>
      <c r="S12" s="381">
        <v>756</v>
      </c>
      <c r="T12" s="381">
        <v>751</v>
      </c>
      <c r="U12" s="381">
        <v>746</v>
      </c>
      <c r="V12" s="381">
        <v>741</v>
      </c>
      <c r="W12" s="381">
        <v>735</v>
      </c>
      <c r="X12" s="381">
        <v>730</v>
      </c>
      <c r="Y12" s="381">
        <v>725</v>
      </c>
      <c r="Z12" s="381">
        <v>720</v>
      </c>
      <c r="AA12" s="381">
        <v>715</v>
      </c>
      <c r="AB12" s="381">
        <v>710</v>
      </c>
      <c r="AC12" s="381">
        <v>706</v>
      </c>
      <c r="AD12" s="381">
        <v>702</v>
      </c>
      <c r="AE12" s="381">
        <v>698</v>
      </c>
      <c r="AF12" s="381">
        <v>695</v>
      </c>
      <c r="AG12" s="381">
        <v>692</v>
      </c>
      <c r="AH12" s="381">
        <v>689</v>
      </c>
      <c r="AI12" s="381">
        <v>687</v>
      </c>
      <c r="AJ12" s="381">
        <v>685</v>
      </c>
      <c r="AK12" s="381">
        <v>684</v>
      </c>
      <c r="AL12" s="381">
        <v>683</v>
      </c>
    </row>
    <row r="13" spans="1:38" x14ac:dyDescent="0.2">
      <c r="A13" s="928"/>
      <c r="B13" s="635">
        <v>10</v>
      </c>
      <c r="C13" s="381">
        <v>811</v>
      </c>
      <c r="D13" s="381">
        <v>811</v>
      </c>
      <c r="E13" s="381">
        <v>810</v>
      </c>
      <c r="F13" s="381">
        <v>809</v>
      </c>
      <c r="G13" s="381">
        <v>807</v>
      </c>
      <c r="H13" s="381">
        <v>805</v>
      </c>
      <c r="I13" s="381">
        <v>803</v>
      </c>
      <c r="J13" s="381">
        <v>800</v>
      </c>
      <c r="K13" s="381">
        <v>796</v>
      </c>
      <c r="L13" s="381">
        <v>792</v>
      </c>
      <c r="M13" s="381">
        <v>788</v>
      </c>
      <c r="N13" s="381">
        <v>784</v>
      </c>
      <c r="O13" s="381">
        <v>779</v>
      </c>
      <c r="P13" s="381">
        <v>774</v>
      </c>
      <c r="Q13" s="381">
        <v>768</v>
      </c>
      <c r="R13" s="381">
        <v>763</v>
      </c>
      <c r="S13" s="381">
        <v>757</v>
      </c>
      <c r="T13" s="381">
        <v>751</v>
      </c>
      <c r="U13" s="381">
        <v>745</v>
      </c>
      <c r="V13" s="381">
        <v>739</v>
      </c>
      <c r="W13" s="381">
        <v>733</v>
      </c>
      <c r="X13" s="381">
        <v>728</v>
      </c>
      <c r="Y13" s="381">
        <v>722</v>
      </c>
      <c r="Z13" s="381">
        <v>716</v>
      </c>
      <c r="AA13" s="381">
        <v>711</v>
      </c>
      <c r="AB13" s="381">
        <v>706</v>
      </c>
      <c r="AC13" s="381">
        <v>701</v>
      </c>
      <c r="AD13" s="381">
        <v>696</v>
      </c>
      <c r="AE13" s="381">
        <v>692</v>
      </c>
      <c r="AF13" s="381">
        <v>688</v>
      </c>
      <c r="AG13" s="381">
        <v>685</v>
      </c>
      <c r="AH13" s="381">
        <v>682</v>
      </c>
      <c r="AI13" s="381">
        <v>680</v>
      </c>
      <c r="AJ13" s="381">
        <v>678</v>
      </c>
      <c r="AK13" s="381">
        <v>677</v>
      </c>
      <c r="AL13" s="381">
        <v>676</v>
      </c>
    </row>
    <row r="14" spans="1:38" x14ac:dyDescent="0.2">
      <c r="A14" s="928"/>
      <c r="B14" s="635">
        <v>11</v>
      </c>
      <c r="C14" s="381">
        <v>817</v>
      </c>
      <c r="D14" s="381">
        <v>816</v>
      </c>
      <c r="E14" s="381">
        <v>816</v>
      </c>
      <c r="F14" s="381">
        <v>814</v>
      </c>
      <c r="G14" s="381">
        <v>812</v>
      </c>
      <c r="H14" s="381">
        <v>810</v>
      </c>
      <c r="I14" s="381">
        <v>807</v>
      </c>
      <c r="J14" s="381">
        <v>804</v>
      </c>
      <c r="K14" s="381">
        <v>800</v>
      </c>
      <c r="L14" s="381">
        <v>796</v>
      </c>
      <c r="M14" s="381">
        <v>791</v>
      </c>
      <c r="N14" s="381">
        <v>786</v>
      </c>
      <c r="O14" s="381">
        <v>781</v>
      </c>
      <c r="P14" s="381">
        <v>776</v>
      </c>
      <c r="Q14" s="381">
        <v>770</v>
      </c>
      <c r="R14" s="381">
        <v>764</v>
      </c>
      <c r="S14" s="381">
        <v>757</v>
      </c>
      <c r="T14" s="381">
        <v>751</v>
      </c>
      <c r="U14" s="381">
        <v>744</v>
      </c>
      <c r="V14" s="381">
        <v>738</v>
      </c>
      <c r="W14" s="381">
        <v>731</v>
      </c>
      <c r="X14" s="381">
        <v>725</v>
      </c>
      <c r="Y14" s="381">
        <v>719</v>
      </c>
      <c r="Z14" s="381">
        <v>713</v>
      </c>
      <c r="AA14" s="381">
        <v>707</v>
      </c>
      <c r="AB14" s="381">
        <v>701</v>
      </c>
      <c r="AC14" s="381">
        <v>696</v>
      </c>
      <c r="AD14" s="381">
        <v>691</v>
      </c>
      <c r="AE14" s="381">
        <v>686</v>
      </c>
      <c r="AF14" s="381">
        <v>682</v>
      </c>
      <c r="AG14" s="381">
        <v>678</v>
      </c>
      <c r="AH14" s="381">
        <v>675</v>
      </c>
      <c r="AI14" s="381">
        <v>673</v>
      </c>
      <c r="AJ14" s="381">
        <v>671</v>
      </c>
      <c r="AK14" s="381">
        <v>669</v>
      </c>
      <c r="AL14" s="381">
        <v>668</v>
      </c>
    </row>
    <row r="15" spans="1:38" x14ac:dyDescent="0.2">
      <c r="A15" s="928"/>
      <c r="B15" s="635">
        <v>12</v>
      </c>
      <c r="C15" s="381">
        <v>822</v>
      </c>
      <c r="D15" s="381">
        <v>822</v>
      </c>
      <c r="E15" s="381">
        <v>821</v>
      </c>
      <c r="F15" s="381">
        <v>819</v>
      </c>
      <c r="G15" s="381">
        <v>817</v>
      </c>
      <c r="H15" s="381">
        <v>815</v>
      </c>
      <c r="I15" s="381">
        <v>812</v>
      </c>
      <c r="J15" s="381">
        <v>808</v>
      </c>
      <c r="K15" s="381">
        <v>804</v>
      </c>
      <c r="L15" s="381">
        <v>800</v>
      </c>
      <c r="M15" s="381">
        <v>795</v>
      </c>
      <c r="N15" s="381">
        <v>789</v>
      </c>
      <c r="O15" s="381">
        <v>783</v>
      </c>
      <c r="P15" s="381">
        <v>777</v>
      </c>
      <c r="Q15" s="381">
        <v>771</v>
      </c>
      <c r="R15" s="381">
        <v>764</v>
      </c>
      <c r="S15" s="381">
        <v>758</v>
      </c>
      <c r="T15" s="381">
        <v>751</v>
      </c>
      <c r="U15" s="381">
        <v>744</v>
      </c>
      <c r="V15" s="381">
        <v>737</v>
      </c>
      <c r="W15" s="381">
        <v>730</v>
      </c>
      <c r="X15" s="381">
        <v>723</v>
      </c>
      <c r="Y15" s="381">
        <v>716</v>
      </c>
      <c r="Z15" s="381">
        <v>709</v>
      </c>
      <c r="AA15" s="381">
        <v>703</v>
      </c>
      <c r="AB15" s="381">
        <v>696</v>
      </c>
      <c r="AC15" s="381">
        <v>691</v>
      </c>
      <c r="AD15" s="381">
        <v>685</v>
      </c>
      <c r="AE15" s="381">
        <v>680</v>
      </c>
      <c r="AF15" s="381">
        <v>676</v>
      </c>
      <c r="AG15" s="381">
        <v>672</v>
      </c>
      <c r="AH15" s="381">
        <v>668</v>
      </c>
      <c r="AI15" s="381">
        <v>666</v>
      </c>
      <c r="AJ15" s="381">
        <v>663</v>
      </c>
      <c r="AK15" s="381">
        <v>662</v>
      </c>
      <c r="AL15" s="381">
        <v>661</v>
      </c>
    </row>
    <row r="16" spans="1:38" x14ac:dyDescent="0.2">
      <c r="A16" s="928"/>
      <c r="B16" s="635">
        <v>13</v>
      </c>
      <c r="C16" s="381">
        <v>827</v>
      </c>
      <c r="D16" s="381">
        <v>827</v>
      </c>
      <c r="E16" s="381">
        <v>826</v>
      </c>
      <c r="F16" s="381">
        <v>824</v>
      </c>
      <c r="G16" s="381">
        <v>822</v>
      </c>
      <c r="H16" s="381">
        <v>819</v>
      </c>
      <c r="I16" s="381">
        <v>816</v>
      </c>
      <c r="J16" s="381">
        <v>812</v>
      </c>
      <c r="K16" s="381">
        <v>808</v>
      </c>
      <c r="L16" s="381">
        <v>803</v>
      </c>
      <c r="M16" s="381">
        <v>798</v>
      </c>
      <c r="N16" s="381">
        <v>792</v>
      </c>
      <c r="O16" s="381">
        <v>786</v>
      </c>
      <c r="P16" s="381">
        <v>779</v>
      </c>
      <c r="Q16" s="381">
        <v>772</v>
      </c>
      <c r="R16" s="381">
        <v>765</v>
      </c>
      <c r="S16" s="381">
        <v>758</v>
      </c>
      <c r="T16" s="381">
        <v>750</v>
      </c>
      <c r="U16" s="381">
        <v>743</v>
      </c>
      <c r="V16" s="381">
        <v>735</v>
      </c>
      <c r="W16" s="381">
        <v>728</v>
      </c>
      <c r="X16" s="381">
        <v>720</v>
      </c>
      <c r="Y16" s="381">
        <v>713</v>
      </c>
      <c r="Z16" s="381">
        <v>705</v>
      </c>
      <c r="AA16" s="381">
        <v>698</v>
      </c>
      <c r="AB16" s="381">
        <v>692</v>
      </c>
      <c r="AC16" s="381">
        <v>685</v>
      </c>
      <c r="AD16" s="381">
        <v>680</v>
      </c>
      <c r="AE16" s="381">
        <v>674</v>
      </c>
      <c r="AF16" s="381">
        <v>669</v>
      </c>
      <c r="AG16" s="381">
        <v>665</v>
      </c>
      <c r="AH16" s="381">
        <v>661</v>
      </c>
      <c r="AI16" s="381">
        <v>659</v>
      </c>
      <c r="AJ16" s="381">
        <v>656</v>
      </c>
      <c r="AK16" s="381">
        <v>655</v>
      </c>
      <c r="AL16" s="381">
        <v>654</v>
      </c>
    </row>
    <row r="17" spans="1:38" x14ac:dyDescent="0.2">
      <c r="A17" s="928"/>
      <c r="B17" s="635">
        <v>14</v>
      </c>
      <c r="C17" s="381">
        <v>832</v>
      </c>
      <c r="D17" s="381">
        <v>831</v>
      </c>
      <c r="E17" s="381">
        <v>830</v>
      </c>
      <c r="F17" s="381">
        <v>829</v>
      </c>
      <c r="G17" s="381">
        <v>827</v>
      </c>
      <c r="H17" s="381">
        <v>824</v>
      </c>
      <c r="I17" s="381">
        <v>820</v>
      </c>
      <c r="J17" s="381">
        <v>816</v>
      </c>
      <c r="K17" s="381">
        <v>811</v>
      </c>
      <c r="L17" s="381">
        <v>806</v>
      </c>
      <c r="M17" s="381">
        <v>800</v>
      </c>
      <c r="N17" s="381">
        <v>794</v>
      </c>
      <c r="O17" s="381">
        <v>788</v>
      </c>
      <c r="P17" s="381">
        <v>781</v>
      </c>
      <c r="Q17" s="381">
        <v>773</v>
      </c>
      <c r="R17" s="381">
        <v>766</v>
      </c>
      <c r="S17" s="381">
        <v>758</v>
      </c>
      <c r="T17" s="381">
        <v>750</v>
      </c>
      <c r="U17" s="381">
        <v>742</v>
      </c>
      <c r="V17" s="381">
        <v>734</v>
      </c>
      <c r="W17" s="381">
        <v>726</v>
      </c>
      <c r="X17" s="381">
        <v>718</v>
      </c>
      <c r="Y17" s="381">
        <v>710</v>
      </c>
      <c r="Z17" s="381">
        <v>702</v>
      </c>
      <c r="AA17" s="381">
        <v>694</v>
      </c>
      <c r="AB17" s="381">
        <v>687</v>
      </c>
      <c r="AC17" s="381">
        <v>680</v>
      </c>
      <c r="AD17" s="381">
        <v>674</v>
      </c>
      <c r="AE17" s="381">
        <v>668</v>
      </c>
      <c r="AF17" s="381">
        <v>663</v>
      </c>
      <c r="AG17" s="381">
        <v>659</v>
      </c>
      <c r="AH17" s="381">
        <v>655</v>
      </c>
      <c r="AI17" s="381">
        <v>652</v>
      </c>
      <c r="AJ17" s="381">
        <v>649</v>
      </c>
      <c r="AK17" s="381">
        <v>648</v>
      </c>
      <c r="AL17" s="381">
        <v>647</v>
      </c>
    </row>
    <row r="18" spans="1:38" x14ac:dyDescent="0.2">
      <c r="A18" s="928"/>
      <c r="B18" s="635">
        <v>15</v>
      </c>
      <c r="C18" s="381">
        <v>837</v>
      </c>
      <c r="D18" s="381">
        <v>836</v>
      </c>
      <c r="E18" s="381">
        <v>835</v>
      </c>
      <c r="F18" s="381">
        <v>833</v>
      </c>
      <c r="G18" s="381">
        <v>831</v>
      </c>
      <c r="H18" s="381">
        <v>828</v>
      </c>
      <c r="I18" s="381">
        <v>824</v>
      </c>
      <c r="J18" s="381">
        <v>820</v>
      </c>
      <c r="K18" s="381">
        <v>815</v>
      </c>
      <c r="L18" s="381">
        <v>809</v>
      </c>
      <c r="M18" s="381">
        <v>803</v>
      </c>
      <c r="N18" s="381">
        <v>797</v>
      </c>
      <c r="O18" s="381">
        <v>790</v>
      </c>
      <c r="P18" s="381">
        <v>782</v>
      </c>
      <c r="Q18" s="381">
        <v>775</v>
      </c>
      <c r="R18" s="381">
        <v>766</v>
      </c>
      <c r="S18" s="381">
        <v>758</v>
      </c>
      <c r="T18" s="381">
        <v>750</v>
      </c>
      <c r="U18" s="381">
        <v>741</v>
      </c>
      <c r="V18" s="381">
        <v>732</v>
      </c>
      <c r="W18" s="381">
        <v>724</v>
      </c>
      <c r="X18" s="381">
        <v>715</v>
      </c>
      <c r="Y18" s="381">
        <v>707</v>
      </c>
      <c r="Z18" s="381">
        <v>698</v>
      </c>
      <c r="AA18" s="381">
        <v>690</v>
      </c>
      <c r="AB18" s="381">
        <v>683</v>
      </c>
      <c r="AC18" s="381">
        <v>675</v>
      </c>
      <c r="AD18" s="381">
        <v>669</v>
      </c>
      <c r="AE18" s="381">
        <v>662</v>
      </c>
      <c r="AF18" s="381">
        <v>657</v>
      </c>
      <c r="AG18" s="381">
        <v>652</v>
      </c>
      <c r="AH18" s="381">
        <v>648</v>
      </c>
      <c r="AI18" s="381">
        <v>645</v>
      </c>
      <c r="AJ18" s="381">
        <v>642</v>
      </c>
      <c r="AK18" s="381">
        <v>640</v>
      </c>
      <c r="AL18" s="381">
        <v>639</v>
      </c>
    </row>
    <row r="19" spans="1:38" x14ac:dyDescent="0.2">
      <c r="A19" s="928"/>
      <c r="B19" s="635">
        <v>16</v>
      </c>
      <c r="C19" s="381">
        <v>841</v>
      </c>
      <c r="D19" s="381">
        <v>841</v>
      </c>
      <c r="E19" s="381">
        <v>840</v>
      </c>
      <c r="F19" s="381">
        <v>838</v>
      </c>
      <c r="G19" s="381">
        <v>835</v>
      </c>
      <c r="H19" s="381">
        <v>832</v>
      </c>
      <c r="I19" s="381">
        <v>828</v>
      </c>
      <c r="J19" s="381">
        <v>823</v>
      </c>
      <c r="K19" s="381">
        <v>818</v>
      </c>
      <c r="L19" s="381">
        <v>812</v>
      </c>
      <c r="M19" s="381">
        <v>806</v>
      </c>
      <c r="N19" s="381">
        <v>799</v>
      </c>
      <c r="O19" s="381">
        <v>792</v>
      </c>
      <c r="P19" s="381">
        <v>784</v>
      </c>
      <c r="Q19" s="381">
        <v>776</v>
      </c>
      <c r="R19" s="381">
        <v>767</v>
      </c>
      <c r="S19" s="381">
        <v>758</v>
      </c>
      <c r="T19" s="381">
        <v>749</v>
      </c>
      <c r="U19" s="381">
        <v>740</v>
      </c>
      <c r="V19" s="381">
        <v>731</v>
      </c>
      <c r="W19" s="381">
        <v>722</v>
      </c>
      <c r="X19" s="381">
        <v>713</v>
      </c>
      <c r="Y19" s="381">
        <v>703</v>
      </c>
      <c r="Z19" s="381">
        <v>695</v>
      </c>
      <c r="AA19" s="381">
        <v>686</v>
      </c>
      <c r="AB19" s="381">
        <v>678</v>
      </c>
      <c r="AC19" s="381">
        <v>670</v>
      </c>
      <c r="AD19" s="381">
        <v>663</v>
      </c>
      <c r="AE19" s="381">
        <v>657</v>
      </c>
      <c r="AF19" s="381">
        <v>651</v>
      </c>
      <c r="AG19" s="381">
        <v>646</v>
      </c>
      <c r="AH19" s="381">
        <v>642</v>
      </c>
      <c r="AI19" s="381">
        <v>638</v>
      </c>
      <c r="AJ19" s="381">
        <v>635</v>
      </c>
      <c r="AK19" s="381">
        <v>633</v>
      </c>
      <c r="AL19" s="381">
        <v>632</v>
      </c>
    </row>
    <row r="20" spans="1:38" x14ac:dyDescent="0.2">
      <c r="A20" s="928"/>
      <c r="B20" s="635">
        <v>17</v>
      </c>
      <c r="C20" s="381">
        <v>845</v>
      </c>
      <c r="D20" s="381">
        <v>845</v>
      </c>
      <c r="E20" s="381">
        <v>844</v>
      </c>
      <c r="F20" s="381">
        <v>842</v>
      </c>
      <c r="G20" s="381">
        <v>839</v>
      </c>
      <c r="H20" s="381">
        <v>836</v>
      </c>
      <c r="I20" s="381">
        <v>832</v>
      </c>
      <c r="J20" s="381">
        <v>827</v>
      </c>
      <c r="K20" s="381">
        <v>821</v>
      </c>
      <c r="L20" s="381">
        <v>815</v>
      </c>
      <c r="M20" s="381">
        <v>808</v>
      </c>
      <c r="N20" s="381">
        <v>801</v>
      </c>
      <c r="O20" s="381">
        <v>793</v>
      </c>
      <c r="P20" s="381">
        <v>785</v>
      </c>
      <c r="Q20" s="381">
        <v>776</v>
      </c>
      <c r="R20" s="381">
        <v>768</v>
      </c>
      <c r="S20" s="381">
        <v>758</v>
      </c>
      <c r="T20" s="381">
        <v>749</v>
      </c>
      <c r="U20" s="381">
        <v>739</v>
      </c>
      <c r="V20" s="381">
        <v>730</v>
      </c>
      <c r="W20" s="381">
        <v>720</v>
      </c>
      <c r="X20" s="381">
        <v>710</v>
      </c>
      <c r="Y20" s="381">
        <v>701</v>
      </c>
      <c r="Z20" s="381">
        <v>691</v>
      </c>
      <c r="AA20" s="381">
        <v>682</v>
      </c>
      <c r="AB20" s="381">
        <v>673</v>
      </c>
      <c r="AC20" s="381">
        <v>665</v>
      </c>
      <c r="AD20" s="381">
        <v>658</v>
      </c>
      <c r="AE20" s="381">
        <v>651</v>
      </c>
      <c r="AF20" s="381">
        <v>644</v>
      </c>
      <c r="AG20" s="381">
        <v>639</v>
      </c>
      <c r="AH20" s="381">
        <v>635</v>
      </c>
      <c r="AI20" s="381">
        <v>631</v>
      </c>
      <c r="AJ20" s="381">
        <v>629</v>
      </c>
      <c r="AK20" s="381">
        <v>627</v>
      </c>
      <c r="AL20" s="381">
        <v>625</v>
      </c>
    </row>
    <row r="21" spans="1:38" x14ac:dyDescent="0.2">
      <c r="A21" s="928"/>
      <c r="B21" s="635">
        <v>18</v>
      </c>
      <c r="C21" s="381">
        <v>849</v>
      </c>
      <c r="D21" s="381">
        <v>849</v>
      </c>
      <c r="E21" s="381">
        <v>848</v>
      </c>
      <c r="F21" s="381">
        <v>846</v>
      </c>
      <c r="G21" s="381">
        <v>843</v>
      </c>
      <c r="H21" s="381">
        <v>840</v>
      </c>
      <c r="I21" s="381">
        <v>835</v>
      </c>
      <c r="J21" s="381">
        <v>830</v>
      </c>
      <c r="K21" s="381">
        <v>824</v>
      </c>
      <c r="L21" s="381">
        <v>818</v>
      </c>
      <c r="M21" s="381">
        <v>811</v>
      </c>
      <c r="N21" s="381">
        <v>803</v>
      </c>
      <c r="O21" s="381">
        <v>795</v>
      </c>
      <c r="P21" s="381">
        <v>786</v>
      </c>
      <c r="Q21" s="381">
        <v>777</v>
      </c>
      <c r="R21" s="381">
        <v>768</v>
      </c>
      <c r="S21" s="381">
        <v>758</v>
      </c>
      <c r="T21" s="381">
        <v>748</v>
      </c>
      <c r="U21" s="381">
        <v>738</v>
      </c>
      <c r="V21" s="381">
        <v>728</v>
      </c>
      <c r="W21" s="381">
        <v>718</v>
      </c>
      <c r="X21" s="381">
        <v>707</v>
      </c>
      <c r="Y21" s="381">
        <v>697</v>
      </c>
      <c r="Z21" s="381">
        <v>687</v>
      </c>
      <c r="AA21" s="381">
        <v>678</v>
      </c>
      <c r="AB21" s="381">
        <v>669</v>
      </c>
      <c r="AC21" s="381">
        <v>660</v>
      </c>
      <c r="AD21" s="381">
        <v>652</v>
      </c>
      <c r="AE21" s="381">
        <v>645</v>
      </c>
      <c r="AF21" s="381">
        <v>638</v>
      </c>
      <c r="AG21" s="381">
        <v>633</v>
      </c>
      <c r="AH21" s="381">
        <v>628</v>
      </c>
      <c r="AI21" s="381">
        <v>625</v>
      </c>
      <c r="AJ21" s="381">
        <v>621</v>
      </c>
      <c r="AK21" s="381">
        <v>619</v>
      </c>
      <c r="AL21" s="381">
        <v>618</v>
      </c>
    </row>
    <row r="22" spans="1:38" x14ac:dyDescent="0.2">
      <c r="A22" s="928"/>
      <c r="B22" s="635">
        <v>19</v>
      </c>
      <c r="C22" s="381">
        <v>853</v>
      </c>
      <c r="D22" s="381">
        <v>853</v>
      </c>
      <c r="E22" s="381">
        <v>852</v>
      </c>
      <c r="F22" s="381">
        <v>850</v>
      </c>
      <c r="G22" s="381">
        <v>847</v>
      </c>
      <c r="H22" s="381">
        <v>843</v>
      </c>
      <c r="I22" s="381">
        <v>838</v>
      </c>
      <c r="J22" s="381">
        <v>833</v>
      </c>
      <c r="K22" s="381">
        <v>827</v>
      </c>
      <c r="L22" s="381">
        <v>820</v>
      </c>
      <c r="M22" s="381">
        <v>813</v>
      </c>
      <c r="N22" s="381">
        <v>805</v>
      </c>
      <c r="O22" s="381">
        <v>796</v>
      </c>
      <c r="P22" s="381">
        <v>787</v>
      </c>
      <c r="Q22" s="381">
        <v>778</v>
      </c>
      <c r="R22" s="381">
        <v>768</v>
      </c>
      <c r="S22" s="381">
        <v>758</v>
      </c>
      <c r="T22" s="381">
        <v>748</v>
      </c>
      <c r="U22" s="381">
        <v>737</v>
      </c>
      <c r="V22" s="381">
        <v>726</v>
      </c>
      <c r="W22" s="381">
        <v>716</v>
      </c>
      <c r="X22" s="381">
        <v>705</v>
      </c>
      <c r="Y22" s="381">
        <v>694</v>
      </c>
      <c r="Z22" s="381">
        <v>684</v>
      </c>
      <c r="AA22" s="381">
        <v>674</v>
      </c>
      <c r="AB22" s="381">
        <v>664</v>
      </c>
      <c r="AC22" s="381">
        <v>655</v>
      </c>
      <c r="AD22" s="381">
        <v>647</v>
      </c>
      <c r="AE22" s="381">
        <v>639</v>
      </c>
      <c r="AF22" s="381">
        <v>632</v>
      </c>
      <c r="AG22" s="381">
        <v>627</v>
      </c>
      <c r="AH22" s="381">
        <v>622</v>
      </c>
      <c r="AI22" s="381">
        <v>618</v>
      </c>
      <c r="AJ22" s="381">
        <v>615</v>
      </c>
      <c r="AK22" s="381">
        <v>613</v>
      </c>
      <c r="AL22" s="381">
        <v>611</v>
      </c>
    </row>
    <row r="23" spans="1:38" x14ac:dyDescent="0.2">
      <c r="A23" s="928"/>
      <c r="B23" s="635">
        <v>20</v>
      </c>
      <c r="C23" s="381">
        <v>857</v>
      </c>
      <c r="D23" s="381">
        <v>857</v>
      </c>
      <c r="E23" s="381">
        <v>856</v>
      </c>
      <c r="F23" s="381">
        <v>853</v>
      </c>
      <c r="G23" s="381">
        <v>850</v>
      </c>
      <c r="H23" s="381">
        <v>846</v>
      </c>
      <c r="I23" s="381">
        <v>842</v>
      </c>
      <c r="J23" s="381">
        <v>836</v>
      </c>
      <c r="K23" s="381">
        <v>830</v>
      </c>
      <c r="L23" s="381">
        <v>823</v>
      </c>
      <c r="M23" s="381">
        <v>815</v>
      </c>
      <c r="N23" s="381">
        <v>807</v>
      </c>
      <c r="O23" s="381">
        <v>798</v>
      </c>
      <c r="P23" s="381">
        <v>789</v>
      </c>
      <c r="Q23" s="381">
        <v>779</v>
      </c>
      <c r="R23" s="381">
        <v>768</v>
      </c>
      <c r="S23" s="381">
        <v>758</v>
      </c>
      <c r="T23" s="381">
        <v>747</v>
      </c>
      <c r="U23" s="381">
        <v>736</v>
      </c>
      <c r="V23" s="381">
        <v>725</v>
      </c>
      <c r="W23" s="381">
        <v>713</v>
      </c>
      <c r="X23" s="381">
        <v>702</v>
      </c>
      <c r="Y23" s="381">
        <v>691</v>
      </c>
      <c r="Z23" s="381">
        <v>680</v>
      </c>
      <c r="AA23" s="381">
        <v>670</v>
      </c>
      <c r="AB23" s="381">
        <v>660</v>
      </c>
      <c r="AC23" s="381">
        <v>650</v>
      </c>
      <c r="AD23" s="381">
        <v>641</v>
      </c>
      <c r="AE23" s="381">
        <v>633</v>
      </c>
      <c r="AF23" s="381">
        <v>626</v>
      </c>
      <c r="AG23" s="381">
        <v>620</v>
      </c>
      <c r="AH23" s="381">
        <v>615</v>
      </c>
      <c r="AI23" s="381">
        <v>611</v>
      </c>
      <c r="AJ23" s="381">
        <v>608</v>
      </c>
      <c r="AK23" s="381">
        <v>605</v>
      </c>
      <c r="AL23" s="381">
        <v>604</v>
      </c>
    </row>
    <row r="24" spans="1:38" x14ac:dyDescent="0.2">
      <c r="A24" s="928"/>
      <c r="B24" s="635">
        <v>21</v>
      </c>
      <c r="C24" s="381">
        <v>861</v>
      </c>
      <c r="D24" s="381">
        <v>860</v>
      </c>
      <c r="E24" s="381">
        <v>859</v>
      </c>
      <c r="F24" s="381">
        <v>857</v>
      </c>
      <c r="G24" s="381">
        <v>854</v>
      </c>
      <c r="H24" s="381">
        <v>850</v>
      </c>
      <c r="I24" s="381">
        <v>845</v>
      </c>
      <c r="J24" s="381">
        <v>839</v>
      </c>
      <c r="K24" s="381">
        <v>832</v>
      </c>
      <c r="L24" s="381">
        <v>825</v>
      </c>
      <c r="M24" s="381">
        <v>817</v>
      </c>
      <c r="N24" s="381">
        <v>808</v>
      </c>
      <c r="O24" s="381">
        <v>799</v>
      </c>
      <c r="P24" s="381">
        <v>789</v>
      </c>
      <c r="Q24" s="381">
        <v>779</v>
      </c>
      <c r="R24" s="381">
        <v>769</v>
      </c>
      <c r="S24" s="381">
        <v>757</v>
      </c>
      <c r="T24" s="381">
        <v>746</v>
      </c>
      <c r="U24" s="381">
        <v>735</v>
      </c>
      <c r="V24" s="381">
        <v>723</v>
      </c>
      <c r="W24" s="381">
        <v>711</v>
      </c>
      <c r="X24" s="381">
        <v>700</v>
      </c>
      <c r="Y24" s="381">
        <v>688</v>
      </c>
      <c r="Z24" s="381">
        <v>677</v>
      </c>
      <c r="AA24" s="381">
        <v>666</v>
      </c>
      <c r="AB24" s="381">
        <v>655</v>
      </c>
      <c r="AC24" s="381">
        <v>645</v>
      </c>
      <c r="AD24" s="381">
        <v>636</v>
      </c>
      <c r="AE24" s="381">
        <v>628</v>
      </c>
      <c r="AF24" s="381">
        <v>620</v>
      </c>
      <c r="AG24" s="381">
        <v>614</v>
      </c>
      <c r="AH24" s="381">
        <v>609</v>
      </c>
      <c r="AI24" s="381">
        <v>604</v>
      </c>
      <c r="AJ24" s="381">
        <v>601</v>
      </c>
      <c r="AK24" s="381">
        <v>598</v>
      </c>
      <c r="AL24" s="381">
        <v>596</v>
      </c>
    </row>
    <row r="25" spans="1:38" x14ac:dyDescent="0.2">
      <c r="A25" s="928"/>
      <c r="B25" s="635">
        <v>22</v>
      </c>
      <c r="C25" s="381">
        <v>864</v>
      </c>
      <c r="D25" s="381">
        <v>864</v>
      </c>
      <c r="E25" s="381">
        <v>862</v>
      </c>
      <c r="F25" s="381">
        <v>860</v>
      </c>
      <c r="G25" s="381">
        <v>857</v>
      </c>
      <c r="H25" s="381">
        <v>853</v>
      </c>
      <c r="I25" s="381">
        <v>848</v>
      </c>
      <c r="J25" s="381">
        <v>841</v>
      </c>
      <c r="K25" s="381">
        <v>835</v>
      </c>
      <c r="L25" s="381">
        <v>827</v>
      </c>
      <c r="M25" s="381">
        <v>819</v>
      </c>
      <c r="N25" s="381">
        <v>810</v>
      </c>
      <c r="O25" s="381">
        <v>800</v>
      </c>
      <c r="P25" s="381">
        <v>790</v>
      </c>
      <c r="Q25" s="381">
        <v>780</v>
      </c>
      <c r="R25" s="381">
        <v>768</v>
      </c>
      <c r="S25" s="381">
        <v>757</v>
      </c>
      <c r="T25" s="381">
        <v>745</v>
      </c>
      <c r="U25" s="381">
        <v>733</v>
      </c>
      <c r="V25" s="381">
        <v>721</v>
      </c>
      <c r="W25" s="381">
        <v>709</v>
      </c>
      <c r="X25" s="381">
        <v>697</v>
      </c>
      <c r="Y25" s="381">
        <v>685</v>
      </c>
      <c r="Z25" s="381">
        <v>673</v>
      </c>
      <c r="AA25" s="381">
        <v>662</v>
      </c>
      <c r="AB25" s="381">
        <v>651</v>
      </c>
      <c r="AC25" s="381">
        <v>640</v>
      </c>
      <c r="AD25" s="381">
        <v>631</v>
      </c>
      <c r="AE25" s="381">
        <v>622</v>
      </c>
      <c r="AF25" s="381">
        <v>614</v>
      </c>
      <c r="AG25" s="381">
        <v>608</v>
      </c>
      <c r="AH25" s="381">
        <v>602</v>
      </c>
      <c r="AI25" s="381">
        <v>597</v>
      </c>
      <c r="AJ25" s="381">
        <v>594</v>
      </c>
      <c r="AK25" s="381">
        <v>591</v>
      </c>
      <c r="AL25" s="381">
        <v>589</v>
      </c>
    </row>
    <row r="26" spans="1:38" x14ac:dyDescent="0.2">
      <c r="A26" s="928"/>
      <c r="B26" s="635">
        <v>23</v>
      </c>
      <c r="C26" s="381">
        <v>868</v>
      </c>
      <c r="D26" s="381">
        <v>867</v>
      </c>
      <c r="E26" s="381">
        <v>866</v>
      </c>
      <c r="F26" s="381">
        <v>863</v>
      </c>
      <c r="G26" s="381">
        <v>860</v>
      </c>
      <c r="H26" s="381">
        <v>855</v>
      </c>
      <c r="I26" s="381">
        <v>850</v>
      </c>
      <c r="J26" s="381">
        <v>844</v>
      </c>
      <c r="K26" s="381">
        <v>837</v>
      </c>
      <c r="L26" s="381">
        <v>829</v>
      </c>
      <c r="M26" s="381">
        <v>820</v>
      </c>
      <c r="N26" s="381">
        <v>811</v>
      </c>
      <c r="O26" s="381">
        <v>801</v>
      </c>
      <c r="P26" s="381">
        <v>791</v>
      </c>
      <c r="Q26" s="381">
        <v>780</v>
      </c>
      <c r="R26" s="381">
        <v>768</v>
      </c>
      <c r="S26" s="381">
        <v>757</v>
      </c>
      <c r="T26" s="381">
        <v>745</v>
      </c>
      <c r="U26" s="381">
        <v>732</v>
      </c>
      <c r="V26" s="381">
        <v>720</v>
      </c>
      <c r="W26" s="381">
        <v>707</v>
      </c>
      <c r="X26" s="381">
        <v>694</v>
      </c>
      <c r="Y26" s="381">
        <v>682</v>
      </c>
      <c r="Z26" s="381">
        <v>670</v>
      </c>
      <c r="AA26" s="381">
        <v>658</v>
      </c>
      <c r="AB26" s="381">
        <v>646</v>
      </c>
      <c r="AC26" s="381">
        <v>635</v>
      </c>
      <c r="AD26" s="381">
        <v>625</v>
      </c>
      <c r="AE26" s="381">
        <v>616</v>
      </c>
      <c r="AF26" s="381">
        <v>608</v>
      </c>
      <c r="AG26" s="381">
        <v>601</v>
      </c>
      <c r="AH26" s="381">
        <v>595</v>
      </c>
      <c r="AI26" s="381">
        <v>590</v>
      </c>
      <c r="AJ26" s="381">
        <v>586</v>
      </c>
      <c r="AK26" s="381">
        <v>584</v>
      </c>
      <c r="AL26" s="381">
        <v>582</v>
      </c>
    </row>
    <row r="27" spans="1:38" x14ac:dyDescent="0.2">
      <c r="A27" s="928"/>
      <c r="B27" s="635">
        <v>24</v>
      </c>
      <c r="C27" s="381">
        <v>871</v>
      </c>
      <c r="D27" s="381">
        <v>870</v>
      </c>
      <c r="E27" s="381">
        <v>869</v>
      </c>
      <c r="F27" s="381">
        <v>866</v>
      </c>
      <c r="G27" s="381">
        <v>863</v>
      </c>
      <c r="H27" s="381">
        <v>858</v>
      </c>
      <c r="I27" s="381">
        <v>853</v>
      </c>
      <c r="J27" s="381">
        <v>846</v>
      </c>
      <c r="K27" s="381">
        <v>839</v>
      </c>
      <c r="L27" s="381">
        <v>831</v>
      </c>
      <c r="M27" s="381">
        <v>822</v>
      </c>
      <c r="N27" s="381">
        <v>813</v>
      </c>
      <c r="O27" s="381">
        <v>802</v>
      </c>
      <c r="P27" s="381">
        <v>791</v>
      </c>
      <c r="Q27" s="381">
        <v>780</v>
      </c>
      <c r="R27" s="381">
        <v>768</v>
      </c>
      <c r="S27" s="381">
        <v>756</v>
      </c>
      <c r="T27" s="381">
        <v>744</v>
      </c>
      <c r="U27" s="381">
        <v>731</v>
      </c>
      <c r="V27" s="381">
        <v>718</v>
      </c>
      <c r="W27" s="381">
        <v>705</v>
      </c>
      <c r="X27" s="381">
        <v>692</v>
      </c>
      <c r="Y27" s="381">
        <v>679</v>
      </c>
      <c r="Z27" s="381">
        <v>666</v>
      </c>
      <c r="AA27" s="381">
        <v>654</v>
      </c>
      <c r="AB27" s="381">
        <v>642</v>
      </c>
      <c r="AC27" s="381">
        <v>630</v>
      </c>
      <c r="AD27" s="381">
        <v>620</v>
      </c>
      <c r="AE27" s="381">
        <v>610</v>
      </c>
      <c r="AF27" s="381">
        <v>602</v>
      </c>
      <c r="AG27" s="381">
        <v>595</v>
      </c>
      <c r="AH27" s="381">
        <v>589</v>
      </c>
      <c r="AI27" s="381">
        <v>584</v>
      </c>
      <c r="AJ27" s="381">
        <v>579</v>
      </c>
      <c r="AK27" s="381">
        <v>577</v>
      </c>
      <c r="AL27" s="381">
        <v>575</v>
      </c>
    </row>
    <row r="28" spans="1:38" x14ac:dyDescent="0.2">
      <c r="A28" s="928"/>
      <c r="B28" s="635">
        <v>25</v>
      </c>
      <c r="C28" s="381">
        <v>874</v>
      </c>
      <c r="D28" s="381">
        <v>873</v>
      </c>
      <c r="E28" s="381">
        <v>871</v>
      </c>
      <c r="F28" s="381">
        <v>869</v>
      </c>
      <c r="G28" s="381">
        <v>865</v>
      </c>
      <c r="H28" s="381">
        <v>861</v>
      </c>
      <c r="I28" s="381">
        <v>855</v>
      </c>
      <c r="J28" s="381">
        <v>848</v>
      </c>
      <c r="K28" s="381">
        <v>841</v>
      </c>
      <c r="L28" s="381">
        <v>833</v>
      </c>
      <c r="M28" s="381">
        <v>824</v>
      </c>
      <c r="N28" s="381">
        <v>814</v>
      </c>
      <c r="O28" s="381">
        <v>803</v>
      </c>
      <c r="P28" s="381">
        <v>792</v>
      </c>
      <c r="Q28" s="381">
        <v>780</v>
      </c>
      <c r="R28" s="381">
        <v>768</v>
      </c>
      <c r="S28" s="381">
        <v>755</v>
      </c>
      <c r="T28" s="381">
        <v>742</v>
      </c>
      <c r="U28" s="381">
        <v>729</v>
      </c>
      <c r="V28" s="381">
        <v>716</v>
      </c>
      <c r="W28" s="381">
        <v>702</v>
      </c>
      <c r="X28" s="381">
        <v>689</v>
      </c>
      <c r="Y28" s="381">
        <v>676</v>
      </c>
      <c r="Z28" s="381">
        <v>662</v>
      </c>
      <c r="AA28" s="381">
        <v>650</v>
      </c>
      <c r="AB28" s="381">
        <v>637</v>
      </c>
      <c r="AC28" s="381">
        <v>626</v>
      </c>
      <c r="AD28" s="381">
        <v>615</v>
      </c>
      <c r="AE28" s="381">
        <v>605</v>
      </c>
      <c r="AF28" s="381">
        <v>596</v>
      </c>
      <c r="AG28" s="381">
        <v>589</v>
      </c>
      <c r="AH28" s="381">
        <v>582</v>
      </c>
      <c r="AI28" s="381">
        <v>577</v>
      </c>
      <c r="AJ28" s="381">
        <v>572</v>
      </c>
      <c r="AK28" s="381">
        <v>570</v>
      </c>
      <c r="AL28" s="381">
        <v>568</v>
      </c>
    </row>
    <row r="29" spans="1:38" x14ac:dyDescent="0.2">
      <c r="A29" s="928"/>
      <c r="B29" s="635">
        <v>26</v>
      </c>
      <c r="C29" s="381">
        <v>876</v>
      </c>
      <c r="D29" s="381">
        <v>876</v>
      </c>
      <c r="E29" s="381">
        <v>874</v>
      </c>
      <c r="F29" s="381">
        <v>871</v>
      </c>
      <c r="G29" s="381">
        <v>868</v>
      </c>
      <c r="H29" s="381">
        <v>863</v>
      </c>
      <c r="I29" s="381">
        <v>857</v>
      </c>
      <c r="J29" s="381">
        <v>850</v>
      </c>
      <c r="K29" s="381">
        <v>843</v>
      </c>
      <c r="L29" s="381">
        <v>834</v>
      </c>
      <c r="M29" s="381">
        <v>825</v>
      </c>
      <c r="N29" s="381">
        <v>814</v>
      </c>
      <c r="O29" s="381">
        <v>804</v>
      </c>
      <c r="P29" s="381">
        <v>792</v>
      </c>
      <c r="Q29" s="381">
        <v>780</v>
      </c>
      <c r="R29" s="381">
        <v>768</v>
      </c>
      <c r="S29" s="381">
        <v>755</v>
      </c>
      <c r="T29" s="381">
        <v>741</v>
      </c>
      <c r="U29" s="381">
        <v>728</v>
      </c>
      <c r="V29" s="381">
        <v>714</v>
      </c>
      <c r="W29" s="381">
        <v>700</v>
      </c>
      <c r="X29" s="381">
        <v>686</v>
      </c>
      <c r="Y29" s="381">
        <v>672</v>
      </c>
      <c r="Z29" s="381">
        <v>659</v>
      </c>
      <c r="AA29" s="381">
        <v>646</v>
      </c>
      <c r="AB29" s="381">
        <v>633</v>
      </c>
      <c r="AC29" s="381">
        <v>621</v>
      </c>
      <c r="AD29" s="381">
        <v>609</v>
      </c>
      <c r="AE29" s="381">
        <v>599</v>
      </c>
      <c r="AF29" s="381">
        <v>590</v>
      </c>
      <c r="AG29" s="381">
        <v>582</v>
      </c>
      <c r="AH29" s="381">
        <v>575</v>
      </c>
      <c r="AI29" s="381">
        <v>570</v>
      </c>
      <c r="AJ29" s="381">
        <v>566</v>
      </c>
      <c r="AK29" s="381">
        <v>563</v>
      </c>
      <c r="AL29" s="381">
        <v>561</v>
      </c>
    </row>
    <row r="30" spans="1:38" x14ac:dyDescent="0.2">
      <c r="A30" s="928"/>
      <c r="B30" s="635">
        <v>27</v>
      </c>
      <c r="C30" s="381">
        <v>879</v>
      </c>
      <c r="D30" s="381">
        <v>878</v>
      </c>
      <c r="E30" s="381">
        <v>877</v>
      </c>
      <c r="F30" s="381">
        <v>874</v>
      </c>
      <c r="G30" s="381">
        <v>870</v>
      </c>
      <c r="H30" s="381">
        <v>865</v>
      </c>
      <c r="I30" s="381">
        <v>859</v>
      </c>
      <c r="J30" s="381">
        <v>852</v>
      </c>
      <c r="K30" s="381">
        <v>844</v>
      </c>
      <c r="L30" s="381">
        <v>835</v>
      </c>
      <c r="M30" s="381">
        <v>826</v>
      </c>
      <c r="N30" s="381">
        <v>815</v>
      </c>
      <c r="O30" s="381">
        <v>804</v>
      </c>
      <c r="P30" s="381">
        <v>792</v>
      </c>
      <c r="Q30" s="381">
        <v>780</v>
      </c>
      <c r="R30" s="381">
        <v>767</v>
      </c>
      <c r="S30" s="381">
        <v>754</v>
      </c>
      <c r="T30" s="381">
        <v>740</v>
      </c>
      <c r="U30" s="381">
        <v>726</v>
      </c>
      <c r="V30" s="381">
        <v>712</v>
      </c>
      <c r="W30" s="381">
        <v>698</v>
      </c>
      <c r="X30" s="381">
        <v>683</v>
      </c>
      <c r="Y30" s="381">
        <v>669</v>
      </c>
      <c r="Z30" s="381">
        <v>655</v>
      </c>
      <c r="AA30" s="381">
        <v>642</v>
      </c>
      <c r="AB30" s="381">
        <v>628</v>
      </c>
      <c r="AC30" s="381">
        <v>616</v>
      </c>
      <c r="AD30" s="381">
        <v>604</v>
      </c>
      <c r="AE30" s="381">
        <v>594</v>
      </c>
      <c r="AF30" s="381">
        <v>584</v>
      </c>
      <c r="AG30" s="381">
        <v>576</v>
      </c>
      <c r="AH30" s="381">
        <v>569</v>
      </c>
      <c r="AI30" s="381">
        <v>563</v>
      </c>
      <c r="AJ30" s="381">
        <v>559</v>
      </c>
      <c r="AK30" s="381">
        <v>556</v>
      </c>
      <c r="AL30" s="381">
        <v>554</v>
      </c>
    </row>
    <row r="31" spans="1:38" x14ac:dyDescent="0.2">
      <c r="A31" s="928"/>
      <c r="B31" s="635">
        <v>28</v>
      </c>
      <c r="C31" s="381">
        <v>881</v>
      </c>
      <c r="D31" s="381">
        <v>881</v>
      </c>
      <c r="E31" s="381">
        <v>879</v>
      </c>
      <c r="F31" s="381">
        <v>876</v>
      </c>
      <c r="G31" s="381">
        <v>872</v>
      </c>
      <c r="H31" s="381">
        <v>867</v>
      </c>
      <c r="I31" s="381">
        <v>861</v>
      </c>
      <c r="J31" s="381">
        <v>854</v>
      </c>
      <c r="K31" s="381">
        <v>846</v>
      </c>
      <c r="L31" s="381">
        <v>837</v>
      </c>
      <c r="M31" s="381">
        <v>827</v>
      </c>
      <c r="N31" s="381">
        <v>816</v>
      </c>
      <c r="O31" s="381">
        <v>804</v>
      </c>
      <c r="P31" s="381">
        <v>793</v>
      </c>
      <c r="Q31" s="381">
        <v>780</v>
      </c>
      <c r="R31" s="381">
        <v>767</v>
      </c>
      <c r="S31" s="381">
        <v>753</v>
      </c>
      <c r="T31" s="381">
        <v>739</v>
      </c>
      <c r="U31" s="381">
        <v>724</v>
      </c>
      <c r="V31" s="381">
        <v>710</v>
      </c>
      <c r="W31" s="381">
        <v>695</v>
      </c>
      <c r="X31" s="381">
        <v>681</v>
      </c>
      <c r="Y31" s="381">
        <v>666</v>
      </c>
      <c r="Z31" s="381">
        <v>652</v>
      </c>
      <c r="AA31" s="381">
        <v>638</v>
      </c>
      <c r="AB31" s="381">
        <v>624</v>
      </c>
      <c r="AC31" s="381">
        <v>611</v>
      </c>
      <c r="AD31" s="381">
        <v>599</v>
      </c>
      <c r="AE31" s="381">
        <v>588</v>
      </c>
      <c r="AF31" s="381">
        <v>578</v>
      </c>
      <c r="AG31" s="381">
        <v>570</v>
      </c>
      <c r="AH31" s="381">
        <v>562</v>
      </c>
      <c r="AI31" s="381">
        <v>556</v>
      </c>
      <c r="AJ31" s="381">
        <v>552</v>
      </c>
      <c r="AK31" s="381">
        <v>548</v>
      </c>
      <c r="AL31" s="381">
        <v>547</v>
      </c>
    </row>
    <row r="32" spans="1:38" x14ac:dyDescent="0.2">
      <c r="A32" s="928"/>
      <c r="B32" s="635">
        <v>29</v>
      </c>
      <c r="C32" s="381">
        <v>883</v>
      </c>
      <c r="D32" s="381">
        <v>883</v>
      </c>
      <c r="E32" s="381">
        <v>881</v>
      </c>
      <c r="F32" s="381">
        <v>878</v>
      </c>
      <c r="G32" s="381">
        <v>874</v>
      </c>
      <c r="H32" s="381">
        <v>869</v>
      </c>
      <c r="I32" s="381">
        <v>863</v>
      </c>
      <c r="J32" s="381">
        <v>855</v>
      </c>
      <c r="K32" s="381">
        <v>847</v>
      </c>
      <c r="L32" s="381">
        <v>838</v>
      </c>
      <c r="M32" s="381">
        <v>827</v>
      </c>
      <c r="N32" s="381">
        <v>816</v>
      </c>
      <c r="O32" s="381">
        <v>805</v>
      </c>
      <c r="P32" s="381">
        <v>792</v>
      </c>
      <c r="Q32" s="381">
        <v>779</v>
      </c>
      <c r="R32" s="381">
        <v>766</v>
      </c>
      <c r="S32" s="381">
        <v>752</v>
      </c>
      <c r="T32" s="381">
        <v>737</v>
      </c>
      <c r="U32" s="381">
        <v>723</v>
      </c>
      <c r="V32" s="381">
        <v>708</v>
      </c>
      <c r="W32" s="381">
        <v>693</v>
      </c>
      <c r="X32" s="381">
        <v>678</v>
      </c>
      <c r="Y32" s="381">
        <v>663</v>
      </c>
      <c r="Z32" s="381">
        <v>648</v>
      </c>
      <c r="AA32" s="381">
        <v>634</v>
      </c>
      <c r="AB32" s="381">
        <v>619</v>
      </c>
      <c r="AC32" s="381">
        <v>606</v>
      </c>
      <c r="AD32" s="381">
        <v>594</v>
      </c>
      <c r="AE32" s="381">
        <v>582</v>
      </c>
      <c r="AF32" s="381">
        <v>572</v>
      </c>
      <c r="AG32" s="381">
        <v>564</v>
      </c>
      <c r="AH32" s="381">
        <v>556</v>
      </c>
      <c r="AI32" s="381">
        <v>550</v>
      </c>
      <c r="AJ32" s="381">
        <v>545</v>
      </c>
      <c r="AK32" s="381">
        <v>542</v>
      </c>
      <c r="AL32" s="381">
        <v>540</v>
      </c>
    </row>
    <row r="33" spans="1:38" x14ac:dyDescent="0.2">
      <c r="A33" s="928"/>
      <c r="B33" s="635">
        <v>30</v>
      </c>
      <c r="C33" s="381">
        <v>885</v>
      </c>
      <c r="D33" s="381">
        <v>884</v>
      </c>
      <c r="E33" s="381">
        <v>883</v>
      </c>
      <c r="F33" s="381">
        <v>880</v>
      </c>
      <c r="G33" s="381">
        <v>876</v>
      </c>
      <c r="H33" s="381">
        <v>870</v>
      </c>
      <c r="I33" s="381">
        <v>864</v>
      </c>
      <c r="J33" s="381">
        <v>857</v>
      </c>
      <c r="K33" s="381">
        <v>848</v>
      </c>
      <c r="L33" s="381">
        <v>838</v>
      </c>
      <c r="M33" s="381">
        <v>828</v>
      </c>
      <c r="N33" s="381">
        <v>817</v>
      </c>
      <c r="O33" s="381">
        <v>805</v>
      </c>
      <c r="P33" s="381">
        <v>792</v>
      </c>
      <c r="Q33" s="381">
        <v>779</v>
      </c>
      <c r="R33" s="381">
        <v>765</v>
      </c>
      <c r="S33" s="381">
        <v>751</v>
      </c>
      <c r="T33" s="381">
        <v>736</v>
      </c>
      <c r="U33" s="381">
        <v>721</v>
      </c>
      <c r="V33" s="381">
        <v>706</v>
      </c>
      <c r="W33" s="381">
        <v>690</v>
      </c>
      <c r="X33" s="381">
        <v>675</v>
      </c>
      <c r="Y33" s="381">
        <v>660</v>
      </c>
      <c r="Z33" s="381">
        <v>645</v>
      </c>
      <c r="AA33" s="381">
        <v>630</v>
      </c>
      <c r="AB33" s="381">
        <v>615</v>
      </c>
      <c r="AC33" s="381">
        <v>602</v>
      </c>
      <c r="AD33" s="381">
        <v>589</v>
      </c>
      <c r="AE33" s="381">
        <v>577</v>
      </c>
      <c r="AF33" s="381">
        <v>566</v>
      </c>
      <c r="AG33" s="381">
        <v>557</v>
      </c>
      <c r="AH33" s="381">
        <v>549</v>
      </c>
      <c r="AI33" s="381">
        <v>543</v>
      </c>
      <c r="AJ33" s="381">
        <v>538</v>
      </c>
      <c r="AK33" s="381">
        <v>535</v>
      </c>
      <c r="AL33" s="381">
        <v>533</v>
      </c>
    </row>
    <row r="34" spans="1:38" x14ac:dyDescent="0.2">
      <c r="A34" s="928"/>
      <c r="B34" s="635">
        <v>31</v>
      </c>
      <c r="C34" s="381">
        <v>887</v>
      </c>
      <c r="D34" s="381">
        <v>886</v>
      </c>
      <c r="E34" s="381">
        <v>884</v>
      </c>
      <c r="F34" s="381">
        <v>881</v>
      </c>
      <c r="G34" s="381">
        <v>877</v>
      </c>
      <c r="H34" s="381">
        <v>872</v>
      </c>
      <c r="I34" s="381">
        <v>865</v>
      </c>
      <c r="J34" s="381">
        <v>858</v>
      </c>
      <c r="K34" s="381">
        <v>849</v>
      </c>
      <c r="L34" s="381">
        <v>839</v>
      </c>
      <c r="M34" s="381">
        <v>829</v>
      </c>
      <c r="N34" s="381">
        <v>817</v>
      </c>
      <c r="O34" s="381">
        <v>805</v>
      </c>
      <c r="P34" s="381">
        <v>792</v>
      </c>
      <c r="Q34" s="381">
        <v>778</v>
      </c>
      <c r="R34" s="381">
        <v>764</v>
      </c>
      <c r="S34" s="381">
        <v>749</v>
      </c>
      <c r="T34" s="381">
        <v>734</v>
      </c>
      <c r="U34" s="381">
        <v>719</v>
      </c>
      <c r="V34" s="381">
        <v>704</v>
      </c>
      <c r="W34" s="381">
        <v>688</v>
      </c>
      <c r="X34" s="381">
        <v>672</v>
      </c>
      <c r="Y34" s="381">
        <v>656</v>
      </c>
      <c r="Z34" s="381">
        <v>641</v>
      </c>
      <c r="AA34" s="381">
        <v>626</v>
      </c>
      <c r="AB34" s="381">
        <v>611</v>
      </c>
      <c r="AC34" s="381">
        <v>597</v>
      </c>
      <c r="AD34" s="381">
        <v>583</v>
      </c>
      <c r="AE34" s="381">
        <v>571</v>
      </c>
      <c r="AF34" s="381">
        <v>560</v>
      </c>
      <c r="AG34" s="381">
        <v>551</v>
      </c>
      <c r="AH34" s="381">
        <v>543</v>
      </c>
      <c r="AI34" s="381">
        <v>536</v>
      </c>
      <c r="AJ34" s="381">
        <v>531</v>
      </c>
      <c r="AK34" s="381">
        <v>528</v>
      </c>
      <c r="AL34" s="381">
        <v>525</v>
      </c>
    </row>
    <row r="35" spans="1:38" x14ac:dyDescent="0.2">
      <c r="A35" s="928"/>
      <c r="B35" s="635">
        <v>32</v>
      </c>
      <c r="C35" s="381">
        <v>888</v>
      </c>
      <c r="D35" s="381">
        <v>888</v>
      </c>
      <c r="E35" s="381">
        <v>886</v>
      </c>
      <c r="F35" s="381">
        <v>883</v>
      </c>
      <c r="G35" s="381">
        <v>879</v>
      </c>
      <c r="H35" s="381">
        <v>873</v>
      </c>
      <c r="I35" s="381">
        <v>866</v>
      </c>
      <c r="J35" s="381">
        <v>859</v>
      </c>
      <c r="K35" s="381">
        <v>850</v>
      </c>
      <c r="L35" s="381">
        <v>840</v>
      </c>
      <c r="M35" s="381">
        <v>829</v>
      </c>
      <c r="N35" s="381">
        <v>817</v>
      </c>
      <c r="O35" s="381">
        <v>805</v>
      </c>
      <c r="P35" s="381">
        <v>791</v>
      </c>
      <c r="Q35" s="381">
        <v>777</v>
      </c>
      <c r="R35" s="381">
        <v>763</v>
      </c>
      <c r="S35" s="381">
        <v>748</v>
      </c>
      <c r="T35" s="381">
        <v>733</v>
      </c>
      <c r="U35" s="381">
        <v>717</v>
      </c>
      <c r="V35" s="381">
        <v>701</v>
      </c>
      <c r="W35" s="381">
        <v>685</v>
      </c>
      <c r="X35" s="381">
        <v>669</v>
      </c>
      <c r="Y35" s="381">
        <v>653</v>
      </c>
      <c r="Z35" s="381">
        <v>637</v>
      </c>
      <c r="AA35" s="381">
        <v>622</v>
      </c>
      <c r="AB35" s="381">
        <v>607</v>
      </c>
      <c r="AC35" s="381">
        <v>592</v>
      </c>
      <c r="AD35" s="381">
        <v>578</v>
      </c>
      <c r="AE35" s="381">
        <v>566</v>
      </c>
      <c r="AF35" s="381">
        <v>555</v>
      </c>
      <c r="AG35" s="381">
        <v>545</v>
      </c>
      <c r="AH35" s="381">
        <v>537</v>
      </c>
      <c r="AI35" s="381">
        <v>530</v>
      </c>
      <c r="AJ35" s="381">
        <v>524</v>
      </c>
      <c r="AK35" s="381">
        <v>521</v>
      </c>
      <c r="AL35" s="381">
        <v>518</v>
      </c>
    </row>
    <row r="36" spans="1:38" x14ac:dyDescent="0.2">
      <c r="A36" s="928"/>
      <c r="B36" s="635">
        <v>33</v>
      </c>
      <c r="C36" s="381">
        <v>890</v>
      </c>
      <c r="D36" s="381">
        <v>889</v>
      </c>
      <c r="E36" s="381">
        <v>887</v>
      </c>
      <c r="F36" s="381">
        <v>884</v>
      </c>
      <c r="G36" s="381">
        <v>880</v>
      </c>
      <c r="H36" s="381">
        <v>874</v>
      </c>
      <c r="I36" s="381">
        <v>867</v>
      </c>
      <c r="J36" s="381">
        <v>859</v>
      </c>
      <c r="K36" s="381">
        <v>850</v>
      </c>
      <c r="L36" s="381">
        <v>840</v>
      </c>
      <c r="M36" s="381">
        <v>829</v>
      </c>
      <c r="N36" s="381">
        <v>817</v>
      </c>
      <c r="O36" s="381">
        <v>804</v>
      </c>
      <c r="P36" s="381">
        <v>791</v>
      </c>
      <c r="Q36" s="381">
        <v>777</v>
      </c>
      <c r="R36" s="381">
        <v>762</v>
      </c>
      <c r="S36" s="381">
        <v>747</v>
      </c>
      <c r="T36" s="381">
        <v>731</v>
      </c>
      <c r="U36" s="381">
        <v>715</v>
      </c>
      <c r="V36" s="381">
        <v>699</v>
      </c>
      <c r="W36" s="381">
        <v>682</v>
      </c>
      <c r="X36" s="381">
        <v>666</v>
      </c>
      <c r="Y36" s="381">
        <v>650</v>
      </c>
      <c r="Z36" s="381">
        <v>634</v>
      </c>
      <c r="AA36" s="381">
        <v>618</v>
      </c>
      <c r="AB36" s="381">
        <v>602</v>
      </c>
      <c r="AC36" s="381">
        <v>587</v>
      </c>
      <c r="AD36" s="381">
        <v>573</v>
      </c>
      <c r="AE36" s="381">
        <v>560</v>
      </c>
      <c r="AF36" s="381">
        <v>549</v>
      </c>
      <c r="AG36" s="381">
        <v>539</v>
      </c>
      <c r="AH36" s="381">
        <v>530</v>
      </c>
      <c r="AI36" s="381">
        <v>523</v>
      </c>
      <c r="AJ36" s="381">
        <v>518</v>
      </c>
      <c r="AK36" s="381">
        <v>514</v>
      </c>
      <c r="AL36" s="381">
        <v>511</v>
      </c>
    </row>
    <row r="37" spans="1:38" x14ac:dyDescent="0.2">
      <c r="A37" s="928"/>
      <c r="B37" s="635">
        <v>34</v>
      </c>
      <c r="C37" s="381">
        <v>891</v>
      </c>
      <c r="D37" s="381">
        <v>890</v>
      </c>
      <c r="E37" s="381">
        <v>888</v>
      </c>
      <c r="F37" s="381">
        <v>885</v>
      </c>
      <c r="G37" s="381">
        <v>881</v>
      </c>
      <c r="H37" s="381">
        <v>875</v>
      </c>
      <c r="I37" s="381">
        <v>868</v>
      </c>
      <c r="J37" s="381">
        <v>860</v>
      </c>
      <c r="K37" s="381">
        <v>851</v>
      </c>
      <c r="L37" s="381">
        <v>840</v>
      </c>
      <c r="M37" s="381">
        <v>829</v>
      </c>
      <c r="N37" s="381">
        <v>817</v>
      </c>
      <c r="O37" s="381">
        <v>804</v>
      </c>
      <c r="P37" s="381">
        <v>790</v>
      </c>
      <c r="Q37" s="381">
        <v>776</v>
      </c>
      <c r="R37" s="381">
        <v>761</v>
      </c>
      <c r="S37" s="381">
        <v>745</v>
      </c>
      <c r="T37" s="381">
        <v>729</v>
      </c>
      <c r="U37" s="381">
        <v>713</v>
      </c>
      <c r="V37" s="381">
        <v>696</v>
      </c>
      <c r="W37" s="381">
        <v>680</v>
      </c>
      <c r="X37" s="381">
        <v>663</v>
      </c>
      <c r="Y37" s="381">
        <v>647</v>
      </c>
      <c r="Z37" s="381">
        <v>630</v>
      </c>
      <c r="AA37" s="381">
        <v>614</v>
      </c>
      <c r="AB37" s="381">
        <v>598</v>
      </c>
      <c r="AC37" s="381">
        <v>583</v>
      </c>
      <c r="AD37" s="381">
        <v>568</v>
      </c>
      <c r="AE37" s="381">
        <v>555</v>
      </c>
      <c r="AF37" s="381">
        <v>543</v>
      </c>
      <c r="AG37" s="381">
        <v>533</v>
      </c>
      <c r="AH37" s="381">
        <v>524</v>
      </c>
      <c r="AI37" s="381">
        <v>517</v>
      </c>
      <c r="AJ37" s="381">
        <v>511</v>
      </c>
      <c r="AK37" s="381">
        <v>507</v>
      </c>
      <c r="AL37" s="381">
        <v>504</v>
      </c>
    </row>
    <row r="38" spans="1:38" x14ac:dyDescent="0.2">
      <c r="A38" s="928"/>
      <c r="B38" s="635">
        <v>35</v>
      </c>
      <c r="C38" s="381">
        <v>892</v>
      </c>
      <c r="D38" s="381">
        <v>891</v>
      </c>
      <c r="E38" s="381">
        <v>889</v>
      </c>
      <c r="F38" s="381">
        <v>886</v>
      </c>
      <c r="G38" s="381">
        <v>881</v>
      </c>
      <c r="H38" s="381">
        <v>876</v>
      </c>
      <c r="I38" s="381">
        <v>868</v>
      </c>
      <c r="J38" s="381">
        <v>860</v>
      </c>
      <c r="K38" s="381">
        <v>851</v>
      </c>
      <c r="L38" s="381">
        <v>840</v>
      </c>
      <c r="M38" s="381">
        <v>829</v>
      </c>
      <c r="N38" s="381">
        <v>816</v>
      </c>
      <c r="O38" s="381">
        <v>803</v>
      </c>
      <c r="P38" s="381">
        <v>789</v>
      </c>
      <c r="Q38" s="381">
        <v>774</v>
      </c>
      <c r="R38" s="381">
        <v>759</v>
      </c>
      <c r="S38" s="381">
        <v>743</v>
      </c>
      <c r="T38" s="381">
        <v>727</v>
      </c>
      <c r="U38" s="381">
        <v>711</v>
      </c>
      <c r="V38" s="381">
        <v>694</v>
      </c>
      <c r="W38" s="381">
        <v>677</v>
      </c>
      <c r="X38" s="381">
        <v>660</v>
      </c>
      <c r="Y38" s="381">
        <v>643</v>
      </c>
      <c r="Z38" s="381">
        <v>626</v>
      </c>
      <c r="AA38" s="381">
        <v>610</v>
      </c>
      <c r="AB38" s="381">
        <v>594</v>
      </c>
      <c r="AC38" s="381">
        <v>578</v>
      </c>
      <c r="AD38" s="381">
        <v>563</v>
      </c>
      <c r="AE38" s="381">
        <v>550</v>
      </c>
      <c r="AF38" s="381">
        <v>537</v>
      </c>
      <c r="AG38" s="381">
        <v>527</v>
      </c>
      <c r="AH38" s="381">
        <v>517</v>
      </c>
      <c r="AI38" s="381">
        <v>510</v>
      </c>
      <c r="AJ38" s="381">
        <v>504</v>
      </c>
      <c r="AK38" s="381">
        <v>500</v>
      </c>
      <c r="AL38" s="381">
        <v>497</v>
      </c>
    </row>
    <row r="39" spans="1:38" x14ac:dyDescent="0.2">
      <c r="A39" s="928"/>
      <c r="B39" s="635">
        <v>36</v>
      </c>
      <c r="C39" s="381">
        <v>892</v>
      </c>
      <c r="D39" s="381">
        <v>892</v>
      </c>
      <c r="E39" s="381">
        <v>890</v>
      </c>
      <c r="F39" s="381">
        <v>887</v>
      </c>
      <c r="G39" s="381">
        <v>882</v>
      </c>
      <c r="H39" s="381">
        <v>876</v>
      </c>
      <c r="I39" s="381">
        <v>869</v>
      </c>
      <c r="J39" s="381">
        <v>860</v>
      </c>
      <c r="K39" s="381">
        <v>851</v>
      </c>
      <c r="L39" s="381">
        <v>840</v>
      </c>
      <c r="M39" s="381">
        <v>829</v>
      </c>
      <c r="N39" s="381">
        <v>816</v>
      </c>
      <c r="O39" s="381">
        <v>802</v>
      </c>
      <c r="P39" s="381">
        <v>788</v>
      </c>
      <c r="Q39" s="381">
        <v>773</v>
      </c>
      <c r="R39" s="381">
        <v>758</v>
      </c>
      <c r="S39" s="381">
        <v>742</v>
      </c>
      <c r="T39" s="381">
        <v>725</v>
      </c>
      <c r="U39" s="381">
        <v>708</v>
      </c>
      <c r="V39" s="381">
        <v>691</v>
      </c>
      <c r="W39" s="381">
        <v>674</v>
      </c>
      <c r="X39" s="381">
        <v>657</v>
      </c>
      <c r="Y39" s="381">
        <v>639</v>
      </c>
      <c r="Z39" s="381">
        <v>622</v>
      </c>
      <c r="AA39" s="381">
        <v>606</v>
      </c>
      <c r="AB39" s="381">
        <v>589</v>
      </c>
      <c r="AC39" s="381">
        <v>573</v>
      </c>
      <c r="AD39" s="381">
        <v>558</v>
      </c>
      <c r="AE39" s="381">
        <v>544</v>
      </c>
      <c r="AF39" s="381">
        <v>532</v>
      </c>
      <c r="AG39" s="381">
        <v>520</v>
      </c>
      <c r="AH39" s="381">
        <v>511</v>
      </c>
      <c r="AI39" s="381">
        <v>503</v>
      </c>
      <c r="AJ39" s="381">
        <v>497</v>
      </c>
      <c r="AK39" s="381">
        <v>493</v>
      </c>
      <c r="AL39" s="381">
        <v>490</v>
      </c>
    </row>
    <row r="40" spans="1:38" x14ac:dyDescent="0.2">
      <c r="A40" s="928"/>
      <c r="B40" s="635">
        <v>37</v>
      </c>
      <c r="C40" s="381">
        <v>893</v>
      </c>
      <c r="D40" s="381">
        <v>892</v>
      </c>
      <c r="E40" s="381">
        <v>890</v>
      </c>
      <c r="F40" s="381">
        <v>887</v>
      </c>
      <c r="G40" s="381">
        <v>882</v>
      </c>
      <c r="H40" s="381">
        <v>876</v>
      </c>
      <c r="I40" s="381">
        <v>869</v>
      </c>
      <c r="J40" s="381">
        <v>860</v>
      </c>
      <c r="K40" s="381">
        <v>851</v>
      </c>
      <c r="L40" s="381">
        <v>840</v>
      </c>
      <c r="M40" s="381">
        <v>828</v>
      </c>
      <c r="N40" s="381">
        <v>815</v>
      </c>
      <c r="O40" s="381">
        <v>801</v>
      </c>
      <c r="P40" s="381">
        <v>787</v>
      </c>
      <c r="Q40" s="381">
        <v>772</v>
      </c>
      <c r="R40" s="381">
        <v>756</v>
      </c>
      <c r="S40" s="381">
        <v>740</v>
      </c>
      <c r="T40" s="381">
        <v>723</v>
      </c>
      <c r="U40" s="381">
        <v>706</v>
      </c>
      <c r="V40" s="381">
        <v>689</v>
      </c>
      <c r="W40" s="381">
        <v>671</v>
      </c>
      <c r="X40" s="381">
        <v>653</v>
      </c>
      <c r="Y40" s="381">
        <v>636</v>
      </c>
      <c r="Z40" s="381">
        <v>619</v>
      </c>
      <c r="AA40" s="381">
        <v>602</v>
      </c>
      <c r="AB40" s="381">
        <v>585</v>
      </c>
      <c r="AC40" s="381">
        <v>569</v>
      </c>
      <c r="AD40" s="381">
        <v>554</v>
      </c>
      <c r="AE40" s="381">
        <v>539</v>
      </c>
      <c r="AF40" s="381">
        <v>526</v>
      </c>
      <c r="AG40" s="381">
        <v>515</v>
      </c>
      <c r="AH40" s="381">
        <v>505</v>
      </c>
      <c r="AI40" s="381">
        <v>497</v>
      </c>
      <c r="AJ40" s="381">
        <v>491</v>
      </c>
      <c r="AK40" s="381">
        <v>487</v>
      </c>
      <c r="AL40" s="381">
        <v>484</v>
      </c>
    </row>
    <row r="41" spans="1:38" x14ac:dyDescent="0.2">
      <c r="A41" s="928"/>
      <c r="B41" s="635">
        <v>38</v>
      </c>
      <c r="C41" s="381">
        <v>893</v>
      </c>
      <c r="D41" s="381">
        <v>893</v>
      </c>
      <c r="E41" s="381">
        <v>891</v>
      </c>
      <c r="F41" s="381">
        <v>887</v>
      </c>
      <c r="G41" s="381">
        <v>882</v>
      </c>
      <c r="H41" s="381">
        <v>876</v>
      </c>
      <c r="I41" s="381">
        <v>869</v>
      </c>
      <c r="J41" s="381">
        <v>860</v>
      </c>
      <c r="K41" s="381">
        <v>850</v>
      </c>
      <c r="L41" s="381">
        <v>839</v>
      </c>
      <c r="M41" s="381">
        <v>827</v>
      </c>
      <c r="N41" s="381">
        <v>814</v>
      </c>
      <c r="O41" s="381">
        <v>800</v>
      </c>
      <c r="P41" s="381">
        <v>786</v>
      </c>
      <c r="Q41" s="381">
        <v>770</v>
      </c>
      <c r="R41" s="381">
        <v>754</v>
      </c>
      <c r="S41" s="381">
        <v>738</v>
      </c>
      <c r="T41" s="381">
        <v>721</v>
      </c>
      <c r="U41" s="381">
        <v>703</v>
      </c>
      <c r="V41" s="381">
        <v>686</v>
      </c>
      <c r="W41" s="381">
        <v>668</v>
      </c>
      <c r="X41" s="381">
        <v>650</v>
      </c>
      <c r="Y41" s="381">
        <v>632</v>
      </c>
      <c r="Z41" s="381">
        <v>615</v>
      </c>
      <c r="AA41" s="381">
        <v>597</v>
      </c>
      <c r="AB41" s="381">
        <v>580</v>
      </c>
      <c r="AC41" s="381">
        <v>564</v>
      </c>
      <c r="AD41" s="381">
        <v>549</v>
      </c>
      <c r="AE41" s="381">
        <v>534</v>
      </c>
      <c r="AF41" s="381">
        <v>520</v>
      </c>
      <c r="AG41" s="381">
        <v>508</v>
      </c>
      <c r="AH41" s="381">
        <v>499</v>
      </c>
      <c r="AI41" s="381">
        <v>490</v>
      </c>
      <c r="AJ41" s="381">
        <v>484</v>
      </c>
      <c r="AK41" s="381">
        <v>480</v>
      </c>
      <c r="AL41" s="381">
        <v>477</v>
      </c>
    </row>
    <row r="42" spans="1:38" x14ac:dyDescent="0.2">
      <c r="A42" s="928"/>
      <c r="B42" s="635">
        <v>39</v>
      </c>
      <c r="C42" s="381">
        <v>893</v>
      </c>
      <c r="D42" s="381">
        <v>893</v>
      </c>
      <c r="E42" s="381">
        <v>891</v>
      </c>
      <c r="F42" s="381">
        <v>887</v>
      </c>
      <c r="G42" s="381">
        <v>882</v>
      </c>
      <c r="H42" s="381">
        <v>876</v>
      </c>
      <c r="I42" s="381">
        <v>869</v>
      </c>
      <c r="J42" s="381">
        <v>860</v>
      </c>
      <c r="K42" s="381">
        <v>850</v>
      </c>
      <c r="L42" s="381">
        <v>839</v>
      </c>
      <c r="M42" s="381">
        <v>826</v>
      </c>
      <c r="N42" s="381">
        <v>813</v>
      </c>
      <c r="O42" s="381">
        <v>799</v>
      </c>
      <c r="P42" s="381">
        <v>784</v>
      </c>
      <c r="Q42" s="381">
        <v>769</v>
      </c>
      <c r="R42" s="381">
        <v>752</v>
      </c>
      <c r="S42" s="381">
        <v>735</v>
      </c>
      <c r="T42" s="381">
        <v>718</v>
      </c>
      <c r="U42" s="381">
        <v>701</v>
      </c>
      <c r="V42" s="381">
        <v>683</v>
      </c>
      <c r="W42" s="381">
        <v>665</v>
      </c>
      <c r="X42" s="381">
        <v>647</v>
      </c>
      <c r="Y42" s="381">
        <v>629</v>
      </c>
      <c r="Z42" s="381">
        <v>611</v>
      </c>
      <c r="AA42" s="381">
        <v>593</v>
      </c>
      <c r="AB42" s="381">
        <v>576</v>
      </c>
      <c r="AC42" s="381">
        <v>560</v>
      </c>
      <c r="AD42" s="381">
        <v>544</v>
      </c>
      <c r="AE42" s="381">
        <v>529</v>
      </c>
      <c r="AF42" s="381">
        <v>515</v>
      </c>
      <c r="AG42" s="381">
        <v>503</v>
      </c>
      <c r="AH42" s="381">
        <v>492</v>
      </c>
      <c r="AI42" s="381">
        <v>484</v>
      </c>
      <c r="AJ42" s="381">
        <v>477</v>
      </c>
      <c r="AK42" s="381">
        <v>473</v>
      </c>
      <c r="AL42" s="381">
        <v>471</v>
      </c>
    </row>
    <row r="43" spans="1:38" x14ac:dyDescent="0.2">
      <c r="A43" s="928"/>
      <c r="B43" s="635">
        <v>40</v>
      </c>
      <c r="C43" s="381">
        <v>893</v>
      </c>
      <c r="D43" s="381">
        <v>893</v>
      </c>
      <c r="E43" s="381">
        <v>891</v>
      </c>
      <c r="F43" s="381">
        <v>887</v>
      </c>
      <c r="G43" s="381">
        <v>882</v>
      </c>
      <c r="H43" s="381">
        <v>876</v>
      </c>
      <c r="I43" s="381">
        <v>868</v>
      </c>
      <c r="J43" s="381">
        <v>859</v>
      </c>
      <c r="K43" s="381">
        <v>849</v>
      </c>
      <c r="L43" s="381">
        <v>838</v>
      </c>
      <c r="M43" s="381">
        <v>825</v>
      </c>
      <c r="N43" s="381">
        <v>812</v>
      </c>
      <c r="O43" s="381">
        <v>798</v>
      </c>
      <c r="P43" s="381">
        <v>783</v>
      </c>
      <c r="Q43" s="381">
        <v>767</v>
      </c>
      <c r="R43" s="381">
        <v>750</v>
      </c>
      <c r="S43" s="381">
        <v>733</v>
      </c>
      <c r="T43" s="381">
        <v>716</v>
      </c>
      <c r="U43" s="381">
        <v>698</v>
      </c>
      <c r="V43" s="381">
        <v>680</v>
      </c>
      <c r="W43" s="381">
        <v>662</v>
      </c>
      <c r="X43" s="381">
        <v>643</v>
      </c>
      <c r="Y43" s="381">
        <v>625</v>
      </c>
      <c r="Z43" s="381">
        <v>607</v>
      </c>
      <c r="AA43" s="381">
        <v>589</v>
      </c>
      <c r="AB43" s="381">
        <v>572</v>
      </c>
      <c r="AC43" s="381">
        <v>555</v>
      </c>
      <c r="AD43" s="381">
        <v>539</v>
      </c>
      <c r="AE43" s="381">
        <v>524</v>
      </c>
      <c r="AF43" s="381">
        <v>509</v>
      </c>
      <c r="AG43" s="381">
        <v>497</v>
      </c>
      <c r="AH43" s="381">
        <v>486</v>
      </c>
      <c r="AI43" s="381">
        <v>478</v>
      </c>
      <c r="AJ43" s="381">
        <v>471</v>
      </c>
      <c r="AK43" s="381">
        <v>466</v>
      </c>
      <c r="AL43" s="381">
        <v>464</v>
      </c>
    </row>
    <row r="44" spans="1:38" x14ac:dyDescent="0.2">
      <c r="A44" s="928"/>
      <c r="B44" s="635">
        <v>41</v>
      </c>
      <c r="C44" s="381">
        <v>893</v>
      </c>
      <c r="D44" s="381">
        <v>892</v>
      </c>
      <c r="E44" s="381">
        <v>890</v>
      </c>
      <c r="F44" s="381">
        <v>887</v>
      </c>
      <c r="G44" s="381">
        <v>882</v>
      </c>
      <c r="H44" s="381">
        <v>875</v>
      </c>
      <c r="I44" s="381">
        <v>868</v>
      </c>
      <c r="J44" s="381">
        <v>859</v>
      </c>
      <c r="K44" s="381">
        <v>848</v>
      </c>
      <c r="L44" s="381">
        <v>837</v>
      </c>
      <c r="M44" s="381">
        <v>824</v>
      </c>
      <c r="N44" s="381">
        <v>811</v>
      </c>
      <c r="O44" s="381">
        <v>796</v>
      </c>
      <c r="P44" s="381">
        <v>781</v>
      </c>
      <c r="Q44" s="381">
        <v>765</v>
      </c>
      <c r="R44" s="381">
        <v>748</v>
      </c>
      <c r="S44" s="381">
        <v>731</v>
      </c>
      <c r="T44" s="381">
        <v>713</v>
      </c>
      <c r="U44" s="381">
        <v>695</v>
      </c>
      <c r="V44" s="381">
        <v>677</v>
      </c>
      <c r="W44" s="381">
        <v>658</v>
      </c>
      <c r="X44" s="381">
        <v>640</v>
      </c>
      <c r="Y44" s="381">
        <v>621</v>
      </c>
      <c r="Z44" s="381">
        <v>603</v>
      </c>
      <c r="AA44" s="381">
        <v>585</v>
      </c>
      <c r="AB44" s="381">
        <v>567</v>
      </c>
      <c r="AC44" s="381">
        <v>550</v>
      </c>
      <c r="AD44" s="381">
        <v>534</v>
      </c>
      <c r="AE44" s="381">
        <v>518</v>
      </c>
      <c r="AF44" s="381">
        <v>504</v>
      </c>
      <c r="AG44" s="381">
        <v>491</v>
      </c>
      <c r="AH44" s="381">
        <v>480</v>
      </c>
      <c r="AI44" s="381">
        <v>471</v>
      </c>
      <c r="AJ44" s="381">
        <v>464</v>
      </c>
      <c r="AK44" s="381">
        <v>460</v>
      </c>
      <c r="AL44" s="381">
        <v>457</v>
      </c>
    </row>
    <row r="45" spans="1:38" x14ac:dyDescent="0.2">
      <c r="A45" s="928"/>
      <c r="B45" s="635">
        <v>42</v>
      </c>
      <c r="C45" s="381">
        <v>893</v>
      </c>
      <c r="D45" s="381">
        <v>892</v>
      </c>
      <c r="E45" s="381">
        <v>890</v>
      </c>
      <c r="F45" s="381">
        <v>886</v>
      </c>
      <c r="G45" s="381">
        <v>881</v>
      </c>
      <c r="H45" s="381">
        <v>875</v>
      </c>
      <c r="I45" s="381">
        <v>867</v>
      </c>
      <c r="J45" s="381">
        <v>858</v>
      </c>
      <c r="K45" s="381">
        <v>847</v>
      </c>
      <c r="L45" s="381">
        <v>836</v>
      </c>
      <c r="M45" s="381">
        <v>823</v>
      </c>
      <c r="N45" s="381">
        <v>809</v>
      </c>
      <c r="O45" s="381">
        <v>795</v>
      </c>
      <c r="P45" s="381">
        <v>779</v>
      </c>
      <c r="Q45" s="381">
        <v>763</v>
      </c>
      <c r="R45" s="381">
        <v>746</v>
      </c>
      <c r="S45" s="381">
        <v>728</v>
      </c>
      <c r="T45" s="381">
        <v>711</v>
      </c>
      <c r="U45" s="381">
        <v>692</v>
      </c>
      <c r="V45" s="381">
        <v>674</v>
      </c>
      <c r="W45" s="381">
        <v>655</v>
      </c>
      <c r="X45" s="381">
        <v>636</v>
      </c>
      <c r="Y45" s="381">
        <v>617</v>
      </c>
      <c r="Z45" s="381">
        <v>599</v>
      </c>
      <c r="AA45" s="381">
        <v>581</v>
      </c>
      <c r="AB45" s="381">
        <v>563</v>
      </c>
      <c r="AC45" s="381">
        <v>546</v>
      </c>
      <c r="AD45" s="381">
        <v>529</v>
      </c>
      <c r="AE45" s="381">
        <v>513</v>
      </c>
      <c r="AF45" s="381">
        <v>499</v>
      </c>
      <c r="AG45" s="381">
        <v>485</v>
      </c>
      <c r="AH45" s="381">
        <v>474</v>
      </c>
      <c r="AI45" s="381">
        <v>465</v>
      </c>
      <c r="AJ45" s="381">
        <v>458</v>
      </c>
      <c r="AK45" s="381">
        <v>453</v>
      </c>
      <c r="AL45" s="381">
        <v>450</v>
      </c>
    </row>
    <row r="46" spans="1:38" x14ac:dyDescent="0.2">
      <c r="A46" s="928"/>
      <c r="B46" s="635">
        <v>43</v>
      </c>
      <c r="C46" s="381">
        <v>892</v>
      </c>
      <c r="D46" s="381">
        <v>891</v>
      </c>
      <c r="E46" s="381">
        <v>889</v>
      </c>
      <c r="F46" s="381">
        <v>885</v>
      </c>
      <c r="G46" s="381">
        <v>880</v>
      </c>
      <c r="H46" s="381">
        <v>874</v>
      </c>
      <c r="I46" s="381">
        <v>866</v>
      </c>
      <c r="J46" s="381">
        <v>857</v>
      </c>
      <c r="K46" s="381">
        <v>846</v>
      </c>
      <c r="L46" s="381">
        <v>834</v>
      </c>
      <c r="M46" s="381">
        <v>821</v>
      </c>
      <c r="N46" s="381">
        <v>808</v>
      </c>
      <c r="O46" s="381">
        <v>793</v>
      </c>
      <c r="P46" s="381">
        <v>777</v>
      </c>
      <c r="Q46" s="381">
        <v>761</v>
      </c>
      <c r="R46" s="381">
        <v>743</v>
      </c>
      <c r="S46" s="381">
        <v>726</v>
      </c>
      <c r="T46" s="381">
        <v>708</v>
      </c>
      <c r="U46" s="381">
        <v>689</v>
      </c>
      <c r="V46" s="381">
        <v>670</v>
      </c>
      <c r="W46" s="381">
        <v>652</v>
      </c>
      <c r="X46" s="381">
        <v>633</v>
      </c>
      <c r="Y46" s="381">
        <v>614</v>
      </c>
      <c r="Z46" s="381">
        <v>595</v>
      </c>
      <c r="AA46" s="381">
        <v>576</v>
      </c>
      <c r="AB46" s="381">
        <v>559</v>
      </c>
      <c r="AC46" s="381">
        <v>541</v>
      </c>
      <c r="AD46" s="381">
        <v>524</v>
      </c>
      <c r="AE46" s="381">
        <v>508</v>
      </c>
      <c r="AF46" s="381">
        <v>493</v>
      </c>
      <c r="AG46" s="381">
        <v>480</v>
      </c>
      <c r="AH46" s="381">
        <v>468</v>
      </c>
      <c r="AI46" s="381">
        <v>459</v>
      </c>
      <c r="AJ46" s="381">
        <v>452</v>
      </c>
      <c r="AK46" s="381">
        <v>446</v>
      </c>
      <c r="AL46" s="381">
        <v>444</v>
      </c>
    </row>
    <row r="47" spans="1:38" x14ac:dyDescent="0.2">
      <c r="A47" s="928"/>
      <c r="B47" s="635">
        <v>44</v>
      </c>
      <c r="C47" s="381">
        <v>891</v>
      </c>
      <c r="D47" s="381">
        <v>890</v>
      </c>
      <c r="E47" s="381">
        <v>888</v>
      </c>
      <c r="F47" s="381">
        <v>884</v>
      </c>
      <c r="G47" s="381">
        <v>879</v>
      </c>
      <c r="H47" s="381">
        <v>873</v>
      </c>
      <c r="I47" s="381">
        <v>865</v>
      </c>
      <c r="J47" s="381">
        <v>855</v>
      </c>
      <c r="K47" s="381">
        <v>845</v>
      </c>
      <c r="L47" s="381">
        <v>833</v>
      </c>
      <c r="M47" s="381">
        <v>820</v>
      </c>
      <c r="N47" s="381">
        <v>806</v>
      </c>
      <c r="O47" s="381">
        <v>791</v>
      </c>
      <c r="P47" s="381">
        <v>775</v>
      </c>
      <c r="Q47" s="381">
        <v>758</v>
      </c>
      <c r="R47" s="381">
        <v>741</v>
      </c>
      <c r="S47" s="381">
        <v>723</v>
      </c>
      <c r="T47" s="381">
        <v>705</v>
      </c>
      <c r="U47" s="381">
        <v>686</v>
      </c>
      <c r="V47" s="381">
        <v>667</v>
      </c>
      <c r="W47" s="381">
        <v>648</v>
      </c>
      <c r="X47" s="381">
        <v>629</v>
      </c>
      <c r="Y47" s="381">
        <v>610</v>
      </c>
      <c r="Z47" s="381">
        <v>591</v>
      </c>
      <c r="AA47" s="381">
        <v>572</v>
      </c>
      <c r="AB47" s="381">
        <v>554</v>
      </c>
      <c r="AC47" s="381">
        <v>536</v>
      </c>
      <c r="AD47" s="381">
        <v>520</v>
      </c>
      <c r="AE47" s="381">
        <v>503</v>
      </c>
      <c r="AF47" s="381">
        <v>488</v>
      </c>
      <c r="AG47" s="381">
        <v>474</v>
      </c>
      <c r="AH47" s="381">
        <v>462</v>
      </c>
      <c r="AI47" s="381">
        <v>453</v>
      </c>
      <c r="AJ47" s="381">
        <v>445</v>
      </c>
      <c r="AK47" s="381">
        <v>440</v>
      </c>
      <c r="AL47" s="381">
        <v>437</v>
      </c>
    </row>
    <row r="48" spans="1:38" x14ac:dyDescent="0.2">
      <c r="A48" s="928"/>
      <c r="B48" s="635">
        <v>45</v>
      </c>
      <c r="C48" s="381">
        <v>890</v>
      </c>
      <c r="D48" s="381">
        <v>889</v>
      </c>
      <c r="E48" s="381">
        <v>887</v>
      </c>
      <c r="F48" s="381">
        <v>883</v>
      </c>
      <c r="G48" s="381">
        <v>878</v>
      </c>
      <c r="H48" s="381">
        <v>872</v>
      </c>
      <c r="I48" s="381">
        <v>863</v>
      </c>
      <c r="J48" s="381">
        <v>854</v>
      </c>
      <c r="K48" s="381">
        <v>843</v>
      </c>
      <c r="L48" s="381">
        <v>831</v>
      </c>
      <c r="M48" s="381">
        <v>818</v>
      </c>
      <c r="N48" s="381">
        <v>804</v>
      </c>
      <c r="O48" s="381">
        <v>789</v>
      </c>
      <c r="P48" s="381">
        <v>772</v>
      </c>
      <c r="Q48" s="381">
        <v>756</v>
      </c>
      <c r="R48" s="381">
        <v>738</v>
      </c>
      <c r="S48" s="381">
        <v>720</v>
      </c>
      <c r="T48" s="381">
        <v>702</v>
      </c>
      <c r="U48" s="381">
        <v>683</v>
      </c>
      <c r="V48" s="381">
        <v>664</v>
      </c>
      <c r="W48" s="381">
        <v>644</v>
      </c>
      <c r="X48" s="381">
        <v>625</v>
      </c>
      <c r="Y48" s="381">
        <v>606</v>
      </c>
      <c r="Z48" s="381">
        <v>587</v>
      </c>
      <c r="AA48" s="381">
        <v>568</v>
      </c>
      <c r="AB48" s="381">
        <v>550</v>
      </c>
      <c r="AC48" s="381">
        <v>532</v>
      </c>
      <c r="AD48" s="381">
        <v>515</v>
      </c>
      <c r="AE48" s="381">
        <v>498</v>
      </c>
      <c r="AF48" s="381">
        <v>483</v>
      </c>
      <c r="AG48" s="381">
        <v>469</v>
      </c>
      <c r="AH48" s="381">
        <v>457</v>
      </c>
      <c r="AI48" s="381">
        <v>447</v>
      </c>
      <c r="AJ48" s="381">
        <v>439</v>
      </c>
      <c r="AK48" s="381">
        <v>434</v>
      </c>
      <c r="AL48" s="381">
        <v>430</v>
      </c>
    </row>
    <row r="49" spans="1:38" x14ac:dyDescent="0.2">
      <c r="A49" s="928"/>
      <c r="B49" s="635">
        <v>46</v>
      </c>
      <c r="C49" s="381">
        <v>889</v>
      </c>
      <c r="D49" s="381">
        <v>888</v>
      </c>
      <c r="E49" s="381">
        <v>886</v>
      </c>
      <c r="F49" s="381">
        <v>882</v>
      </c>
      <c r="G49" s="381">
        <v>877</v>
      </c>
      <c r="H49" s="381">
        <v>870</v>
      </c>
      <c r="I49" s="381">
        <v>862</v>
      </c>
      <c r="J49" s="381">
        <v>852</v>
      </c>
      <c r="K49" s="381">
        <v>841</v>
      </c>
      <c r="L49" s="381">
        <v>829</v>
      </c>
      <c r="M49" s="381">
        <v>816</v>
      </c>
      <c r="N49" s="381">
        <v>802</v>
      </c>
      <c r="O49" s="381">
        <v>786</v>
      </c>
      <c r="P49" s="381">
        <v>770</v>
      </c>
      <c r="Q49" s="381">
        <v>753</v>
      </c>
      <c r="R49" s="381">
        <v>735</v>
      </c>
      <c r="S49" s="381">
        <v>717</v>
      </c>
      <c r="T49" s="381">
        <v>699</v>
      </c>
      <c r="U49" s="381">
        <v>680</v>
      </c>
      <c r="V49" s="381">
        <v>660</v>
      </c>
      <c r="W49" s="381">
        <v>641</v>
      </c>
      <c r="X49" s="381">
        <v>621</v>
      </c>
      <c r="Y49" s="381">
        <v>602</v>
      </c>
      <c r="Z49" s="381">
        <v>582</v>
      </c>
      <c r="AA49" s="381">
        <v>563</v>
      </c>
      <c r="AB49" s="381">
        <v>545</v>
      </c>
      <c r="AC49" s="381">
        <v>527</v>
      </c>
      <c r="AD49" s="381">
        <v>510</v>
      </c>
      <c r="AE49" s="381">
        <v>493</v>
      </c>
      <c r="AF49" s="381">
        <v>478</v>
      </c>
      <c r="AG49" s="381">
        <v>463</v>
      </c>
      <c r="AH49" s="381">
        <v>451</v>
      </c>
      <c r="AI49" s="381">
        <v>441</v>
      </c>
      <c r="AJ49" s="381">
        <v>433</v>
      </c>
      <c r="AK49" s="381">
        <v>427</v>
      </c>
      <c r="AL49" s="381">
        <v>424</v>
      </c>
    </row>
    <row r="50" spans="1:38" x14ac:dyDescent="0.2">
      <c r="A50" s="928"/>
      <c r="B50" s="635">
        <v>47</v>
      </c>
      <c r="C50" s="381">
        <v>887</v>
      </c>
      <c r="D50" s="381">
        <v>886</v>
      </c>
      <c r="E50" s="381">
        <v>884</v>
      </c>
      <c r="F50" s="381">
        <v>880</v>
      </c>
      <c r="G50" s="381">
        <v>875</v>
      </c>
      <c r="H50" s="381">
        <v>868</v>
      </c>
      <c r="I50" s="381">
        <v>860</v>
      </c>
      <c r="J50" s="381">
        <v>851</v>
      </c>
      <c r="K50" s="381">
        <v>840</v>
      </c>
      <c r="L50" s="381">
        <v>827</v>
      </c>
      <c r="M50" s="381">
        <v>814</v>
      </c>
      <c r="N50" s="381">
        <v>799</v>
      </c>
      <c r="O50" s="381">
        <v>784</v>
      </c>
      <c r="P50" s="381">
        <v>767</v>
      </c>
      <c r="Q50" s="381">
        <v>750</v>
      </c>
      <c r="R50" s="381">
        <v>733</v>
      </c>
      <c r="S50" s="381">
        <v>714</v>
      </c>
      <c r="T50" s="381">
        <v>695</v>
      </c>
      <c r="U50" s="381">
        <v>676</v>
      </c>
      <c r="V50" s="381">
        <v>657</v>
      </c>
      <c r="W50" s="381">
        <v>637</v>
      </c>
      <c r="X50" s="381">
        <v>617</v>
      </c>
      <c r="Y50" s="381">
        <v>598</v>
      </c>
      <c r="Z50" s="381">
        <v>578</v>
      </c>
      <c r="AA50" s="381">
        <v>559</v>
      </c>
      <c r="AB50" s="381">
        <v>540</v>
      </c>
      <c r="AC50" s="381">
        <v>522</v>
      </c>
      <c r="AD50" s="381">
        <v>505</v>
      </c>
      <c r="AE50" s="381">
        <v>488</v>
      </c>
      <c r="AF50" s="381">
        <v>473</v>
      </c>
      <c r="AG50" s="381">
        <v>458</v>
      </c>
      <c r="AH50" s="381">
        <v>445</v>
      </c>
      <c r="AI50" s="381">
        <v>435</v>
      </c>
      <c r="AJ50" s="381">
        <v>427</v>
      </c>
      <c r="AK50" s="381">
        <v>421</v>
      </c>
      <c r="AL50" s="381">
        <v>418</v>
      </c>
    </row>
    <row r="51" spans="1:38" x14ac:dyDescent="0.2">
      <c r="A51" s="928"/>
      <c r="B51" s="635">
        <v>48</v>
      </c>
      <c r="C51" s="381">
        <v>885</v>
      </c>
      <c r="D51" s="381">
        <v>885</v>
      </c>
      <c r="E51" s="381">
        <v>882</v>
      </c>
      <c r="F51" s="381">
        <v>879</v>
      </c>
      <c r="G51" s="381">
        <v>873</v>
      </c>
      <c r="H51" s="381">
        <v>867</v>
      </c>
      <c r="I51" s="381">
        <v>858</v>
      </c>
      <c r="J51" s="381">
        <v>849</v>
      </c>
      <c r="K51" s="381">
        <v>837</v>
      </c>
      <c r="L51" s="381">
        <v>825</v>
      </c>
      <c r="M51" s="381">
        <v>811</v>
      </c>
      <c r="N51" s="381">
        <v>797</v>
      </c>
      <c r="O51" s="381">
        <v>781</v>
      </c>
      <c r="P51" s="381">
        <v>765</v>
      </c>
      <c r="Q51" s="381">
        <v>747</v>
      </c>
      <c r="R51" s="381">
        <v>729</v>
      </c>
      <c r="S51" s="381">
        <v>711</v>
      </c>
      <c r="T51" s="381">
        <v>692</v>
      </c>
      <c r="U51" s="381">
        <v>673</v>
      </c>
      <c r="V51" s="381">
        <v>653</v>
      </c>
      <c r="W51" s="381">
        <v>633</v>
      </c>
      <c r="X51" s="381">
        <v>613</v>
      </c>
      <c r="Y51" s="381">
        <v>593</v>
      </c>
      <c r="Z51" s="381">
        <v>574</v>
      </c>
      <c r="AA51" s="381">
        <v>555</v>
      </c>
      <c r="AB51" s="381">
        <v>536</v>
      </c>
      <c r="AC51" s="381">
        <v>518</v>
      </c>
      <c r="AD51" s="381">
        <v>500</v>
      </c>
      <c r="AE51" s="381">
        <v>483</v>
      </c>
      <c r="AF51" s="381">
        <v>467</v>
      </c>
      <c r="AG51" s="381">
        <v>453</v>
      </c>
      <c r="AH51" s="381">
        <v>440</v>
      </c>
      <c r="AI51" s="381">
        <v>429</v>
      </c>
      <c r="AJ51" s="381">
        <v>421</v>
      </c>
      <c r="AK51" s="381">
        <v>415</v>
      </c>
      <c r="AL51" s="381">
        <v>412</v>
      </c>
    </row>
    <row r="52" spans="1:38" x14ac:dyDescent="0.2">
      <c r="A52" s="928"/>
      <c r="B52" s="635">
        <v>49</v>
      </c>
      <c r="C52" s="381">
        <v>883</v>
      </c>
      <c r="D52" s="381">
        <v>883</v>
      </c>
      <c r="E52" s="381">
        <v>880</v>
      </c>
      <c r="F52" s="381">
        <v>877</v>
      </c>
      <c r="G52" s="381">
        <v>871</v>
      </c>
      <c r="H52" s="381">
        <v>864</v>
      </c>
      <c r="I52" s="381">
        <v>856</v>
      </c>
      <c r="J52" s="381">
        <v>846</v>
      </c>
      <c r="K52" s="381">
        <v>835</v>
      </c>
      <c r="L52" s="381">
        <v>823</v>
      </c>
      <c r="M52" s="381">
        <v>809</v>
      </c>
      <c r="N52" s="381">
        <v>794</v>
      </c>
      <c r="O52" s="381">
        <v>778</v>
      </c>
      <c r="P52" s="381">
        <v>762</v>
      </c>
      <c r="Q52" s="381">
        <v>744</v>
      </c>
      <c r="R52" s="381">
        <v>726</v>
      </c>
      <c r="S52" s="381">
        <v>708</v>
      </c>
      <c r="T52" s="381">
        <v>688</v>
      </c>
      <c r="U52" s="381">
        <v>669</v>
      </c>
      <c r="V52" s="381">
        <v>649</v>
      </c>
      <c r="W52" s="381">
        <v>629</v>
      </c>
      <c r="X52" s="381">
        <v>609</v>
      </c>
      <c r="Y52" s="381">
        <v>589</v>
      </c>
      <c r="Z52" s="381">
        <v>569</v>
      </c>
      <c r="AA52" s="381">
        <v>550</v>
      </c>
      <c r="AB52" s="381">
        <v>531</v>
      </c>
      <c r="AC52" s="381">
        <v>513</v>
      </c>
      <c r="AD52" s="381">
        <v>495</v>
      </c>
      <c r="AE52" s="381">
        <v>478</v>
      </c>
      <c r="AF52" s="381">
        <v>462</v>
      </c>
      <c r="AG52" s="381">
        <v>447</v>
      </c>
      <c r="AH52" s="381">
        <v>434</v>
      </c>
      <c r="AI52" s="381">
        <v>423</v>
      </c>
      <c r="AJ52" s="381">
        <v>415</v>
      </c>
      <c r="AK52" s="381">
        <v>409</v>
      </c>
      <c r="AL52" s="381">
        <v>405</v>
      </c>
    </row>
    <row r="53" spans="1:38" x14ac:dyDescent="0.2">
      <c r="A53" s="928"/>
      <c r="B53" s="635">
        <v>50</v>
      </c>
      <c r="C53" s="381">
        <v>881</v>
      </c>
      <c r="D53" s="381">
        <v>881</v>
      </c>
      <c r="E53" s="381">
        <v>878</v>
      </c>
      <c r="F53" s="381">
        <v>874</v>
      </c>
      <c r="G53" s="381">
        <v>869</v>
      </c>
      <c r="H53" s="381">
        <v>862</v>
      </c>
      <c r="I53" s="381">
        <v>854</v>
      </c>
      <c r="J53" s="381">
        <v>844</v>
      </c>
      <c r="K53" s="381">
        <v>833</v>
      </c>
      <c r="L53" s="381">
        <v>820</v>
      </c>
      <c r="M53" s="381">
        <v>806</v>
      </c>
      <c r="N53" s="381">
        <v>791</v>
      </c>
      <c r="O53" s="381">
        <v>775</v>
      </c>
      <c r="P53" s="381">
        <v>759</v>
      </c>
      <c r="Q53" s="381">
        <v>741</v>
      </c>
      <c r="R53" s="381">
        <v>723</v>
      </c>
      <c r="S53" s="381">
        <v>704</v>
      </c>
      <c r="T53" s="381">
        <v>685</v>
      </c>
      <c r="U53" s="381">
        <v>665</v>
      </c>
      <c r="V53" s="381">
        <v>645</v>
      </c>
      <c r="W53" s="381">
        <v>625</v>
      </c>
      <c r="X53" s="381">
        <v>605</v>
      </c>
      <c r="Y53" s="381">
        <v>585</v>
      </c>
      <c r="Z53" s="381">
        <v>565</v>
      </c>
      <c r="AA53" s="381">
        <v>546</v>
      </c>
      <c r="AB53" s="381">
        <v>527</v>
      </c>
      <c r="AC53" s="381">
        <v>508</v>
      </c>
      <c r="AD53" s="381">
        <v>490</v>
      </c>
      <c r="AE53" s="381">
        <v>473</v>
      </c>
      <c r="AF53" s="381">
        <v>457</v>
      </c>
      <c r="AG53" s="381">
        <v>442</v>
      </c>
      <c r="AH53" s="381">
        <v>429</v>
      </c>
      <c r="AI53" s="381">
        <v>418</v>
      </c>
      <c r="AJ53" s="381">
        <v>409</v>
      </c>
      <c r="AK53" s="381">
        <v>403</v>
      </c>
      <c r="AL53" s="381">
        <v>399</v>
      </c>
    </row>
    <row r="54" spans="1:38" x14ac:dyDescent="0.2">
      <c r="A54" s="928"/>
      <c r="B54" s="635">
        <v>51</v>
      </c>
      <c r="C54" s="381">
        <v>879</v>
      </c>
      <c r="D54" s="381">
        <v>878</v>
      </c>
      <c r="E54" s="381">
        <v>876</v>
      </c>
      <c r="F54" s="381">
        <v>872</v>
      </c>
      <c r="G54" s="381">
        <v>867</v>
      </c>
      <c r="H54" s="381">
        <v>860</v>
      </c>
      <c r="I54" s="381">
        <v>851</v>
      </c>
      <c r="J54" s="381">
        <v>841</v>
      </c>
      <c r="K54" s="381">
        <v>830</v>
      </c>
      <c r="L54" s="381">
        <v>817</v>
      </c>
      <c r="M54" s="381">
        <v>803</v>
      </c>
      <c r="N54" s="381">
        <v>788</v>
      </c>
      <c r="O54" s="381">
        <v>772</v>
      </c>
      <c r="P54" s="381">
        <v>755</v>
      </c>
      <c r="Q54" s="381">
        <v>738</v>
      </c>
      <c r="R54" s="381">
        <v>720</v>
      </c>
      <c r="S54" s="381">
        <v>701</v>
      </c>
      <c r="T54" s="381">
        <v>681</v>
      </c>
      <c r="U54" s="381">
        <v>661</v>
      </c>
      <c r="V54" s="381">
        <v>641</v>
      </c>
      <c r="W54" s="381">
        <v>621</v>
      </c>
      <c r="X54" s="381">
        <v>601</v>
      </c>
      <c r="Y54" s="381">
        <v>581</v>
      </c>
      <c r="Z54" s="381">
        <v>561</v>
      </c>
      <c r="AA54" s="381">
        <v>541</v>
      </c>
      <c r="AB54" s="381">
        <v>522</v>
      </c>
      <c r="AC54" s="381">
        <v>503</v>
      </c>
      <c r="AD54" s="381">
        <v>486</v>
      </c>
      <c r="AE54" s="381">
        <v>468</v>
      </c>
      <c r="AF54" s="381">
        <v>452</v>
      </c>
      <c r="AG54" s="381">
        <v>437</v>
      </c>
      <c r="AH54" s="381">
        <v>424</v>
      </c>
      <c r="AI54" s="381">
        <v>412</v>
      </c>
      <c r="AJ54" s="381">
        <v>403</v>
      </c>
      <c r="AK54" s="381">
        <v>397</v>
      </c>
      <c r="AL54" s="381">
        <v>393</v>
      </c>
    </row>
    <row r="55" spans="1:38" x14ac:dyDescent="0.2">
      <c r="A55" s="928"/>
      <c r="B55" s="635">
        <v>52</v>
      </c>
      <c r="C55" s="381">
        <v>877</v>
      </c>
      <c r="D55" s="381">
        <v>876</v>
      </c>
      <c r="E55" s="381">
        <v>873</v>
      </c>
      <c r="F55" s="381">
        <v>870</v>
      </c>
      <c r="G55" s="381">
        <v>864</v>
      </c>
      <c r="H55" s="381">
        <v>857</v>
      </c>
      <c r="I55" s="381">
        <v>849</v>
      </c>
      <c r="J55" s="381">
        <v>839</v>
      </c>
      <c r="K55" s="381">
        <v>827</v>
      </c>
      <c r="L55" s="381">
        <v>814</v>
      </c>
      <c r="M55" s="381">
        <v>800</v>
      </c>
      <c r="N55" s="381">
        <v>785</v>
      </c>
      <c r="O55" s="381">
        <v>769</v>
      </c>
      <c r="P55" s="381">
        <v>752</v>
      </c>
      <c r="Q55" s="381">
        <v>734</v>
      </c>
      <c r="R55" s="381">
        <v>716</v>
      </c>
      <c r="S55" s="381">
        <v>697</v>
      </c>
      <c r="T55" s="381">
        <v>677</v>
      </c>
      <c r="U55" s="381">
        <v>657</v>
      </c>
      <c r="V55" s="381">
        <v>637</v>
      </c>
      <c r="W55" s="381">
        <v>617</v>
      </c>
      <c r="X55" s="381">
        <v>596</v>
      </c>
      <c r="Y55" s="381">
        <v>576</v>
      </c>
      <c r="Z55" s="381">
        <v>556</v>
      </c>
      <c r="AA55" s="381">
        <v>536</v>
      </c>
      <c r="AB55" s="381">
        <v>517</v>
      </c>
      <c r="AC55" s="381">
        <v>499</v>
      </c>
      <c r="AD55" s="381">
        <v>481</v>
      </c>
      <c r="AE55" s="381">
        <v>464</v>
      </c>
      <c r="AF55" s="381">
        <v>447</v>
      </c>
      <c r="AG55" s="381">
        <v>432</v>
      </c>
      <c r="AH55" s="381">
        <v>418</v>
      </c>
      <c r="AI55" s="381">
        <v>407</v>
      </c>
      <c r="AJ55" s="381">
        <v>398</v>
      </c>
      <c r="AK55" s="381">
        <v>391</v>
      </c>
      <c r="AL55" s="381">
        <v>388</v>
      </c>
    </row>
    <row r="56" spans="1:38" x14ac:dyDescent="0.2">
      <c r="A56" s="928"/>
      <c r="B56" s="635">
        <v>53</v>
      </c>
      <c r="C56" s="381">
        <v>874</v>
      </c>
      <c r="D56" s="381">
        <v>873</v>
      </c>
      <c r="E56" s="381">
        <v>871</v>
      </c>
      <c r="F56" s="381">
        <v>867</v>
      </c>
      <c r="G56" s="381">
        <v>861</v>
      </c>
      <c r="H56" s="381">
        <v>854</v>
      </c>
      <c r="I56" s="381">
        <v>846</v>
      </c>
      <c r="J56" s="381">
        <v>836</v>
      </c>
      <c r="K56" s="381">
        <v>824</v>
      </c>
      <c r="L56" s="381">
        <v>811</v>
      </c>
      <c r="M56" s="381">
        <v>797</v>
      </c>
      <c r="N56" s="381">
        <v>782</v>
      </c>
      <c r="O56" s="381">
        <v>766</v>
      </c>
      <c r="P56" s="381">
        <v>749</v>
      </c>
      <c r="Q56" s="381">
        <v>731</v>
      </c>
      <c r="R56" s="381">
        <v>712</v>
      </c>
      <c r="S56" s="381">
        <v>693</v>
      </c>
      <c r="T56" s="381">
        <v>673</v>
      </c>
      <c r="U56" s="381">
        <v>653</v>
      </c>
      <c r="V56" s="381">
        <v>633</v>
      </c>
      <c r="W56" s="381">
        <v>613</v>
      </c>
      <c r="X56" s="381">
        <v>592</v>
      </c>
      <c r="Y56" s="381">
        <v>572</v>
      </c>
      <c r="Z56" s="381">
        <v>552</v>
      </c>
      <c r="AA56" s="381">
        <v>532</v>
      </c>
      <c r="AB56" s="381">
        <v>512</v>
      </c>
      <c r="AC56" s="381">
        <v>494</v>
      </c>
      <c r="AD56" s="381">
        <v>476</v>
      </c>
      <c r="AE56" s="381">
        <v>458</v>
      </c>
      <c r="AF56" s="381">
        <v>442</v>
      </c>
      <c r="AG56" s="381">
        <v>427</v>
      </c>
      <c r="AH56" s="381">
        <v>413</v>
      </c>
      <c r="AI56" s="381">
        <v>402</v>
      </c>
      <c r="AJ56" s="381">
        <v>392</v>
      </c>
      <c r="AK56" s="381">
        <v>386</v>
      </c>
      <c r="AL56" s="381">
        <v>382</v>
      </c>
    </row>
    <row r="57" spans="1:38" x14ac:dyDescent="0.2">
      <c r="A57" s="928"/>
      <c r="B57" s="635">
        <v>54</v>
      </c>
      <c r="C57" s="381">
        <v>871</v>
      </c>
      <c r="D57" s="381">
        <v>870</v>
      </c>
      <c r="E57" s="381">
        <v>868</v>
      </c>
      <c r="F57" s="381">
        <v>864</v>
      </c>
      <c r="G57" s="381">
        <v>858</v>
      </c>
      <c r="H57" s="381">
        <v>851</v>
      </c>
      <c r="I57" s="381">
        <v>843</v>
      </c>
      <c r="J57" s="381">
        <v>833</v>
      </c>
      <c r="K57" s="381">
        <v>821</v>
      </c>
      <c r="L57" s="381">
        <v>808</v>
      </c>
      <c r="M57" s="381">
        <v>794</v>
      </c>
      <c r="N57" s="381">
        <v>779</v>
      </c>
      <c r="O57" s="381">
        <v>762</v>
      </c>
      <c r="P57" s="381">
        <v>745</v>
      </c>
      <c r="Q57" s="381">
        <v>727</v>
      </c>
      <c r="R57" s="381">
        <v>708</v>
      </c>
      <c r="S57" s="381">
        <v>689</v>
      </c>
      <c r="T57" s="381">
        <v>669</v>
      </c>
      <c r="U57" s="381">
        <v>649</v>
      </c>
      <c r="V57" s="381">
        <v>629</v>
      </c>
      <c r="W57" s="381">
        <v>608</v>
      </c>
      <c r="X57" s="381">
        <v>588</v>
      </c>
      <c r="Y57" s="381">
        <v>567</v>
      </c>
      <c r="Z57" s="381">
        <v>547</v>
      </c>
      <c r="AA57" s="381">
        <v>527</v>
      </c>
      <c r="AB57" s="381">
        <v>508</v>
      </c>
      <c r="AC57" s="381">
        <v>489</v>
      </c>
      <c r="AD57" s="381">
        <v>471</v>
      </c>
      <c r="AE57" s="381">
        <v>454</v>
      </c>
      <c r="AF57" s="381">
        <v>437</v>
      </c>
      <c r="AG57" s="381">
        <v>422</v>
      </c>
      <c r="AH57" s="381">
        <v>408</v>
      </c>
      <c r="AI57" s="381">
        <v>396</v>
      </c>
      <c r="AJ57" s="381">
        <v>387</v>
      </c>
      <c r="AK57" s="381">
        <v>380</v>
      </c>
      <c r="AL57" s="381">
        <v>376</v>
      </c>
    </row>
    <row r="58" spans="1:38" x14ac:dyDescent="0.2">
      <c r="A58" s="928"/>
      <c r="B58" s="635">
        <v>55</v>
      </c>
      <c r="C58" s="381">
        <v>868</v>
      </c>
      <c r="D58" s="381">
        <v>867</v>
      </c>
      <c r="E58" s="381">
        <v>865</v>
      </c>
      <c r="F58" s="381">
        <v>861</v>
      </c>
      <c r="G58" s="381">
        <v>855</v>
      </c>
      <c r="H58" s="381">
        <v>848</v>
      </c>
      <c r="I58" s="381">
        <v>840</v>
      </c>
      <c r="J58" s="381">
        <v>829</v>
      </c>
      <c r="K58" s="381">
        <v>818</v>
      </c>
      <c r="L58" s="381">
        <v>805</v>
      </c>
      <c r="M58" s="381">
        <v>790</v>
      </c>
      <c r="N58" s="381">
        <v>775</v>
      </c>
      <c r="O58" s="381">
        <v>759</v>
      </c>
      <c r="P58" s="381">
        <v>741</v>
      </c>
      <c r="Q58" s="381">
        <v>723</v>
      </c>
      <c r="R58" s="381">
        <v>705</v>
      </c>
      <c r="S58" s="381">
        <v>685</v>
      </c>
      <c r="T58" s="381">
        <v>665</v>
      </c>
      <c r="U58" s="381">
        <v>645</v>
      </c>
      <c r="V58" s="381">
        <v>625</v>
      </c>
      <c r="W58" s="381">
        <v>604</v>
      </c>
      <c r="X58" s="381">
        <v>583</v>
      </c>
      <c r="Y58" s="381">
        <v>563</v>
      </c>
      <c r="Z58" s="381">
        <v>542</v>
      </c>
      <c r="AA58" s="381">
        <v>522</v>
      </c>
      <c r="AB58" s="381">
        <v>503</v>
      </c>
      <c r="AC58" s="381">
        <v>484</v>
      </c>
      <c r="AD58" s="381">
        <v>466</v>
      </c>
      <c r="AE58" s="381">
        <v>449</v>
      </c>
      <c r="AF58" s="381">
        <v>432</v>
      </c>
      <c r="AG58" s="381">
        <v>417</v>
      </c>
      <c r="AH58" s="381">
        <v>403</v>
      </c>
      <c r="AI58" s="381">
        <v>391</v>
      </c>
      <c r="AJ58" s="381">
        <v>382</v>
      </c>
      <c r="AK58" s="381">
        <v>375</v>
      </c>
      <c r="AL58" s="381">
        <v>371</v>
      </c>
    </row>
    <row r="59" spans="1:38" x14ac:dyDescent="0.2">
      <c r="A59" s="928"/>
      <c r="B59" s="635">
        <v>56</v>
      </c>
      <c r="C59" s="381">
        <v>865</v>
      </c>
      <c r="D59" s="381">
        <v>864</v>
      </c>
      <c r="E59" s="381">
        <v>861</v>
      </c>
      <c r="F59" s="381">
        <v>857</v>
      </c>
      <c r="G59" s="381">
        <v>852</v>
      </c>
      <c r="H59" s="381">
        <v>845</v>
      </c>
      <c r="I59" s="381">
        <v>836</v>
      </c>
      <c r="J59" s="381">
        <v>826</v>
      </c>
      <c r="K59" s="381">
        <v>814</v>
      </c>
      <c r="L59" s="381">
        <v>801</v>
      </c>
      <c r="M59" s="381">
        <v>787</v>
      </c>
      <c r="N59" s="381">
        <v>771</v>
      </c>
      <c r="O59" s="381">
        <v>755</v>
      </c>
      <c r="P59" s="381">
        <v>737</v>
      </c>
      <c r="Q59" s="381">
        <v>719</v>
      </c>
      <c r="R59" s="381">
        <v>700</v>
      </c>
      <c r="S59" s="381">
        <v>681</v>
      </c>
      <c r="T59" s="381">
        <v>661</v>
      </c>
      <c r="U59" s="381">
        <v>641</v>
      </c>
      <c r="V59" s="381">
        <v>620</v>
      </c>
      <c r="W59" s="381">
        <v>599</v>
      </c>
      <c r="X59" s="381">
        <v>579</v>
      </c>
      <c r="Y59" s="381">
        <v>558</v>
      </c>
      <c r="Z59" s="381">
        <v>537</v>
      </c>
      <c r="AA59" s="381">
        <v>518</v>
      </c>
      <c r="AB59" s="381">
        <v>498</v>
      </c>
      <c r="AC59" s="381">
        <v>479</v>
      </c>
      <c r="AD59" s="381">
        <v>461</v>
      </c>
      <c r="AE59" s="381">
        <v>444</v>
      </c>
      <c r="AF59" s="381">
        <v>427</v>
      </c>
      <c r="AG59" s="381">
        <v>412</v>
      </c>
      <c r="AH59" s="381">
        <v>398</v>
      </c>
      <c r="AI59" s="381">
        <v>386</v>
      </c>
      <c r="AJ59" s="381">
        <v>376</v>
      </c>
      <c r="AK59" s="381">
        <v>370</v>
      </c>
      <c r="AL59" s="381">
        <v>365</v>
      </c>
    </row>
    <row r="60" spans="1:38" x14ac:dyDescent="0.2">
      <c r="A60" s="928"/>
      <c r="B60" s="635">
        <v>57</v>
      </c>
      <c r="C60" s="381">
        <v>861</v>
      </c>
      <c r="D60" s="381">
        <v>860</v>
      </c>
      <c r="E60" s="381">
        <v>858</v>
      </c>
      <c r="F60" s="381">
        <v>854</v>
      </c>
      <c r="G60" s="381">
        <v>848</v>
      </c>
      <c r="H60" s="381">
        <v>841</v>
      </c>
      <c r="I60" s="381">
        <v>832</v>
      </c>
      <c r="J60" s="381">
        <v>822</v>
      </c>
      <c r="K60" s="381">
        <v>810</v>
      </c>
      <c r="L60" s="381">
        <v>797</v>
      </c>
      <c r="M60" s="381">
        <v>783</v>
      </c>
      <c r="N60" s="381">
        <v>767</v>
      </c>
      <c r="O60" s="381">
        <v>751</v>
      </c>
      <c r="P60" s="381">
        <v>733</v>
      </c>
      <c r="Q60" s="381">
        <v>715</v>
      </c>
      <c r="R60" s="381">
        <v>696</v>
      </c>
      <c r="S60" s="381">
        <v>677</v>
      </c>
      <c r="T60" s="381">
        <v>657</v>
      </c>
      <c r="U60" s="381">
        <v>636</v>
      </c>
      <c r="V60" s="381">
        <v>616</v>
      </c>
      <c r="W60" s="381">
        <v>595</v>
      </c>
      <c r="X60" s="381">
        <v>574</v>
      </c>
      <c r="Y60" s="381">
        <v>553</v>
      </c>
      <c r="Z60" s="381">
        <v>533</v>
      </c>
      <c r="AA60" s="381">
        <v>513</v>
      </c>
      <c r="AB60" s="381">
        <v>493</v>
      </c>
      <c r="AC60" s="381">
        <v>474</v>
      </c>
      <c r="AD60" s="381">
        <v>456</v>
      </c>
      <c r="AE60" s="381">
        <v>439</v>
      </c>
      <c r="AF60" s="381">
        <v>422</v>
      </c>
      <c r="AG60" s="381">
        <v>407</v>
      </c>
      <c r="AH60" s="381">
        <v>393</v>
      </c>
      <c r="AI60" s="381">
        <v>381</v>
      </c>
      <c r="AJ60" s="381">
        <v>371</v>
      </c>
      <c r="AK60" s="381">
        <v>364</v>
      </c>
      <c r="AL60" s="381">
        <v>360</v>
      </c>
    </row>
    <row r="61" spans="1:38" x14ac:dyDescent="0.2">
      <c r="A61" s="928"/>
      <c r="B61" s="635">
        <v>58</v>
      </c>
      <c r="C61" s="381">
        <v>857</v>
      </c>
      <c r="D61" s="381">
        <v>856</v>
      </c>
      <c r="E61" s="381">
        <v>854</v>
      </c>
      <c r="F61" s="381">
        <v>850</v>
      </c>
      <c r="G61" s="381">
        <v>844</v>
      </c>
      <c r="H61" s="381">
        <v>837</v>
      </c>
      <c r="I61" s="381">
        <v>829</v>
      </c>
      <c r="J61" s="381">
        <v>818</v>
      </c>
      <c r="K61" s="381">
        <v>806</v>
      </c>
      <c r="L61" s="381">
        <v>793</v>
      </c>
      <c r="M61" s="381">
        <v>779</v>
      </c>
      <c r="N61" s="381">
        <v>763</v>
      </c>
      <c r="O61" s="381">
        <v>747</v>
      </c>
      <c r="P61" s="381">
        <v>729</v>
      </c>
      <c r="Q61" s="381">
        <v>711</v>
      </c>
      <c r="R61" s="381">
        <v>692</v>
      </c>
      <c r="S61" s="381">
        <v>672</v>
      </c>
      <c r="T61" s="381">
        <v>652</v>
      </c>
      <c r="U61" s="381">
        <v>632</v>
      </c>
      <c r="V61" s="381">
        <v>611</v>
      </c>
      <c r="W61" s="381">
        <v>590</v>
      </c>
      <c r="X61" s="381">
        <v>569</v>
      </c>
      <c r="Y61" s="381">
        <v>548</v>
      </c>
      <c r="Z61" s="381">
        <v>528</v>
      </c>
      <c r="AA61" s="381">
        <v>508</v>
      </c>
      <c r="AB61" s="381">
        <v>488</v>
      </c>
      <c r="AC61" s="381">
        <v>469</v>
      </c>
      <c r="AD61" s="381">
        <v>451</v>
      </c>
      <c r="AE61" s="381">
        <v>434</v>
      </c>
      <c r="AF61" s="381">
        <v>417</v>
      </c>
      <c r="AG61" s="381">
        <v>402</v>
      </c>
      <c r="AH61" s="381">
        <v>388</v>
      </c>
      <c r="AI61" s="381">
        <v>375</v>
      </c>
      <c r="AJ61" s="381">
        <v>366</v>
      </c>
      <c r="AK61" s="381">
        <v>359</v>
      </c>
      <c r="AL61" s="381">
        <v>355</v>
      </c>
    </row>
    <row r="62" spans="1:38" x14ac:dyDescent="0.2">
      <c r="A62" s="928"/>
      <c r="B62" s="635">
        <v>59</v>
      </c>
      <c r="C62" s="381">
        <v>853</v>
      </c>
      <c r="D62" s="381">
        <v>853</v>
      </c>
      <c r="E62" s="381">
        <v>850</v>
      </c>
      <c r="F62" s="381">
        <v>846</v>
      </c>
      <c r="G62" s="381">
        <v>841</v>
      </c>
      <c r="H62" s="381">
        <v>833</v>
      </c>
      <c r="I62" s="381">
        <v>825</v>
      </c>
      <c r="J62" s="381">
        <v>814</v>
      </c>
      <c r="K62" s="381">
        <v>802</v>
      </c>
      <c r="L62" s="381">
        <v>789</v>
      </c>
      <c r="M62" s="381">
        <v>775</v>
      </c>
      <c r="N62" s="381">
        <v>759</v>
      </c>
      <c r="O62" s="381">
        <v>743</v>
      </c>
      <c r="P62" s="381">
        <v>725</v>
      </c>
      <c r="Q62" s="381">
        <v>707</v>
      </c>
      <c r="R62" s="381">
        <v>687</v>
      </c>
      <c r="S62" s="381">
        <v>668</v>
      </c>
      <c r="T62" s="381">
        <v>648</v>
      </c>
      <c r="U62" s="381">
        <v>627</v>
      </c>
      <c r="V62" s="381">
        <v>606</v>
      </c>
      <c r="W62" s="381">
        <v>585</v>
      </c>
      <c r="X62" s="381">
        <v>564</v>
      </c>
      <c r="Y62" s="381">
        <v>544</v>
      </c>
      <c r="Z62" s="381">
        <v>523</v>
      </c>
      <c r="AA62" s="381">
        <v>503</v>
      </c>
      <c r="AB62" s="381">
        <v>483</v>
      </c>
      <c r="AC62" s="381">
        <v>464</v>
      </c>
      <c r="AD62" s="381">
        <v>446</v>
      </c>
      <c r="AE62" s="381">
        <v>429</v>
      </c>
      <c r="AF62" s="381">
        <v>412</v>
      </c>
      <c r="AG62" s="381">
        <v>397</v>
      </c>
      <c r="AH62" s="381">
        <v>383</v>
      </c>
      <c r="AI62" s="381">
        <v>370</v>
      </c>
      <c r="AJ62" s="381">
        <v>361</v>
      </c>
      <c r="AK62" s="381">
        <v>354</v>
      </c>
      <c r="AL62" s="381">
        <v>350</v>
      </c>
    </row>
    <row r="63" spans="1:38" x14ac:dyDescent="0.2">
      <c r="A63" s="928"/>
      <c r="B63" s="635">
        <v>60</v>
      </c>
      <c r="C63" s="381">
        <v>849</v>
      </c>
      <c r="D63" s="381">
        <v>848</v>
      </c>
      <c r="E63" s="381">
        <v>846</v>
      </c>
      <c r="F63" s="381">
        <v>842</v>
      </c>
      <c r="G63" s="381">
        <v>836</v>
      </c>
      <c r="H63" s="381">
        <v>829</v>
      </c>
      <c r="I63" s="381">
        <v>821</v>
      </c>
      <c r="J63" s="381">
        <v>810</v>
      </c>
      <c r="K63" s="381">
        <v>798</v>
      </c>
      <c r="L63" s="381">
        <v>785</v>
      </c>
      <c r="M63" s="381">
        <v>770</v>
      </c>
      <c r="N63" s="381">
        <v>755</v>
      </c>
      <c r="O63" s="381">
        <v>738</v>
      </c>
      <c r="P63" s="381">
        <v>720</v>
      </c>
      <c r="Q63" s="381">
        <v>702</v>
      </c>
      <c r="R63" s="381">
        <v>683</v>
      </c>
      <c r="S63" s="381">
        <v>663</v>
      </c>
      <c r="T63" s="381">
        <v>643</v>
      </c>
      <c r="U63" s="381">
        <v>622</v>
      </c>
      <c r="V63" s="381">
        <v>602</v>
      </c>
      <c r="W63" s="381">
        <v>581</v>
      </c>
      <c r="X63" s="381">
        <v>560</v>
      </c>
      <c r="Y63" s="381">
        <v>539</v>
      </c>
      <c r="Z63" s="381">
        <v>518</v>
      </c>
      <c r="AA63" s="381">
        <v>498</v>
      </c>
      <c r="AB63" s="381">
        <v>478</v>
      </c>
      <c r="AC63" s="381">
        <v>459</v>
      </c>
      <c r="AD63" s="381">
        <v>441</v>
      </c>
      <c r="AE63" s="381">
        <v>424</v>
      </c>
      <c r="AF63" s="381">
        <v>407</v>
      </c>
      <c r="AG63" s="381">
        <v>392</v>
      </c>
      <c r="AH63" s="381">
        <v>378</v>
      </c>
      <c r="AI63" s="381">
        <v>365</v>
      </c>
      <c r="AJ63" s="381">
        <v>356</v>
      </c>
      <c r="AK63" s="381">
        <v>348</v>
      </c>
      <c r="AL63" s="381">
        <v>344</v>
      </c>
    </row>
    <row r="64" spans="1:38" x14ac:dyDescent="0.2">
      <c r="A64" s="928"/>
      <c r="B64" s="635">
        <v>61</v>
      </c>
      <c r="C64" s="381">
        <v>845</v>
      </c>
      <c r="D64" s="381">
        <v>844</v>
      </c>
      <c r="E64" s="381">
        <v>842</v>
      </c>
      <c r="F64" s="381">
        <v>838</v>
      </c>
      <c r="G64" s="381">
        <v>832</v>
      </c>
      <c r="H64" s="381">
        <v>825</v>
      </c>
      <c r="I64" s="381">
        <v>816</v>
      </c>
      <c r="J64" s="381">
        <v>806</v>
      </c>
      <c r="K64" s="381">
        <v>794</v>
      </c>
      <c r="L64" s="381">
        <v>781</v>
      </c>
      <c r="M64" s="381">
        <v>766</v>
      </c>
      <c r="N64" s="381">
        <v>750</v>
      </c>
      <c r="O64" s="381">
        <v>734</v>
      </c>
      <c r="P64" s="381">
        <v>716</v>
      </c>
      <c r="Q64" s="381">
        <v>697</v>
      </c>
      <c r="R64" s="381">
        <v>678</v>
      </c>
      <c r="S64" s="381">
        <v>659</v>
      </c>
      <c r="T64" s="381">
        <v>638</v>
      </c>
      <c r="U64" s="381">
        <v>618</v>
      </c>
      <c r="V64" s="381">
        <v>597</v>
      </c>
      <c r="W64" s="381">
        <v>576</v>
      </c>
      <c r="X64" s="381">
        <v>555</v>
      </c>
      <c r="Y64" s="381">
        <v>534</v>
      </c>
      <c r="Z64" s="381">
        <v>513</v>
      </c>
      <c r="AA64" s="381">
        <v>493</v>
      </c>
      <c r="AB64" s="381">
        <v>473</v>
      </c>
      <c r="AC64" s="381">
        <v>454</v>
      </c>
      <c r="AD64" s="381">
        <v>436</v>
      </c>
      <c r="AE64" s="381">
        <v>419</v>
      </c>
      <c r="AF64" s="381">
        <v>402</v>
      </c>
      <c r="AG64" s="381">
        <v>387</v>
      </c>
      <c r="AH64" s="381">
        <v>373</v>
      </c>
      <c r="AI64" s="381">
        <v>361</v>
      </c>
      <c r="AJ64" s="381">
        <v>350</v>
      </c>
      <c r="AK64" s="381">
        <v>343</v>
      </c>
      <c r="AL64" s="381">
        <v>339</v>
      </c>
    </row>
    <row r="65" spans="1:38" x14ac:dyDescent="0.2">
      <c r="A65" s="928"/>
      <c r="B65" s="635">
        <v>62</v>
      </c>
      <c r="C65" s="381">
        <v>840</v>
      </c>
      <c r="D65" s="381">
        <v>840</v>
      </c>
      <c r="E65" s="381">
        <v>837</v>
      </c>
      <c r="F65" s="381">
        <v>833</v>
      </c>
      <c r="G65" s="381">
        <v>828</v>
      </c>
      <c r="H65" s="381">
        <v>820</v>
      </c>
      <c r="I65" s="381">
        <v>812</v>
      </c>
      <c r="J65" s="381">
        <v>801</v>
      </c>
      <c r="K65" s="381">
        <v>790</v>
      </c>
      <c r="L65" s="381">
        <v>776</v>
      </c>
      <c r="M65" s="381">
        <v>762</v>
      </c>
      <c r="N65" s="381">
        <v>746</v>
      </c>
      <c r="O65" s="381">
        <v>729</v>
      </c>
      <c r="P65" s="381">
        <v>711</v>
      </c>
      <c r="Q65" s="381">
        <v>693</v>
      </c>
      <c r="R65" s="381">
        <v>673</v>
      </c>
      <c r="S65" s="381">
        <v>654</v>
      </c>
      <c r="T65" s="381">
        <v>633</v>
      </c>
      <c r="U65" s="381">
        <v>613</v>
      </c>
      <c r="V65" s="381">
        <v>592</v>
      </c>
      <c r="W65" s="381">
        <v>571</v>
      </c>
      <c r="X65" s="381">
        <v>550</v>
      </c>
      <c r="Y65" s="381">
        <v>529</v>
      </c>
      <c r="Z65" s="381">
        <v>508</v>
      </c>
      <c r="AA65" s="381">
        <v>488</v>
      </c>
      <c r="AB65" s="381">
        <v>468</v>
      </c>
      <c r="AC65" s="381">
        <v>449</v>
      </c>
      <c r="AD65" s="381">
        <v>431</v>
      </c>
      <c r="AE65" s="381">
        <v>414</v>
      </c>
      <c r="AF65" s="381">
        <v>397</v>
      </c>
      <c r="AG65" s="381">
        <v>382</v>
      </c>
      <c r="AH65" s="381">
        <v>368</v>
      </c>
      <c r="AI65" s="381">
        <v>356</v>
      </c>
      <c r="AJ65" s="381">
        <v>346</v>
      </c>
      <c r="AK65" s="381">
        <v>338</v>
      </c>
      <c r="AL65" s="381">
        <v>334</v>
      </c>
    </row>
    <row r="66" spans="1:38" x14ac:dyDescent="0.2">
      <c r="A66" s="928"/>
      <c r="B66" s="635">
        <v>63</v>
      </c>
      <c r="C66" s="381">
        <v>836</v>
      </c>
      <c r="D66" s="381">
        <v>835</v>
      </c>
      <c r="E66" s="381">
        <v>833</v>
      </c>
      <c r="F66" s="381">
        <v>829</v>
      </c>
      <c r="G66" s="381">
        <v>823</v>
      </c>
      <c r="H66" s="381">
        <v>816</v>
      </c>
      <c r="I66" s="381">
        <v>807</v>
      </c>
      <c r="J66" s="381">
        <v>797</v>
      </c>
      <c r="K66" s="381">
        <v>785</v>
      </c>
      <c r="L66" s="381">
        <v>772</v>
      </c>
      <c r="M66" s="381">
        <v>757</v>
      </c>
      <c r="N66" s="381">
        <v>741</v>
      </c>
      <c r="O66" s="381">
        <v>724</v>
      </c>
      <c r="P66" s="381">
        <v>706</v>
      </c>
      <c r="Q66" s="381">
        <v>688</v>
      </c>
      <c r="R66" s="381">
        <v>669</v>
      </c>
      <c r="S66" s="381">
        <v>649</v>
      </c>
      <c r="T66" s="381">
        <v>628</v>
      </c>
      <c r="U66" s="381">
        <v>608</v>
      </c>
      <c r="V66" s="381">
        <v>587</v>
      </c>
      <c r="W66" s="381">
        <v>566</v>
      </c>
      <c r="X66" s="381">
        <v>545</v>
      </c>
      <c r="Y66" s="381">
        <v>524</v>
      </c>
      <c r="Z66" s="381">
        <v>503</v>
      </c>
      <c r="AA66" s="381">
        <v>483</v>
      </c>
      <c r="AB66" s="381">
        <v>463</v>
      </c>
      <c r="AC66" s="381">
        <v>444</v>
      </c>
      <c r="AD66" s="381">
        <v>426</v>
      </c>
      <c r="AE66" s="381">
        <v>409</v>
      </c>
      <c r="AF66" s="381">
        <v>392</v>
      </c>
      <c r="AG66" s="381">
        <v>377</v>
      </c>
      <c r="AH66" s="381">
        <v>363</v>
      </c>
      <c r="AI66" s="381">
        <v>351</v>
      </c>
      <c r="AJ66" s="381">
        <v>341</v>
      </c>
      <c r="AK66" s="381">
        <v>334</v>
      </c>
      <c r="AL66" s="381">
        <v>329</v>
      </c>
    </row>
    <row r="67" spans="1:38" x14ac:dyDescent="0.2">
      <c r="A67" s="928"/>
      <c r="B67" s="635">
        <v>64</v>
      </c>
      <c r="C67" s="381">
        <v>831</v>
      </c>
      <c r="D67" s="381">
        <v>830</v>
      </c>
      <c r="E67" s="381">
        <v>828</v>
      </c>
      <c r="F67" s="381">
        <v>824</v>
      </c>
      <c r="G67" s="381">
        <v>818</v>
      </c>
      <c r="H67" s="381">
        <v>811</v>
      </c>
      <c r="I67" s="381">
        <v>802</v>
      </c>
      <c r="J67" s="381">
        <v>792</v>
      </c>
      <c r="K67" s="381">
        <v>780</v>
      </c>
      <c r="L67" s="381">
        <v>766</v>
      </c>
      <c r="M67" s="381">
        <v>751</v>
      </c>
      <c r="N67" s="381">
        <v>736</v>
      </c>
      <c r="O67" s="381">
        <v>719</v>
      </c>
      <c r="P67" s="381">
        <v>701</v>
      </c>
      <c r="Q67" s="381">
        <v>683</v>
      </c>
      <c r="R67" s="381">
        <v>664</v>
      </c>
      <c r="S67" s="381">
        <v>644</v>
      </c>
      <c r="T67" s="381">
        <v>623</v>
      </c>
      <c r="U67" s="381">
        <v>603</v>
      </c>
      <c r="V67" s="381">
        <v>582</v>
      </c>
      <c r="W67" s="381">
        <v>561</v>
      </c>
      <c r="X67" s="381">
        <v>539</v>
      </c>
      <c r="Y67" s="381">
        <v>519</v>
      </c>
      <c r="Z67" s="381">
        <v>498</v>
      </c>
      <c r="AA67" s="381">
        <v>478</v>
      </c>
      <c r="AB67" s="381">
        <v>458</v>
      </c>
      <c r="AC67" s="381">
        <v>439</v>
      </c>
      <c r="AD67" s="381">
        <v>421</v>
      </c>
      <c r="AE67" s="381">
        <v>404</v>
      </c>
      <c r="AF67" s="381">
        <v>387</v>
      </c>
      <c r="AG67" s="381">
        <v>372</v>
      </c>
      <c r="AH67" s="381">
        <v>358</v>
      </c>
      <c r="AI67" s="381">
        <v>346</v>
      </c>
      <c r="AJ67" s="381">
        <v>336</v>
      </c>
      <c r="AK67" s="381">
        <v>329</v>
      </c>
      <c r="AL67" s="381">
        <v>324</v>
      </c>
    </row>
    <row r="68" spans="1:38" x14ac:dyDescent="0.2">
      <c r="A68" s="928"/>
      <c r="B68" s="635">
        <v>65</v>
      </c>
      <c r="C68" s="381">
        <v>826</v>
      </c>
      <c r="D68" s="381">
        <v>825</v>
      </c>
      <c r="E68" s="381">
        <v>822</v>
      </c>
      <c r="F68" s="381">
        <v>818</v>
      </c>
      <c r="G68" s="381">
        <v>813</v>
      </c>
      <c r="H68" s="381">
        <v>806</v>
      </c>
      <c r="I68" s="381">
        <v>797</v>
      </c>
      <c r="J68" s="381">
        <v>787</v>
      </c>
      <c r="K68" s="381">
        <v>775</v>
      </c>
      <c r="L68" s="381">
        <v>761</v>
      </c>
      <c r="M68" s="381">
        <v>746</v>
      </c>
      <c r="N68" s="381">
        <v>731</v>
      </c>
      <c r="O68" s="381">
        <v>714</v>
      </c>
      <c r="P68" s="381">
        <v>696</v>
      </c>
      <c r="Q68" s="381">
        <v>678</v>
      </c>
      <c r="R68" s="381">
        <v>658</v>
      </c>
      <c r="S68" s="381">
        <v>639</v>
      </c>
      <c r="T68" s="381">
        <v>618</v>
      </c>
      <c r="U68" s="381">
        <v>597</v>
      </c>
      <c r="V68" s="381">
        <v>577</v>
      </c>
      <c r="W68" s="381">
        <v>555</v>
      </c>
      <c r="X68" s="381">
        <v>534</v>
      </c>
      <c r="Y68" s="381">
        <v>513</v>
      </c>
      <c r="Z68" s="381">
        <v>493</v>
      </c>
      <c r="AA68" s="381">
        <v>472</v>
      </c>
      <c r="AB68" s="381">
        <v>453</v>
      </c>
      <c r="AC68" s="381">
        <v>434</v>
      </c>
      <c r="AD68" s="381">
        <v>416</v>
      </c>
      <c r="AE68" s="381">
        <v>399</v>
      </c>
      <c r="AF68" s="381">
        <v>382</v>
      </c>
      <c r="AG68" s="381">
        <v>367</v>
      </c>
      <c r="AH68" s="381">
        <v>353</v>
      </c>
      <c r="AI68" s="381">
        <v>341</v>
      </c>
      <c r="AJ68" s="381">
        <v>332</v>
      </c>
      <c r="AK68" s="381">
        <v>324</v>
      </c>
      <c r="AL68" s="381">
        <v>320</v>
      </c>
    </row>
    <row r="69" spans="1:38" x14ac:dyDescent="0.2">
      <c r="A69" s="928"/>
      <c r="B69" s="635">
        <v>66</v>
      </c>
      <c r="C69" s="381">
        <v>820</v>
      </c>
      <c r="D69" s="381">
        <v>820</v>
      </c>
      <c r="E69" s="381">
        <v>817</v>
      </c>
      <c r="F69" s="381">
        <v>813</v>
      </c>
      <c r="G69" s="381">
        <v>808</v>
      </c>
      <c r="H69" s="381">
        <v>801</v>
      </c>
      <c r="I69" s="381">
        <v>792</v>
      </c>
      <c r="J69" s="381">
        <v>781</v>
      </c>
      <c r="K69" s="381">
        <v>769</v>
      </c>
      <c r="L69" s="381">
        <v>756</v>
      </c>
      <c r="M69" s="381">
        <v>741</v>
      </c>
      <c r="N69" s="381">
        <v>726</v>
      </c>
      <c r="O69" s="381">
        <v>709</v>
      </c>
      <c r="P69" s="381">
        <v>691</v>
      </c>
      <c r="Q69" s="381">
        <v>672</v>
      </c>
      <c r="R69" s="381">
        <v>653</v>
      </c>
      <c r="S69" s="381">
        <v>633</v>
      </c>
      <c r="T69" s="381">
        <v>613</v>
      </c>
      <c r="U69" s="381">
        <v>592</v>
      </c>
      <c r="V69" s="381">
        <v>571</v>
      </c>
      <c r="W69" s="381">
        <v>550</v>
      </c>
      <c r="X69" s="381">
        <v>529</v>
      </c>
      <c r="Y69" s="381">
        <v>508</v>
      </c>
      <c r="Z69" s="381">
        <v>487</v>
      </c>
      <c r="AA69" s="381">
        <v>467</v>
      </c>
      <c r="AB69" s="381">
        <v>448</v>
      </c>
      <c r="AC69" s="381">
        <v>429</v>
      </c>
      <c r="AD69" s="381">
        <v>411</v>
      </c>
      <c r="AE69" s="381">
        <v>393</v>
      </c>
      <c r="AF69" s="381">
        <v>377</v>
      </c>
      <c r="AG69" s="381">
        <v>362</v>
      </c>
      <c r="AH69" s="381">
        <v>348</v>
      </c>
      <c r="AI69" s="381">
        <v>336</v>
      </c>
      <c r="AJ69" s="381">
        <v>327</v>
      </c>
      <c r="AK69" s="381">
        <v>319</v>
      </c>
      <c r="AL69" s="381">
        <v>315</v>
      </c>
    </row>
    <row r="70" spans="1:38" x14ac:dyDescent="0.2">
      <c r="A70" s="928"/>
      <c r="B70" s="635">
        <v>67</v>
      </c>
      <c r="C70" s="381">
        <v>815</v>
      </c>
      <c r="D70" s="381">
        <v>814</v>
      </c>
      <c r="E70" s="381">
        <v>812</v>
      </c>
      <c r="F70" s="381">
        <v>808</v>
      </c>
      <c r="G70" s="381">
        <v>802</v>
      </c>
      <c r="H70" s="381">
        <v>795</v>
      </c>
      <c r="I70" s="381">
        <v>786</v>
      </c>
      <c r="J70" s="381">
        <v>776</v>
      </c>
      <c r="K70" s="381">
        <v>764</v>
      </c>
      <c r="L70" s="381">
        <v>751</v>
      </c>
      <c r="M70" s="381">
        <v>736</v>
      </c>
      <c r="N70" s="381">
        <v>720</v>
      </c>
      <c r="O70" s="381">
        <v>703</v>
      </c>
      <c r="P70" s="381">
        <v>686</v>
      </c>
      <c r="Q70" s="381">
        <v>667</v>
      </c>
      <c r="R70" s="381">
        <v>648</v>
      </c>
      <c r="S70" s="381">
        <v>628</v>
      </c>
      <c r="T70" s="381">
        <v>608</v>
      </c>
      <c r="U70" s="381">
        <v>587</v>
      </c>
      <c r="V70" s="381">
        <v>566</v>
      </c>
      <c r="W70" s="381">
        <v>545</v>
      </c>
      <c r="X70" s="381">
        <v>524</v>
      </c>
      <c r="Y70" s="381">
        <v>503</v>
      </c>
      <c r="Z70" s="381">
        <v>482</v>
      </c>
      <c r="AA70" s="381">
        <v>462</v>
      </c>
      <c r="AB70" s="381">
        <v>442</v>
      </c>
      <c r="AC70" s="381">
        <v>424</v>
      </c>
      <c r="AD70" s="381">
        <v>406</v>
      </c>
      <c r="AE70" s="381">
        <v>388</v>
      </c>
      <c r="AF70" s="381">
        <v>372</v>
      </c>
      <c r="AG70" s="381">
        <v>357</v>
      </c>
      <c r="AH70" s="381">
        <v>344</v>
      </c>
      <c r="AI70" s="381">
        <v>332</v>
      </c>
      <c r="AJ70" s="381">
        <v>322</v>
      </c>
      <c r="AK70" s="381">
        <v>315</v>
      </c>
      <c r="AL70" s="381">
        <v>310</v>
      </c>
    </row>
    <row r="71" spans="1:38" x14ac:dyDescent="0.2">
      <c r="A71" s="928"/>
      <c r="B71" s="635">
        <v>68</v>
      </c>
      <c r="C71" s="381">
        <v>809</v>
      </c>
      <c r="D71" s="381">
        <v>808</v>
      </c>
      <c r="E71" s="381">
        <v>806</v>
      </c>
      <c r="F71" s="381">
        <v>802</v>
      </c>
      <c r="G71" s="381">
        <v>797</v>
      </c>
      <c r="H71" s="381">
        <v>790</v>
      </c>
      <c r="I71" s="381">
        <v>781</v>
      </c>
      <c r="J71" s="381">
        <v>770</v>
      </c>
      <c r="K71" s="381">
        <v>758</v>
      </c>
      <c r="L71" s="381">
        <v>745</v>
      </c>
      <c r="M71" s="381">
        <v>731</v>
      </c>
      <c r="N71" s="381">
        <v>715</v>
      </c>
      <c r="O71" s="381">
        <v>698</v>
      </c>
      <c r="P71" s="381">
        <v>680</v>
      </c>
      <c r="Q71" s="381">
        <v>662</v>
      </c>
      <c r="R71" s="381">
        <v>642</v>
      </c>
      <c r="S71" s="381">
        <v>623</v>
      </c>
      <c r="T71" s="381">
        <v>602</v>
      </c>
      <c r="U71" s="381">
        <v>581</v>
      </c>
      <c r="V71" s="381">
        <v>561</v>
      </c>
      <c r="W71" s="381">
        <v>539</v>
      </c>
      <c r="X71" s="381">
        <v>518</v>
      </c>
      <c r="Y71" s="381">
        <v>498</v>
      </c>
      <c r="Z71" s="381">
        <v>477</v>
      </c>
      <c r="AA71" s="381">
        <v>457</v>
      </c>
      <c r="AB71" s="381">
        <v>437</v>
      </c>
      <c r="AC71" s="381">
        <v>418</v>
      </c>
      <c r="AD71" s="381">
        <v>400</v>
      </c>
      <c r="AE71" s="381">
        <v>383</v>
      </c>
      <c r="AF71" s="381">
        <v>367</v>
      </c>
      <c r="AG71" s="381">
        <v>352</v>
      </c>
      <c r="AH71" s="381">
        <v>339</v>
      </c>
      <c r="AI71" s="381">
        <v>327</v>
      </c>
      <c r="AJ71" s="381">
        <v>317</v>
      </c>
      <c r="AK71" s="381">
        <v>310</v>
      </c>
      <c r="AL71" s="381">
        <v>306</v>
      </c>
    </row>
    <row r="72" spans="1:38" x14ac:dyDescent="0.2">
      <c r="A72" s="928"/>
      <c r="B72" s="635">
        <v>69</v>
      </c>
      <c r="C72" s="381">
        <v>803</v>
      </c>
      <c r="D72" s="381">
        <v>803</v>
      </c>
      <c r="E72" s="381">
        <v>800</v>
      </c>
      <c r="F72" s="381">
        <v>796</v>
      </c>
      <c r="G72" s="381">
        <v>791</v>
      </c>
      <c r="H72" s="381">
        <v>784</v>
      </c>
      <c r="I72" s="381">
        <v>775</v>
      </c>
      <c r="J72" s="381">
        <v>765</v>
      </c>
      <c r="K72" s="381">
        <v>753</v>
      </c>
      <c r="L72" s="381">
        <v>739</v>
      </c>
      <c r="M72" s="381">
        <v>725</v>
      </c>
      <c r="N72" s="381">
        <v>709</v>
      </c>
      <c r="O72" s="381">
        <v>693</v>
      </c>
      <c r="P72" s="381">
        <v>675</v>
      </c>
      <c r="Q72" s="381">
        <v>656</v>
      </c>
      <c r="R72" s="381">
        <v>637</v>
      </c>
      <c r="S72" s="381">
        <v>617</v>
      </c>
      <c r="T72" s="381">
        <v>597</v>
      </c>
      <c r="U72" s="381">
        <v>576</v>
      </c>
      <c r="V72" s="381">
        <v>555</v>
      </c>
      <c r="W72" s="381">
        <v>534</v>
      </c>
      <c r="X72" s="381">
        <v>513</v>
      </c>
      <c r="Y72" s="381">
        <v>492</v>
      </c>
      <c r="Z72" s="381">
        <v>472</v>
      </c>
      <c r="AA72" s="381">
        <v>452</v>
      </c>
      <c r="AB72" s="381">
        <v>432</v>
      </c>
      <c r="AC72" s="381">
        <v>413</v>
      </c>
      <c r="AD72" s="381">
        <v>396</v>
      </c>
      <c r="AE72" s="381">
        <v>378</v>
      </c>
      <c r="AF72" s="381">
        <v>362</v>
      </c>
      <c r="AG72" s="381">
        <v>348</v>
      </c>
      <c r="AH72" s="381">
        <v>334</v>
      </c>
      <c r="AI72" s="381">
        <v>322</v>
      </c>
      <c r="AJ72" s="381">
        <v>313</v>
      </c>
      <c r="AK72" s="381">
        <v>306</v>
      </c>
      <c r="AL72" s="381">
        <v>301</v>
      </c>
    </row>
    <row r="73" spans="1:38" x14ac:dyDescent="0.2">
      <c r="A73" s="928"/>
      <c r="B73" s="635">
        <v>70</v>
      </c>
      <c r="C73" s="381">
        <v>797</v>
      </c>
      <c r="D73" s="381">
        <v>797</v>
      </c>
      <c r="E73" s="381">
        <v>794</v>
      </c>
      <c r="F73" s="381">
        <v>790</v>
      </c>
      <c r="G73" s="381">
        <v>785</v>
      </c>
      <c r="H73" s="381">
        <v>778</v>
      </c>
      <c r="I73" s="381">
        <v>769</v>
      </c>
      <c r="J73" s="381">
        <v>759</v>
      </c>
      <c r="K73" s="381">
        <v>747</v>
      </c>
      <c r="L73" s="381">
        <v>734</v>
      </c>
      <c r="M73" s="381">
        <v>719</v>
      </c>
      <c r="N73" s="381">
        <v>703</v>
      </c>
      <c r="O73" s="381">
        <v>686</v>
      </c>
      <c r="P73" s="381">
        <v>669</v>
      </c>
      <c r="Q73" s="381">
        <v>650</v>
      </c>
      <c r="R73" s="381">
        <v>631</v>
      </c>
      <c r="S73" s="381">
        <v>611</v>
      </c>
      <c r="T73" s="381">
        <v>591</v>
      </c>
      <c r="U73" s="381">
        <v>570</v>
      </c>
      <c r="V73" s="381">
        <v>549</v>
      </c>
      <c r="W73" s="381">
        <v>529</v>
      </c>
      <c r="X73" s="381">
        <v>508</v>
      </c>
      <c r="Y73" s="381">
        <v>487</v>
      </c>
      <c r="Z73" s="381">
        <v>466</v>
      </c>
      <c r="AA73" s="381">
        <v>446</v>
      </c>
      <c r="AB73" s="381">
        <v>427</v>
      </c>
      <c r="AC73" s="381">
        <v>408</v>
      </c>
      <c r="AD73" s="381">
        <v>390</v>
      </c>
      <c r="AE73" s="381">
        <v>373</v>
      </c>
      <c r="AF73" s="381">
        <v>357</v>
      </c>
      <c r="AG73" s="381">
        <v>343</v>
      </c>
      <c r="AH73" s="381">
        <v>329</v>
      </c>
      <c r="AI73" s="381">
        <v>318</v>
      </c>
      <c r="AJ73" s="381">
        <v>308</v>
      </c>
      <c r="AK73" s="381">
        <v>301</v>
      </c>
      <c r="AL73" s="381">
        <v>297</v>
      </c>
    </row>
    <row r="74" spans="1:38" x14ac:dyDescent="0.2">
      <c r="A74" s="928"/>
      <c r="B74" s="635">
        <v>71</v>
      </c>
      <c r="C74" s="381">
        <v>791</v>
      </c>
      <c r="D74" s="381">
        <v>790</v>
      </c>
      <c r="E74" s="381">
        <v>788</v>
      </c>
      <c r="F74" s="381">
        <v>784</v>
      </c>
      <c r="G74" s="381">
        <v>779</v>
      </c>
      <c r="H74" s="381">
        <v>772</v>
      </c>
      <c r="I74" s="381">
        <v>763</v>
      </c>
      <c r="J74" s="381">
        <v>753</v>
      </c>
      <c r="K74" s="381">
        <v>741</v>
      </c>
      <c r="L74" s="381">
        <v>728</v>
      </c>
      <c r="M74" s="381">
        <v>713</v>
      </c>
      <c r="N74" s="381">
        <v>697</v>
      </c>
      <c r="O74" s="381">
        <v>680</v>
      </c>
      <c r="P74" s="381">
        <v>663</v>
      </c>
      <c r="Q74" s="381">
        <v>645</v>
      </c>
      <c r="R74" s="381">
        <v>625</v>
      </c>
      <c r="S74" s="381">
        <v>606</v>
      </c>
      <c r="T74" s="381">
        <v>585</v>
      </c>
      <c r="U74" s="381">
        <v>565</v>
      </c>
      <c r="V74" s="381">
        <v>544</v>
      </c>
      <c r="W74" s="381">
        <v>523</v>
      </c>
      <c r="X74" s="381">
        <v>502</v>
      </c>
      <c r="Y74" s="381">
        <v>481</v>
      </c>
      <c r="Z74" s="381">
        <v>461</v>
      </c>
      <c r="AA74" s="381">
        <v>441</v>
      </c>
      <c r="AB74" s="381">
        <v>422</v>
      </c>
      <c r="AC74" s="381">
        <v>403</v>
      </c>
      <c r="AD74" s="381">
        <v>385</v>
      </c>
      <c r="AE74" s="381">
        <v>368</v>
      </c>
      <c r="AF74" s="381">
        <v>353</v>
      </c>
      <c r="AG74" s="381">
        <v>338</v>
      </c>
      <c r="AH74" s="381">
        <v>325</v>
      </c>
      <c r="AI74" s="381">
        <v>313</v>
      </c>
      <c r="AJ74" s="381">
        <v>304</v>
      </c>
      <c r="AK74" s="381">
        <v>296</v>
      </c>
      <c r="AL74" s="381">
        <v>292</v>
      </c>
    </row>
    <row r="75" spans="1:38" x14ac:dyDescent="0.2">
      <c r="A75" s="928"/>
      <c r="B75" s="635">
        <v>72</v>
      </c>
      <c r="C75" s="381">
        <v>785</v>
      </c>
      <c r="D75" s="381">
        <v>784</v>
      </c>
      <c r="E75" s="381">
        <v>782</v>
      </c>
      <c r="F75" s="381">
        <v>778</v>
      </c>
      <c r="G75" s="381">
        <v>772</v>
      </c>
      <c r="H75" s="381">
        <v>765</v>
      </c>
      <c r="I75" s="381">
        <v>757</v>
      </c>
      <c r="J75" s="381">
        <v>747</v>
      </c>
      <c r="K75" s="381">
        <v>735</v>
      </c>
      <c r="L75" s="381">
        <v>722</v>
      </c>
      <c r="M75" s="381">
        <v>707</v>
      </c>
      <c r="N75" s="381">
        <v>691</v>
      </c>
      <c r="O75" s="381">
        <v>674</v>
      </c>
      <c r="P75" s="381">
        <v>657</v>
      </c>
      <c r="Q75" s="381">
        <v>638</v>
      </c>
      <c r="R75" s="381">
        <v>620</v>
      </c>
      <c r="S75" s="381">
        <v>600</v>
      </c>
      <c r="T75" s="381">
        <v>580</v>
      </c>
      <c r="U75" s="381">
        <v>559</v>
      </c>
      <c r="V75" s="381">
        <v>538</v>
      </c>
      <c r="W75" s="381">
        <v>517</v>
      </c>
      <c r="X75" s="381">
        <v>497</v>
      </c>
      <c r="Y75" s="381">
        <v>476</v>
      </c>
      <c r="Z75" s="381">
        <v>455</v>
      </c>
      <c r="AA75" s="381">
        <v>436</v>
      </c>
      <c r="AB75" s="381">
        <v>416</v>
      </c>
      <c r="AC75" s="381">
        <v>398</v>
      </c>
      <c r="AD75" s="381">
        <v>380</v>
      </c>
      <c r="AE75" s="381">
        <v>364</v>
      </c>
      <c r="AF75" s="381">
        <v>347</v>
      </c>
      <c r="AG75" s="381">
        <v>333</v>
      </c>
      <c r="AH75" s="381">
        <v>320</v>
      </c>
      <c r="AI75" s="381">
        <v>308</v>
      </c>
      <c r="AJ75" s="381">
        <v>299</v>
      </c>
      <c r="AK75" s="381">
        <v>292</v>
      </c>
      <c r="AL75" s="381">
        <v>288</v>
      </c>
    </row>
    <row r="76" spans="1:38" x14ac:dyDescent="0.2">
      <c r="A76" s="928"/>
      <c r="B76" s="635">
        <v>73</v>
      </c>
      <c r="C76" s="381">
        <v>778</v>
      </c>
      <c r="D76" s="381">
        <v>777</v>
      </c>
      <c r="E76" s="381">
        <v>775</v>
      </c>
      <c r="F76" s="381">
        <v>771</v>
      </c>
      <c r="G76" s="381">
        <v>766</v>
      </c>
      <c r="H76" s="381">
        <v>759</v>
      </c>
      <c r="I76" s="381">
        <v>750</v>
      </c>
      <c r="J76" s="381">
        <v>740</v>
      </c>
      <c r="K76" s="381">
        <v>728</v>
      </c>
      <c r="L76" s="381">
        <v>715</v>
      </c>
      <c r="M76" s="381">
        <v>701</v>
      </c>
      <c r="N76" s="381">
        <v>685</v>
      </c>
      <c r="O76" s="381">
        <v>669</v>
      </c>
      <c r="P76" s="381">
        <v>651</v>
      </c>
      <c r="Q76" s="381">
        <v>633</v>
      </c>
      <c r="R76" s="381">
        <v>613</v>
      </c>
      <c r="S76" s="381">
        <v>594</v>
      </c>
      <c r="T76" s="381">
        <v>574</v>
      </c>
      <c r="U76" s="381">
        <v>553</v>
      </c>
      <c r="V76" s="381">
        <v>533</v>
      </c>
      <c r="W76" s="381">
        <v>512</v>
      </c>
      <c r="X76" s="381">
        <v>491</v>
      </c>
      <c r="Y76" s="381">
        <v>470</v>
      </c>
      <c r="Z76" s="381">
        <v>450</v>
      </c>
      <c r="AA76" s="381">
        <v>430</v>
      </c>
      <c r="AB76" s="381">
        <v>411</v>
      </c>
      <c r="AC76" s="381">
        <v>393</v>
      </c>
      <c r="AD76" s="381">
        <v>375</v>
      </c>
      <c r="AE76" s="381">
        <v>358</v>
      </c>
      <c r="AF76" s="381">
        <v>343</v>
      </c>
      <c r="AG76" s="381">
        <v>328</v>
      </c>
      <c r="AH76" s="381">
        <v>315</v>
      </c>
      <c r="AI76" s="381">
        <v>304</v>
      </c>
      <c r="AJ76" s="381">
        <v>295</v>
      </c>
      <c r="AK76" s="381">
        <v>288</v>
      </c>
      <c r="AL76" s="381">
        <v>283</v>
      </c>
    </row>
    <row r="77" spans="1:38" x14ac:dyDescent="0.2">
      <c r="A77" s="928"/>
      <c r="B77" s="635">
        <v>74</v>
      </c>
      <c r="C77" s="381">
        <v>772</v>
      </c>
      <c r="D77" s="381">
        <v>770</v>
      </c>
      <c r="E77" s="381">
        <v>768</v>
      </c>
      <c r="F77" s="381">
        <v>765</v>
      </c>
      <c r="G77" s="381">
        <v>759</v>
      </c>
      <c r="H77" s="381">
        <v>752</v>
      </c>
      <c r="I77" s="381">
        <v>744</v>
      </c>
      <c r="J77" s="381">
        <v>734</v>
      </c>
      <c r="K77" s="381">
        <v>722</v>
      </c>
      <c r="L77" s="381">
        <v>709</v>
      </c>
      <c r="M77" s="381">
        <v>694</v>
      </c>
      <c r="N77" s="381">
        <v>679</v>
      </c>
      <c r="O77" s="381">
        <v>662</v>
      </c>
      <c r="P77" s="381">
        <v>645</v>
      </c>
      <c r="Q77" s="381">
        <v>627</v>
      </c>
      <c r="R77" s="381">
        <v>607</v>
      </c>
      <c r="S77" s="381">
        <v>588</v>
      </c>
      <c r="T77" s="381">
        <v>568</v>
      </c>
      <c r="U77" s="381">
        <v>547</v>
      </c>
      <c r="V77" s="381">
        <v>527</v>
      </c>
      <c r="W77" s="381">
        <v>506</v>
      </c>
      <c r="X77" s="381">
        <v>485</v>
      </c>
      <c r="Y77" s="381">
        <v>465</v>
      </c>
      <c r="Z77" s="381">
        <v>445</v>
      </c>
      <c r="AA77" s="381">
        <v>425</v>
      </c>
      <c r="AB77" s="381">
        <v>406</v>
      </c>
      <c r="AC77" s="381">
        <v>387</v>
      </c>
      <c r="AD77" s="381">
        <v>370</v>
      </c>
      <c r="AE77" s="381">
        <v>353</v>
      </c>
      <c r="AF77" s="381">
        <v>338</v>
      </c>
      <c r="AG77" s="381">
        <v>323</v>
      </c>
      <c r="AH77" s="381">
        <v>311</v>
      </c>
      <c r="AI77" s="381">
        <v>299</v>
      </c>
      <c r="AJ77" s="381">
        <v>290</v>
      </c>
      <c r="AK77" s="381">
        <v>284</v>
      </c>
      <c r="AL77" s="381">
        <v>279</v>
      </c>
    </row>
    <row r="78" spans="1:38" x14ac:dyDescent="0.2">
      <c r="A78" s="928"/>
      <c r="B78" s="635">
        <v>75</v>
      </c>
      <c r="C78" s="381">
        <v>765</v>
      </c>
      <c r="D78" s="381">
        <v>764</v>
      </c>
      <c r="E78" s="381">
        <v>761</v>
      </c>
      <c r="F78" s="381">
        <v>758</v>
      </c>
      <c r="G78" s="381">
        <v>752</v>
      </c>
      <c r="H78" s="381">
        <v>745</v>
      </c>
      <c r="I78" s="381">
        <v>737</v>
      </c>
      <c r="J78" s="381">
        <v>727</v>
      </c>
      <c r="K78" s="381">
        <v>715</v>
      </c>
      <c r="L78" s="381">
        <v>702</v>
      </c>
      <c r="M78" s="381">
        <v>688</v>
      </c>
      <c r="N78" s="381">
        <v>672</v>
      </c>
      <c r="O78" s="381">
        <v>656</v>
      </c>
      <c r="P78" s="381">
        <v>639</v>
      </c>
      <c r="Q78" s="381">
        <v>621</v>
      </c>
      <c r="R78" s="381">
        <v>601</v>
      </c>
      <c r="S78" s="381">
        <v>582</v>
      </c>
      <c r="T78" s="381">
        <v>562</v>
      </c>
      <c r="U78" s="381">
        <v>542</v>
      </c>
      <c r="V78" s="381">
        <v>521</v>
      </c>
      <c r="W78" s="381">
        <v>500</v>
      </c>
      <c r="X78" s="381">
        <v>480</v>
      </c>
      <c r="Y78" s="381">
        <v>459</v>
      </c>
      <c r="Z78" s="381">
        <v>439</v>
      </c>
      <c r="AA78" s="381">
        <v>419</v>
      </c>
      <c r="AB78" s="381">
        <v>400</v>
      </c>
      <c r="AC78" s="381">
        <v>382</v>
      </c>
      <c r="AD78" s="381">
        <v>365</v>
      </c>
      <c r="AE78" s="381">
        <v>348</v>
      </c>
      <c r="AF78" s="381">
        <v>333</v>
      </c>
      <c r="AG78" s="381">
        <v>319</v>
      </c>
      <c r="AH78" s="381">
        <v>306</v>
      </c>
      <c r="AI78" s="381">
        <v>295</v>
      </c>
      <c r="AJ78" s="381">
        <v>286</v>
      </c>
      <c r="AK78" s="381">
        <v>279</v>
      </c>
      <c r="AL78" s="381">
        <v>275</v>
      </c>
    </row>
    <row r="79" spans="1:38" x14ac:dyDescent="0.2">
      <c r="A79" s="928"/>
      <c r="B79" s="635">
        <v>76</v>
      </c>
      <c r="C79" s="381">
        <v>757</v>
      </c>
      <c r="D79" s="381">
        <v>757</v>
      </c>
      <c r="E79" s="381">
        <v>754</v>
      </c>
      <c r="F79" s="381">
        <v>751</v>
      </c>
      <c r="G79" s="381">
        <v>745</v>
      </c>
      <c r="H79" s="381">
        <v>739</v>
      </c>
      <c r="I79" s="381">
        <v>730</v>
      </c>
      <c r="J79" s="381">
        <v>720</v>
      </c>
      <c r="K79" s="381">
        <v>709</v>
      </c>
      <c r="L79" s="381">
        <v>696</v>
      </c>
      <c r="M79" s="381">
        <v>681</v>
      </c>
      <c r="N79" s="381">
        <v>666</v>
      </c>
      <c r="O79" s="381">
        <v>649</v>
      </c>
      <c r="P79" s="381">
        <v>632</v>
      </c>
      <c r="Q79" s="381">
        <v>613</v>
      </c>
      <c r="R79" s="381">
        <v>595</v>
      </c>
      <c r="S79" s="381">
        <v>576</v>
      </c>
      <c r="T79" s="381">
        <v>556</v>
      </c>
      <c r="U79" s="381">
        <v>535</v>
      </c>
      <c r="V79" s="381">
        <v>515</v>
      </c>
      <c r="W79" s="381">
        <v>494</v>
      </c>
      <c r="X79" s="381">
        <v>474</v>
      </c>
      <c r="Y79" s="381">
        <v>453</v>
      </c>
      <c r="Z79" s="381">
        <v>434</v>
      </c>
      <c r="AA79" s="381">
        <v>414</v>
      </c>
      <c r="AB79" s="381">
        <v>395</v>
      </c>
      <c r="AC79" s="381">
        <v>377</v>
      </c>
      <c r="AD79" s="381">
        <v>360</v>
      </c>
      <c r="AE79" s="381">
        <v>343</v>
      </c>
      <c r="AF79" s="381">
        <v>328</v>
      </c>
      <c r="AG79" s="381">
        <v>314</v>
      </c>
      <c r="AH79" s="381">
        <v>301</v>
      </c>
      <c r="AI79" s="381">
        <v>290</v>
      </c>
      <c r="AJ79" s="381">
        <v>281</v>
      </c>
      <c r="AK79" s="381">
        <v>274</v>
      </c>
      <c r="AL79" s="381">
        <v>270</v>
      </c>
    </row>
    <row r="80" spans="1:38" x14ac:dyDescent="0.2">
      <c r="A80" s="928"/>
      <c r="B80" s="635">
        <v>77</v>
      </c>
      <c r="C80" s="381">
        <v>750</v>
      </c>
      <c r="D80" s="381">
        <v>749</v>
      </c>
      <c r="E80" s="381">
        <v>747</v>
      </c>
      <c r="F80" s="381">
        <v>743</v>
      </c>
      <c r="G80" s="381">
        <v>738</v>
      </c>
      <c r="H80" s="381">
        <v>732</v>
      </c>
      <c r="I80" s="381">
        <v>723</v>
      </c>
      <c r="J80" s="381">
        <v>713</v>
      </c>
      <c r="K80" s="381">
        <v>702</v>
      </c>
      <c r="L80" s="381">
        <v>689</v>
      </c>
      <c r="M80" s="381">
        <v>675</v>
      </c>
      <c r="N80" s="381">
        <v>659</v>
      </c>
      <c r="O80" s="381">
        <v>643</v>
      </c>
      <c r="P80" s="381">
        <v>625</v>
      </c>
      <c r="Q80" s="381">
        <v>607</v>
      </c>
      <c r="R80" s="381">
        <v>588</v>
      </c>
      <c r="S80" s="381">
        <v>569</v>
      </c>
      <c r="T80" s="381">
        <v>550</v>
      </c>
      <c r="U80" s="381">
        <v>529</v>
      </c>
      <c r="V80" s="381">
        <v>509</v>
      </c>
      <c r="W80" s="381">
        <v>489</v>
      </c>
      <c r="X80" s="381">
        <v>468</v>
      </c>
      <c r="Y80" s="381">
        <v>448</v>
      </c>
      <c r="Z80" s="381">
        <v>428</v>
      </c>
      <c r="AA80" s="381">
        <v>408</v>
      </c>
      <c r="AB80" s="381">
        <v>390</v>
      </c>
      <c r="AC80" s="381">
        <v>371</v>
      </c>
      <c r="AD80" s="381">
        <v>355</v>
      </c>
      <c r="AE80" s="381">
        <v>338</v>
      </c>
      <c r="AF80" s="381">
        <v>323</v>
      </c>
      <c r="AG80" s="381">
        <v>309</v>
      </c>
      <c r="AH80" s="381">
        <v>297</v>
      </c>
      <c r="AI80" s="381">
        <v>286</v>
      </c>
      <c r="AJ80" s="381">
        <v>277</v>
      </c>
      <c r="AK80" s="381">
        <v>270</v>
      </c>
      <c r="AL80" s="381">
        <v>266</v>
      </c>
    </row>
    <row r="81" spans="1:38" x14ac:dyDescent="0.2">
      <c r="A81" s="928"/>
      <c r="B81" s="635">
        <v>78</v>
      </c>
      <c r="C81" s="381">
        <v>743</v>
      </c>
      <c r="D81" s="381">
        <v>742</v>
      </c>
      <c r="E81" s="381">
        <v>740</v>
      </c>
      <c r="F81" s="381">
        <v>736</v>
      </c>
      <c r="G81" s="381">
        <v>731</v>
      </c>
      <c r="H81" s="381">
        <v>724</v>
      </c>
      <c r="I81" s="381">
        <v>716</v>
      </c>
      <c r="J81" s="381">
        <v>706</v>
      </c>
      <c r="K81" s="381">
        <v>695</v>
      </c>
      <c r="L81" s="381">
        <v>682</v>
      </c>
      <c r="M81" s="381">
        <v>668</v>
      </c>
      <c r="N81" s="381">
        <v>652</v>
      </c>
      <c r="O81" s="381">
        <v>636</v>
      </c>
      <c r="P81" s="381">
        <v>619</v>
      </c>
      <c r="Q81" s="381">
        <v>601</v>
      </c>
      <c r="R81" s="381">
        <v>582</v>
      </c>
      <c r="S81" s="381">
        <v>563</v>
      </c>
      <c r="T81" s="381">
        <v>543</v>
      </c>
      <c r="U81" s="381">
        <v>523</v>
      </c>
      <c r="V81" s="381">
        <v>503</v>
      </c>
      <c r="W81" s="381">
        <v>483</v>
      </c>
      <c r="X81" s="381">
        <v>462</v>
      </c>
      <c r="Y81" s="381">
        <v>442</v>
      </c>
      <c r="Z81" s="381">
        <v>422</v>
      </c>
      <c r="AA81" s="381">
        <v>403</v>
      </c>
      <c r="AB81" s="381">
        <v>385</v>
      </c>
      <c r="AC81" s="381">
        <v>367</v>
      </c>
      <c r="AD81" s="381">
        <v>349</v>
      </c>
      <c r="AE81" s="381">
        <v>333</v>
      </c>
      <c r="AF81" s="381">
        <v>318</v>
      </c>
      <c r="AG81" s="381">
        <v>305</v>
      </c>
      <c r="AH81" s="381">
        <v>292</v>
      </c>
      <c r="AI81" s="381">
        <v>281</v>
      </c>
      <c r="AJ81" s="381">
        <v>273</v>
      </c>
      <c r="AK81" s="381">
        <v>266</v>
      </c>
      <c r="AL81" s="381">
        <v>262</v>
      </c>
    </row>
    <row r="82" spans="1:38" x14ac:dyDescent="0.2">
      <c r="A82" s="928"/>
      <c r="B82" s="635">
        <v>79</v>
      </c>
      <c r="C82" s="381">
        <v>735</v>
      </c>
      <c r="D82" s="381">
        <v>734</v>
      </c>
      <c r="E82" s="381">
        <v>732</v>
      </c>
      <c r="F82" s="381">
        <v>728</v>
      </c>
      <c r="G82" s="381">
        <v>723</v>
      </c>
      <c r="H82" s="381">
        <v>717</v>
      </c>
      <c r="I82" s="381">
        <v>709</v>
      </c>
      <c r="J82" s="381">
        <v>699</v>
      </c>
      <c r="K82" s="381">
        <v>687</v>
      </c>
      <c r="L82" s="381">
        <v>675</v>
      </c>
      <c r="M82" s="381">
        <v>661</v>
      </c>
      <c r="N82" s="381">
        <v>645</v>
      </c>
      <c r="O82" s="381">
        <v>629</v>
      </c>
      <c r="P82" s="381">
        <v>612</v>
      </c>
      <c r="Q82" s="381">
        <v>594</v>
      </c>
      <c r="R82" s="381">
        <v>576</v>
      </c>
      <c r="S82" s="381">
        <v>557</v>
      </c>
      <c r="T82" s="381">
        <v>537</v>
      </c>
      <c r="U82" s="381">
        <v>517</v>
      </c>
      <c r="V82" s="381">
        <v>497</v>
      </c>
      <c r="W82" s="381">
        <v>477</v>
      </c>
      <c r="X82" s="381">
        <v>456</v>
      </c>
      <c r="Y82" s="381">
        <v>436</v>
      </c>
      <c r="Z82" s="381">
        <v>417</v>
      </c>
      <c r="AA82" s="381">
        <v>397</v>
      </c>
      <c r="AB82" s="381">
        <v>379</v>
      </c>
      <c r="AC82" s="381">
        <v>361</v>
      </c>
      <c r="AD82" s="381">
        <v>344</v>
      </c>
      <c r="AE82" s="381">
        <v>328</v>
      </c>
      <c r="AF82" s="381">
        <v>314</v>
      </c>
      <c r="AG82" s="381">
        <v>300</v>
      </c>
      <c r="AH82" s="381">
        <v>288</v>
      </c>
      <c r="AI82" s="381">
        <v>277</v>
      </c>
      <c r="AJ82" s="381">
        <v>268</v>
      </c>
      <c r="AK82" s="381">
        <v>262</v>
      </c>
      <c r="AL82" s="381">
        <v>258</v>
      </c>
    </row>
    <row r="83" spans="1:38" x14ac:dyDescent="0.2">
      <c r="A83" s="928"/>
      <c r="B83" s="635">
        <v>80</v>
      </c>
      <c r="C83" s="381">
        <v>727</v>
      </c>
      <c r="D83" s="381">
        <v>727</v>
      </c>
      <c r="E83" s="381">
        <v>724</v>
      </c>
      <c r="F83" s="381">
        <v>721</v>
      </c>
      <c r="G83" s="381">
        <v>716</v>
      </c>
      <c r="H83" s="381">
        <v>709</v>
      </c>
      <c r="I83" s="381">
        <v>701</v>
      </c>
      <c r="J83" s="381">
        <v>691</v>
      </c>
      <c r="K83" s="381">
        <v>680</v>
      </c>
      <c r="L83" s="381">
        <v>668</v>
      </c>
      <c r="M83" s="381">
        <v>654</v>
      </c>
      <c r="N83" s="381">
        <v>638</v>
      </c>
      <c r="O83" s="381">
        <v>622</v>
      </c>
      <c r="P83" s="381">
        <v>605</v>
      </c>
      <c r="Q83" s="381">
        <v>588</v>
      </c>
      <c r="R83" s="381">
        <v>570</v>
      </c>
      <c r="S83" s="381">
        <v>551</v>
      </c>
      <c r="T83" s="381">
        <v>531</v>
      </c>
      <c r="U83" s="381">
        <v>511</v>
      </c>
      <c r="V83" s="381">
        <v>491</v>
      </c>
      <c r="W83" s="381">
        <v>471</v>
      </c>
      <c r="X83" s="381">
        <v>451</v>
      </c>
      <c r="Y83" s="381">
        <v>431</v>
      </c>
      <c r="Z83" s="381">
        <v>411</v>
      </c>
      <c r="AA83" s="381">
        <v>392</v>
      </c>
      <c r="AB83" s="381">
        <v>374</v>
      </c>
      <c r="AC83" s="381">
        <v>356</v>
      </c>
      <c r="AD83" s="381">
        <v>340</v>
      </c>
      <c r="AE83" s="381">
        <v>324</v>
      </c>
      <c r="AF83" s="381">
        <v>309</v>
      </c>
      <c r="AG83" s="381">
        <v>295</v>
      </c>
      <c r="AH83" s="381">
        <v>283</v>
      </c>
      <c r="AI83" s="381">
        <v>272</v>
      </c>
      <c r="AJ83" s="381">
        <v>264</v>
      </c>
      <c r="AK83" s="381">
        <v>258</v>
      </c>
      <c r="AL83" s="381">
        <v>254</v>
      </c>
    </row>
    <row r="84" spans="1:38" x14ac:dyDescent="0.2">
      <c r="A84" s="928"/>
      <c r="B84" s="635">
        <v>81</v>
      </c>
      <c r="C84" s="381">
        <v>719</v>
      </c>
      <c r="D84" s="381">
        <v>718</v>
      </c>
      <c r="E84" s="381">
        <v>716</v>
      </c>
      <c r="F84" s="381">
        <v>713</v>
      </c>
      <c r="G84" s="381">
        <v>708</v>
      </c>
      <c r="H84" s="381">
        <v>701</v>
      </c>
      <c r="I84" s="381">
        <v>693</v>
      </c>
      <c r="J84" s="381">
        <v>684</v>
      </c>
      <c r="K84" s="381">
        <v>673</v>
      </c>
      <c r="L84" s="381">
        <v>660</v>
      </c>
      <c r="M84" s="381">
        <v>646</v>
      </c>
      <c r="N84" s="381">
        <v>631</v>
      </c>
      <c r="O84" s="381">
        <v>615</v>
      </c>
      <c r="P84" s="381">
        <v>598</v>
      </c>
      <c r="Q84" s="381">
        <v>581</v>
      </c>
      <c r="R84" s="381">
        <v>563</v>
      </c>
      <c r="S84" s="381">
        <v>544</v>
      </c>
      <c r="T84" s="381">
        <v>524</v>
      </c>
      <c r="U84" s="381">
        <v>505</v>
      </c>
      <c r="V84" s="381">
        <v>485</v>
      </c>
      <c r="W84" s="381">
        <v>465</v>
      </c>
      <c r="X84" s="381">
        <v>445</v>
      </c>
      <c r="Y84" s="381">
        <v>425</v>
      </c>
      <c r="Z84" s="381">
        <v>405</v>
      </c>
      <c r="AA84" s="381">
        <v>387</v>
      </c>
      <c r="AB84" s="381">
        <v>368</v>
      </c>
      <c r="AC84" s="381">
        <v>351</v>
      </c>
      <c r="AD84" s="381">
        <v>334</v>
      </c>
      <c r="AE84" s="381">
        <v>318</v>
      </c>
      <c r="AF84" s="381">
        <v>304</v>
      </c>
      <c r="AG84" s="381">
        <v>291</v>
      </c>
      <c r="AH84" s="381">
        <v>278</v>
      </c>
      <c r="AI84" s="381">
        <v>268</v>
      </c>
      <c r="AJ84" s="381">
        <v>259</v>
      </c>
      <c r="AK84" s="381">
        <v>253</v>
      </c>
      <c r="AL84" s="381">
        <v>250</v>
      </c>
    </row>
    <row r="85" spans="1:38" x14ac:dyDescent="0.2">
      <c r="A85" s="928"/>
      <c r="B85" s="635">
        <v>82</v>
      </c>
      <c r="C85" s="381">
        <v>711</v>
      </c>
      <c r="D85" s="381">
        <v>710</v>
      </c>
      <c r="E85" s="381">
        <v>708</v>
      </c>
      <c r="F85" s="381">
        <v>705</v>
      </c>
      <c r="G85" s="381">
        <v>700</v>
      </c>
      <c r="H85" s="381">
        <v>694</v>
      </c>
      <c r="I85" s="381">
        <v>686</v>
      </c>
      <c r="J85" s="381">
        <v>676</v>
      </c>
      <c r="K85" s="381">
        <v>665</v>
      </c>
      <c r="L85" s="381">
        <v>653</v>
      </c>
      <c r="M85" s="381">
        <v>639</v>
      </c>
      <c r="N85" s="381">
        <v>624</v>
      </c>
      <c r="O85" s="381">
        <v>608</v>
      </c>
      <c r="P85" s="381">
        <v>592</v>
      </c>
      <c r="Q85" s="381">
        <v>574</v>
      </c>
      <c r="R85" s="381">
        <v>555</v>
      </c>
      <c r="S85" s="381">
        <v>536</v>
      </c>
      <c r="T85" s="381">
        <v>518</v>
      </c>
      <c r="U85" s="381">
        <v>498</v>
      </c>
      <c r="V85" s="381">
        <v>478</v>
      </c>
      <c r="W85" s="381">
        <v>459</v>
      </c>
      <c r="X85" s="381">
        <v>439</v>
      </c>
      <c r="Y85" s="381">
        <v>419</v>
      </c>
      <c r="Z85" s="381">
        <v>400</v>
      </c>
      <c r="AA85" s="381">
        <v>381</v>
      </c>
      <c r="AB85" s="381">
        <v>363</v>
      </c>
      <c r="AC85" s="381">
        <v>346</v>
      </c>
      <c r="AD85" s="381">
        <v>329</v>
      </c>
      <c r="AE85" s="381">
        <v>314</v>
      </c>
      <c r="AF85" s="381">
        <v>299</v>
      </c>
      <c r="AG85" s="381">
        <v>286</v>
      </c>
      <c r="AH85" s="381">
        <v>274</v>
      </c>
      <c r="AI85" s="381">
        <v>264</v>
      </c>
      <c r="AJ85" s="381">
        <v>255</v>
      </c>
      <c r="AK85" s="381">
        <v>249</v>
      </c>
      <c r="AL85" s="381">
        <v>245</v>
      </c>
    </row>
    <row r="86" spans="1:38" x14ac:dyDescent="0.2">
      <c r="A86" s="928"/>
      <c r="B86" s="635">
        <v>83</v>
      </c>
      <c r="C86" s="381">
        <v>703</v>
      </c>
      <c r="D86" s="381">
        <v>702</v>
      </c>
      <c r="E86" s="381">
        <v>700</v>
      </c>
      <c r="F86" s="381">
        <v>697</v>
      </c>
      <c r="G86" s="381">
        <v>692</v>
      </c>
      <c r="H86" s="381">
        <v>686</v>
      </c>
      <c r="I86" s="381">
        <v>677</v>
      </c>
      <c r="J86" s="381">
        <v>668</v>
      </c>
      <c r="K86" s="381">
        <v>657</v>
      </c>
      <c r="L86" s="381">
        <v>645</v>
      </c>
      <c r="M86" s="381">
        <v>631</v>
      </c>
      <c r="N86" s="381">
        <v>617</v>
      </c>
      <c r="O86" s="381">
        <v>601</v>
      </c>
      <c r="P86" s="381">
        <v>585</v>
      </c>
      <c r="Q86" s="381">
        <v>567</v>
      </c>
      <c r="R86" s="381">
        <v>549</v>
      </c>
      <c r="S86" s="381">
        <v>530</v>
      </c>
      <c r="T86" s="381">
        <v>511</v>
      </c>
      <c r="U86" s="381">
        <v>492</v>
      </c>
      <c r="V86" s="381">
        <v>472</v>
      </c>
      <c r="W86" s="381">
        <v>452</v>
      </c>
      <c r="X86" s="381">
        <v>433</v>
      </c>
      <c r="Y86" s="381">
        <v>413</v>
      </c>
      <c r="Z86" s="381">
        <v>394</v>
      </c>
      <c r="AA86" s="381">
        <v>376</v>
      </c>
      <c r="AB86" s="381">
        <v>358</v>
      </c>
      <c r="AC86" s="381">
        <v>340</v>
      </c>
      <c r="AD86" s="381">
        <v>324</v>
      </c>
      <c r="AE86" s="381">
        <v>309</v>
      </c>
      <c r="AF86" s="381">
        <v>295</v>
      </c>
      <c r="AG86" s="381">
        <v>281</v>
      </c>
      <c r="AH86" s="381">
        <v>269</v>
      </c>
      <c r="AI86" s="381">
        <v>259</v>
      </c>
      <c r="AJ86" s="381">
        <v>251</v>
      </c>
      <c r="AK86" s="381">
        <v>245</v>
      </c>
      <c r="AL86" s="381">
        <v>241</v>
      </c>
    </row>
    <row r="87" spans="1:38" x14ac:dyDescent="0.2">
      <c r="A87" s="928"/>
      <c r="B87" s="635">
        <v>84</v>
      </c>
      <c r="C87" s="381">
        <v>694</v>
      </c>
      <c r="D87" s="381">
        <v>694</v>
      </c>
      <c r="E87" s="381">
        <v>692</v>
      </c>
      <c r="F87" s="381">
        <v>688</v>
      </c>
      <c r="G87" s="381">
        <v>684</v>
      </c>
      <c r="H87" s="381">
        <v>677</v>
      </c>
      <c r="I87" s="381">
        <v>670</v>
      </c>
      <c r="J87" s="381">
        <v>660</v>
      </c>
      <c r="K87" s="381">
        <v>649</v>
      </c>
      <c r="L87" s="381">
        <v>637</v>
      </c>
      <c r="M87" s="381">
        <v>624</v>
      </c>
      <c r="N87" s="381">
        <v>609</v>
      </c>
      <c r="O87" s="381">
        <v>594</v>
      </c>
      <c r="P87" s="381">
        <v>577</v>
      </c>
      <c r="Q87" s="381">
        <v>560</v>
      </c>
      <c r="R87" s="381">
        <v>542</v>
      </c>
      <c r="S87" s="381">
        <v>524</v>
      </c>
      <c r="T87" s="381">
        <v>505</v>
      </c>
      <c r="U87" s="381">
        <v>485</v>
      </c>
      <c r="V87" s="381">
        <v>466</v>
      </c>
      <c r="W87" s="381">
        <v>446</v>
      </c>
      <c r="X87" s="381">
        <v>427</v>
      </c>
      <c r="Y87" s="381">
        <v>407</v>
      </c>
      <c r="Z87" s="381">
        <v>389</v>
      </c>
      <c r="AA87" s="381">
        <v>370</v>
      </c>
      <c r="AB87" s="381">
        <v>352</v>
      </c>
      <c r="AC87" s="381">
        <v>335</v>
      </c>
      <c r="AD87" s="381">
        <v>319</v>
      </c>
      <c r="AE87" s="381">
        <v>304</v>
      </c>
      <c r="AF87" s="381">
        <v>290</v>
      </c>
      <c r="AG87" s="381">
        <v>277</v>
      </c>
      <c r="AH87" s="381">
        <v>265</v>
      </c>
      <c r="AI87" s="381">
        <v>255</v>
      </c>
      <c r="AJ87" s="381">
        <v>247</v>
      </c>
      <c r="AK87" s="381">
        <v>241</v>
      </c>
      <c r="AL87" s="381">
        <v>237</v>
      </c>
    </row>
    <row r="88" spans="1:38" x14ac:dyDescent="0.2">
      <c r="A88" s="928"/>
      <c r="B88" s="635">
        <v>85</v>
      </c>
      <c r="C88" s="381">
        <v>686</v>
      </c>
      <c r="D88" s="381">
        <v>685</v>
      </c>
      <c r="E88" s="381">
        <v>683</v>
      </c>
      <c r="F88" s="381">
        <v>680</v>
      </c>
      <c r="G88" s="381">
        <v>675</v>
      </c>
      <c r="H88" s="381">
        <v>669</v>
      </c>
      <c r="I88" s="381">
        <v>661</v>
      </c>
      <c r="J88" s="381">
        <v>652</v>
      </c>
      <c r="K88" s="381">
        <v>642</v>
      </c>
      <c r="L88" s="381">
        <v>630</v>
      </c>
      <c r="M88" s="381">
        <v>617</v>
      </c>
      <c r="N88" s="381">
        <v>602</v>
      </c>
      <c r="O88" s="381">
        <v>586</v>
      </c>
      <c r="P88" s="381">
        <v>570</v>
      </c>
      <c r="Q88" s="381">
        <v>553</v>
      </c>
      <c r="R88" s="381">
        <v>535</v>
      </c>
      <c r="S88" s="381">
        <v>517</v>
      </c>
      <c r="T88" s="381">
        <v>498</v>
      </c>
      <c r="U88" s="381">
        <v>479</v>
      </c>
      <c r="V88" s="381">
        <v>459</v>
      </c>
      <c r="W88" s="381">
        <v>440</v>
      </c>
      <c r="X88" s="381">
        <v>421</v>
      </c>
      <c r="Y88" s="381">
        <v>402</v>
      </c>
      <c r="Z88" s="381">
        <v>383</v>
      </c>
      <c r="AA88" s="381">
        <v>364</v>
      </c>
      <c r="AB88" s="381">
        <v>347</v>
      </c>
      <c r="AC88" s="381">
        <v>330</v>
      </c>
      <c r="AD88" s="381">
        <v>314</v>
      </c>
      <c r="AE88" s="381">
        <v>299</v>
      </c>
      <c r="AF88" s="381">
        <v>285</v>
      </c>
      <c r="AG88" s="381">
        <v>272</v>
      </c>
      <c r="AH88" s="381">
        <v>261</v>
      </c>
      <c r="AI88" s="381">
        <v>251</v>
      </c>
      <c r="AJ88" s="381">
        <v>243</v>
      </c>
      <c r="AK88" s="381">
        <v>237</v>
      </c>
      <c r="AL88" s="381">
        <v>233</v>
      </c>
    </row>
    <row r="89" spans="1:38" x14ac:dyDescent="0.2">
      <c r="A89" s="928"/>
      <c r="B89" s="635">
        <v>86</v>
      </c>
      <c r="C89" s="381">
        <v>677</v>
      </c>
      <c r="D89" s="381">
        <v>676</v>
      </c>
      <c r="E89" s="381">
        <v>674</v>
      </c>
      <c r="F89" s="381">
        <v>671</v>
      </c>
      <c r="G89" s="381">
        <v>667</v>
      </c>
      <c r="H89" s="381">
        <v>661</v>
      </c>
      <c r="I89" s="381">
        <v>653</v>
      </c>
      <c r="J89" s="381">
        <v>644</v>
      </c>
      <c r="K89" s="381">
        <v>634</v>
      </c>
      <c r="L89" s="381">
        <v>622</v>
      </c>
      <c r="M89" s="381">
        <v>608</v>
      </c>
      <c r="N89" s="381">
        <v>594</v>
      </c>
      <c r="O89" s="381">
        <v>579</v>
      </c>
      <c r="P89" s="381">
        <v>563</v>
      </c>
      <c r="Q89" s="381">
        <v>546</v>
      </c>
      <c r="R89" s="381">
        <v>528</v>
      </c>
      <c r="S89" s="381">
        <v>510</v>
      </c>
      <c r="T89" s="381">
        <v>492</v>
      </c>
      <c r="U89" s="381">
        <v>473</v>
      </c>
      <c r="V89" s="381">
        <v>453</v>
      </c>
      <c r="W89" s="381">
        <v>434</v>
      </c>
      <c r="X89" s="381">
        <v>415</v>
      </c>
      <c r="Y89" s="381">
        <v>396</v>
      </c>
      <c r="Z89" s="381">
        <v>377</v>
      </c>
      <c r="AA89" s="381">
        <v>359</v>
      </c>
      <c r="AB89" s="381">
        <v>342</v>
      </c>
      <c r="AC89" s="381">
        <v>325</v>
      </c>
      <c r="AD89" s="381">
        <v>309</v>
      </c>
      <c r="AE89" s="381">
        <v>294</v>
      </c>
      <c r="AF89" s="381">
        <v>280</v>
      </c>
      <c r="AG89" s="381">
        <v>268</v>
      </c>
      <c r="AH89" s="381">
        <v>256</v>
      </c>
      <c r="AI89" s="381">
        <v>247</v>
      </c>
      <c r="AJ89" s="381">
        <v>239</v>
      </c>
      <c r="AK89" s="381">
        <v>233</v>
      </c>
      <c r="AL89" s="381">
        <v>229</v>
      </c>
    </row>
    <row r="90" spans="1:38" x14ac:dyDescent="0.2">
      <c r="A90" s="928"/>
      <c r="B90" s="635">
        <v>87</v>
      </c>
      <c r="C90" s="381">
        <v>668</v>
      </c>
      <c r="D90" s="381">
        <v>667</v>
      </c>
      <c r="E90" s="381">
        <v>665</v>
      </c>
      <c r="F90" s="381">
        <v>662</v>
      </c>
      <c r="G90" s="381">
        <v>658</v>
      </c>
      <c r="H90" s="381">
        <v>652</v>
      </c>
      <c r="I90" s="381">
        <v>645</v>
      </c>
      <c r="J90" s="381">
        <v>636</v>
      </c>
      <c r="K90" s="381">
        <v>625</v>
      </c>
      <c r="L90" s="381">
        <v>613</v>
      </c>
      <c r="M90" s="381">
        <v>601</v>
      </c>
      <c r="N90" s="381">
        <v>586</v>
      </c>
      <c r="O90" s="381">
        <v>571</v>
      </c>
      <c r="P90" s="381">
        <v>555</v>
      </c>
      <c r="Q90" s="381">
        <v>539</v>
      </c>
      <c r="R90" s="381">
        <v>521</v>
      </c>
      <c r="S90" s="381">
        <v>503</v>
      </c>
      <c r="T90" s="381">
        <v>485</v>
      </c>
      <c r="U90" s="381">
        <v>466</v>
      </c>
      <c r="V90" s="381">
        <v>447</v>
      </c>
      <c r="W90" s="381">
        <v>428</v>
      </c>
      <c r="X90" s="381">
        <v>409</v>
      </c>
      <c r="Y90" s="381">
        <v>390</v>
      </c>
      <c r="Z90" s="381">
        <v>371</v>
      </c>
      <c r="AA90" s="381">
        <v>354</v>
      </c>
      <c r="AB90" s="381">
        <v>336</v>
      </c>
      <c r="AC90" s="381">
        <v>320</v>
      </c>
      <c r="AD90" s="381">
        <v>304</v>
      </c>
      <c r="AE90" s="381">
        <v>289</v>
      </c>
      <c r="AF90" s="381">
        <v>276</v>
      </c>
      <c r="AG90" s="381">
        <v>263</v>
      </c>
      <c r="AH90" s="381">
        <v>252</v>
      </c>
      <c r="AI90" s="381">
        <v>242</v>
      </c>
      <c r="AJ90" s="381">
        <v>235</v>
      </c>
      <c r="AK90" s="381">
        <v>229</v>
      </c>
      <c r="AL90" s="381">
        <v>225</v>
      </c>
    </row>
    <row r="91" spans="1:38" x14ac:dyDescent="0.2">
      <c r="A91" s="928"/>
      <c r="B91" s="635">
        <v>88</v>
      </c>
      <c r="C91" s="381">
        <v>659</v>
      </c>
      <c r="D91" s="381">
        <v>659</v>
      </c>
      <c r="E91" s="381">
        <v>656</v>
      </c>
      <c r="F91" s="381">
        <v>653</v>
      </c>
      <c r="G91" s="381">
        <v>649</v>
      </c>
      <c r="H91" s="381">
        <v>643</v>
      </c>
      <c r="I91" s="381">
        <v>636</v>
      </c>
      <c r="J91" s="381">
        <v>627</v>
      </c>
      <c r="K91" s="381">
        <v>617</v>
      </c>
      <c r="L91" s="381">
        <v>605</v>
      </c>
      <c r="M91" s="381">
        <v>592</v>
      </c>
      <c r="N91" s="381">
        <v>578</v>
      </c>
      <c r="O91" s="381">
        <v>563</v>
      </c>
      <c r="P91" s="381">
        <v>548</v>
      </c>
      <c r="Q91" s="381">
        <v>531</v>
      </c>
      <c r="R91" s="381">
        <v>514</v>
      </c>
      <c r="S91" s="381">
        <v>496</v>
      </c>
      <c r="T91" s="381">
        <v>477</v>
      </c>
      <c r="U91" s="381">
        <v>459</v>
      </c>
      <c r="V91" s="381">
        <v>441</v>
      </c>
      <c r="W91" s="381">
        <v>422</v>
      </c>
      <c r="X91" s="381">
        <v>403</v>
      </c>
      <c r="Y91" s="381">
        <v>384</v>
      </c>
      <c r="Z91" s="381">
        <v>366</v>
      </c>
      <c r="AA91" s="381">
        <v>348</v>
      </c>
      <c r="AB91" s="381">
        <v>331</v>
      </c>
      <c r="AC91" s="381">
        <v>315</v>
      </c>
      <c r="AD91" s="381">
        <v>299</v>
      </c>
      <c r="AE91" s="381">
        <v>285</v>
      </c>
      <c r="AF91" s="381">
        <v>271</v>
      </c>
      <c r="AG91" s="381">
        <v>258</v>
      </c>
      <c r="AH91" s="381">
        <v>248</v>
      </c>
      <c r="AI91" s="381">
        <v>238</v>
      </c>
      <c r="AJ91" s="381">
        <v>231</v>
      </c>
      <c r="AK91" s="381">
        <v>225</v>
      </c>
      <c r="AL91" s="381">
        <v>221</v>
      </c>
    </row>
    <row r="92" spans="1:38" x14ac:dyDescent="0.2">
      <c r="A92" s="928"/>
      <c r="B92" s="635">
        <v>89</v>
      </c>
      <c r="C92" s="381">
        <v>650</v>
      </c>
      <c r="D92" s="381">
        <v>649</v>
      </c>
      <c r="E92" s="381">
        <v>648</v>
      </c>
      <c r="F92" s="381">
        <v>645</v>
      </c>
      <c r="G92" s="381">
        <v>640</v>
      </c>
      <c r="H92" s="381">
        <v>634</v>
      </c>
      <c r="I92" s="381">
        <v>627</v>
      </c>
      <c r="J92" s="381">
        <v>619</v>
      </c>
      <c r="K92" s="381">
        <v>609</v>
      </c>
      <c r="L92" s="381">
        <v>597</v>
      </c>
      <c r="M92" s="381">
        <v>584</v>
      </c>
      <c r="N92" s="381">
        <v>571</v>
      </c>
      <c r="O92" s="381">
        <v>556</v>
      </c>
      <c r="P92" s="381">
        <v>540</v>
      </c>
      <c r="Q92" s="381">
        <v>524</v>
      </c>
      <c r="R92" s="381">
        <v>507</v>
      </c>
      <c r="S92" s="381">
        <v>489</v>
      </c>
      <c r="T92" s="381">
        <v>471</v>
      </c>
      <c r="U92" s="381">
        <v>452</v>
      </c>
      <c r="V92" s="381">
        <v>434</v>
      </c>
      <c r="W92" s="381">
        <v>415</v>
      </c>
      <c r="X92" s="381">
        <v>397</v>
      </c>
      <c r="Y92" s="381">
        <v>378</v>
      </c>
      <c r="Z92" s="381">
        <v>360</v>
      </c>
      <c r="AA92" s="381">
        <v>342</v>
      </c>
      <c r="AB92" s="381">
        <v>326</v>
      </c>
      <c r="AC92" s="381">
        <v>309</v>
      </c>
      <c r="AD92" s="381">
        <v>294</v>
      </c>
      <c r="AE92" s="381">
        <v>280</v>
      </c>
      <c r="AF92" s="381">
        <v>267</v>
      </c>
      <c r="AG92" s="381">
        <v>254</v>
      </c>
      <c r="AH92" s="381">
        <v>244</v>
      </c>
      <c r="AI92" s="381">
        <v>234</v>
      </c>
      <c r="AJ92" s="381">
        <v>227</v>
      </c>
      <c r="AK92" s="381">
        <v>221</v>
      </c>
      <c r="AL92" s="381">
        <v>217</v>
      </c>
    </row>
    <row r="93" spans="1:38" x14ac:dyDescent="0.2">
      <c r="A93" s="928"/>
      <c r="B93" s="635">
        <v>90</v>
      </c>
      <c r="C93" s="381">
        <v>641</v>
      </c>
      <c r="D93" s="381">
        <v>640</v>
      </c>
      <c r="E93" s="381">
        <v>638</v>
      </c>
      <c r="F93" s="381">
        <v>635</v>
      </c>
      <c r="G93" s="381">
        <v>631</v>
      </c>
      <c r="H93" s="381">
        <v>626</v>
      </c>
      <c r="I93" s="381">
        <v>619</v>
      </c>
      <c r="J93" s="381">
        <v>610</v>
      </c>
      <c r="K93" s="381">
        <v>600</v>
      </c>
      <c r="L93" s="381">
        <v>589</v>
      </c>
      <c r="M93" s="381">
        <v>576</v>
      </c>
      <c r="N93" s="381">
        <v>563</v>
      </c>
      <c r="O93" s="381">
        <v>548</v>
      </c>
      <c r="P93" s="381">
        <v>533</v>
      </c>
      <c r="Q93" s="381">
        <v>516</v>
      </c>
      <c r="R93" s="381">
        <v>499</v>
      </c>
      <c r="S93" s="381">
        <v>482</v>
      </c>
      <c r="T93" s="381">
        <v>464</v>
      </c>
      <c r="U93" s="381">
        <v>446</v>
      </c>
      <c r="V93" s="381">
        <v>427</v>
      </c>
      <c r="W93" s="381">
        <v>409</v>
      </c>
      <c r="X93" s="381">
        <v>391</v>
      </c>
      <c r="Y93" s="381">
        <v>372</v>
      </c>
      <c r="Z93" s="381">
        <v>354</v>
      </c>
      <c r="AA93" s="381">
        <v>337</v>
      </c>
      <c r="AB93" s="381">
        <v>320</v>
      </c>
      <c r="AC93" s="381">
        <v>304</v>
      </c>
      <c r="AD93" s="381">
        <v>289</v>
      </c>
      <c r="AE93" s="381">
        <v>275</v>
      </c>
      <c r="AF93" s="381">
        <v>262</v>
      </c>
      <c r="AG93" s="381">
        <v>250</v>
      </c>
      <c r="AH93" s="381">
        <v>239</v>
      </c>
      <c r="AI93" s="381">
        <v>230</v>
      </c>
      <c r="AJ93" s="381">
        <v>223</v>
      </c>
      <c r="AK93" s="381">
        <v>217</v>
      </c>
      <c r="AL93" s="381">
        <v>214</v>
      </c>
    </row>
    <row r="94" spans="1:38" x14ac:dyDescent="0.2">
      <c r="C94" s="382"/>
      <c r="D94" s="382"/>
      <c r="E94" s="382"/>
      <c r="F94" s="382"/>
      <c r="G94" s="382"/>
      <c r="H94" s="382"/>
      <c r="I94" s="382"/>
      <c r="J94" s="382"/>
      <c r="K94" s="382"/>
      <c r="L94" s="382"/>
      <c r="M94" s="382"/>
      <c r="N94" s="382"/>
      <c r="O94" s="382"/>
      <c r="P94" s="382"/>
      <c r="Q94" s="382"/>
      <c r="R94" s="382"/>
      <c r="S94" s="382"/>
      <c r="T94" s="382"/>
      <c r="U94" s="382"/>
      <c r="V94" s="382"/>
      <c r="W94" s="382"/>
      <c r="X94" s="382"/>
      <c r="Y94" s="382"/>
      <c r="Z94" s="382"/>
      <c r="AA94" s="382"/>
      <c r="AB94" s="382"/>
      <c r="AC94" s="382"/>
      <c r="AD94" s="382"/>
      <c r="AE94" s="382"/>
      <c r="AF94" s="382"/>
      <c r="AG94" s="382"/>
      <c r="AH94" s="382"/>
      <c r="AI94" s="382"/>
      <c r="AJ94" s="382"/>
      <c r="AK94" s="382"/>
      <c r="AL94" s="382"/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2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77"/>
  </cols>
  <sheetData>
    <row r="1" spans="1:38" x14ac:dyDescent="0.2">
      <c r="A1" s="930" t="s">
        <v>1030</v>
      </c>
      <c r="B1" s="932" t="s">
        <v>1031</v>
      </c>
      <c r="C1" s="932"/>
      <c r="D1" s="932"/>
      <c r="E1" s="932"/>
      <c r="F1" s="932"/>
      <c r="G1" s="932"/>
      <c r="H1" s="932"/>
      <c r="I1" s="932"/>
      <c r="J1" s="932"/>
      <c r="K1" s="932"/>
      <c r="L1" s="931"/>
      <c r="M1" s="931"/>
      <c r="N1" s="931"/>
      <c r="O1" s="931"/>
      <c r="P1" s="931"/>
      <c r="Q1" s="931"/>
      <c r="R1" s="931"/>
      <c r="S1" s="931"/>
      <c r="T1" s="931"/>
      <c r="U1" s="931"/>
      <c r="V1" s="931"/>
      <c r="W1" s="931"/>
      <c r="X1" s="931"/>
      <c r="Y1" s="931"/>
      <c r="Z1" s="931"/>
      <c r="AA1" s="931"/>
      <c r="AB1" s="931"/>
      <c r="AC1" s="931"/>
      <c r="AD1" s="931"/>
      <c r="AE1" s="931"/>
      <c r="AF1" s="931"/>
      <c r="AG1" s="931"/>
      <c r="AH1" s="931"/>
      <c r="AI1" s="931"/>
      <c r="AJ1" s="931"/>
      <c r="AK1" s="931"/>
      <c r="AL1" s="931"/>
    </row>
    <row r="2" spans="1:38" x14ac:dyDescent="0.2">
      <c r="A2" s="931"/>
      <c r="B2" s="636" t="s">
        <v>1032</v>
      </c>
      <c r="C2" s="636">
        <v>0</v>
      </c>
      <c r="D2" s="636">
        <v>5</v>
      </c>
      <c r="E2" s="636">
        <v>10</v>
      </c>
      <c r="F2" s="636">
        <v>15</v>
      </c>
      <c r="G2" s="636">
        <v>20</v>
      </c>
      <c r="H2" s="636">
        <v>25</v>
      </c>
      <c r="I2" s="636">
        <v>30</v>
      </c>
      <c r="J2" s="636">
        <v>35</v>
      </c>
      <c r="K2" s="636">
        <v>40</v>
      </c>
      <c r="L2" s="636">
        <v>45</v>
      </c>
      <c r="M2" s="636">
        <v>50</v>
      </c>
      <c r="N2" s="636">
        <v>55</v>
      </c>
      <c r="O2" s="636">
        <v>60</v>
      </c>
      <c r="P2" s="636">
        <v>65</v>
      </c>
      <c r="Q2" s="636">
        <v>70</v>
      </c>
      <c r="R2" s="636">
        <v>75</v>
      </c>
      <c r="S2" s="636">
        <v>80</v>
      </c>
      <c r="T2" s="636">
        <v>85</v>
      </c>
      <c r="U2" s="636">
        <v>90</v>
      </c>
      <c r="V2" s="636">
        <v>95</v>
      </c>
      <c r="W2" s="636">
        <v>100</v>
      </c>
      <c r="X2" s="636">
        <v>105</v>
      </c>
      <c r="Y2" s="636">
        <v>110</v>
      </c>
      <c r="Z2" s="636">
        <v>115</v>
      </c>
      <c r="AA2" s="636">
        <v>120</v>
      </c>
      <c r="AB2" s="636">
        <v>125</v>
      </c>
      <c r="AC2" s="636">
        <v>130</v>
      </c>
      <c r="AD2" s="636">
        <v>135</v>
      </c>
      <c r="AE2" s="636">
        <v>140</v>
      </c>
      <c r="AF2" s="636">
        <v>145</v>
      </c>
      <c r="AG2" s="636">
        <v>150</v>
      </c>
      <c r="AH2" s="636">
        <v>155</v>
      </c>
      <c r="AI2" s="636">
        <v>160</v>
      </c>
      <c r="AJ2" s="636">
        <v>165</v>
      </c>
      <c r="AK2" s="636">
        <v>170</v>
      </c>
      <c r="AL2" s="636">
        <v>175</v>
      </c>
    </row>
    <row r="3" spans="1:38" x14ac:dyDescent="0.2">
      <c r="A3" s="931"/>
      <c r="B3" s="636">
        <v>0</v>
      </c>
      <c r="C3" s="378">
        <v>805</v>
      </c>
      <c r="D3" s="378">
        <v>805</v>
      </c>
      <c r="E3" s="378">
        <v>805</v>
      </c>
      <c r="F3" s="378">
        <v>805</v>
      </c>
      <c r="G3" s="378">
        <v>805</v>
      </c>
      <c r="H3" s="378">
        <v>805</v>
      </c>
      <c r="I3" s="378">
        <v>805</v>
      </c>
      <c r="J3" s="378">
        <v>805</v>
      </c>
      <c r="K3" s="378">
        <v>805</v>
      </c>
      <c r="L3" s="378">
        <v>805</v>
      </c>
      <c r="M3" s="378">
        <v>805</v>
      </c>
      <c r="N3" s="378">
        <v>805</v>
      </c>
      <c r="O3" s="378">
        <v>805</v>
      </c>
      <c r="P3" s="378">
        <v>805</v>
      </c>
      <c r="Q3" s="378">
        <v>805</v>
      </c>
      <c r="R3" s="378">
        <v>805</v>
      </c>
      <c r="S3" s="378">
        <v>805</v>
      </c>
      <c r="T3" s="378">
        <v>805</v>
      </c>
      <c r="U3" s="378">
        <v>805</v>
      </c>
      <c r="V3" s="378">
        <v>805</v>
      </c>
      <c r="W3" s="378">
        <v>805</v>
      </c>
      <c r="X3" s="378">
        <v>805</v>
      </c>
      <c r="Y3" s="378">
        <v>805</v>
      </c>
      <c r="Z3" s="378">
        <v>805</v>
      </c>
      <c r="AA3" s="378">
        <v>805</v>
      </c>
      <c r="AB3" s="378">
        <v>805</v>
      </c>
      <c r="AC3" s="378">
        <v>805</v>
      </c>
      <c r="AD3" s="378">
        <v>805</v>
      </c>
      <c r="AE3" s="378">
        <v>805</v>
      </c>
      <c r="AF3" s="378">
        <v>805</v>
      </c>
      <c r="AG3" s="378">
        <v>805</v>
      </c>
      <c r="AH3" s="378">
        <v>805</v>
      </c>
      <c r="AI3" s="378">
        <v>805</v>
      </c>
      <c r="AJ3" s="378">
        <v>805</v>
      </c>
      <c r="AK3" s="378">
        <v>805</v>
      </c>
      <c r="AL3" s="378">
        <v>805</v>
      </c>
    </row>
    <row r="4" spans="1:38" x14ac:dyDescent="0.2">
      <c r="A4" s="931"/>
      <c r="B4" s="636">
        <v>1</v>
      </c>
      <c r="C4" s="378">
        <v>812</v>
      </c>
      <c r="D4" s="378">
        <v>812</v>
      </c>
      <c r="E4" s="378">
        <v>811</v>
      </c>
      <c r="F4" s="378">
        <v>811</v>
      </c>
      <c r="G4" s="378">
        <v>811</v>
      </c>
      <c r="H4" s="378">
        <v>811</v>
      </c>
      <c r="I4" s="378">
        <v>811</v>
      </c>
      <c r="J4" s="378">
        <v>810</v>
      </c>
      <c r="K4" s="378">
        <v>810</v>
      </c>
      <c r="L4" s="378">
        <v>809</v>
      </c>
      <c r="M4" s="378">
        <v>809</v>
      </c>
      <c r="N4" s="378">
        <v>808</v>
      </c>
      <c r="O4" s="378">
        <v>808</v>
      </c>
      <c r="P4" s="378">
        <v>807</v>
      </c>
      <c r="Q4" s="378">
        <v>807</v>
      </c>
      <c r="R4" s="378">
        <v>806</v>
      </c>
      <c r="S4" s="378">
        <v>805</v>
      </c>
      <c r="T4" s="378">
        <v>805</v>
      </c>
      <c r="U4" s="378">
        <v>804</v>
      </c>
      <c r="V4" s="378">
        <v>803</v>
      </c>
      <c r="W4" s="378">
        <v>803</v>
      </c>
      <c r="X4" s="378">
        <v>802</v>
      </c>
      <c r="Y4" s="378">
        <v>801</v>
      </c>
      <c r="Z4" s="378">
        <v>801</v>
      </c>
      <c r="AA4" s="378">
        <v>800</v>
      </c>
      <c r="AB4" s="378">
        <v>800</v>
      </c>
      <c r="AC4" s="378">
        <v>799</v>
      </c>
      <c r="AD4" s="378">
        <v>799</v>
      </c>
      <c r="AE4" s="378">
        <v>798</v>
      </c>
      <c r="AF4" s="378">
        <v>798</v>
      </c>
      <c r="AG4" s="378">
        <v>797</v>
      </c>
      <c r="AH4" s="378">
        <v>797</v>
      </c>
      <c r="AI4" s="378">
        <v>797</v>
      </c>
      <c r="AJ4" s="378">
        <v>797</v>
      </c>
      <c r="AK4" s="378">
        <v>797</v>
      </c>
      <c r="AL4" s="378">
        <v>796</v>
      </c>
    </row>
    <row r="5" spans="1:38" x14ac:dyDescent="0.2">
      <c r="A5" s="931"/>
      <c r="B5" s="636">
        <v>2</v>
      </c>
      <c r="C5" s="378">
        <v>819</v>
      </c>
      <c r="D5" s="378">
        <v>819</v>
      </c>
      <c r="E5" s="378">
        <v>819</v>
      </c>
      <c r="F5" s="378">
        <v>818</v>
      </c>
      <c r="G5" s="378">
        <v>818</v>
      </c>
      <c r="H5" s="378">
        <v>817</v>
      </c>
      <c r="I5" s="378">
        <v>817</v>
      </c>
      <c r="J5" s="378">
        <v>816</v>
      </c>
      <c r="K5" s="378">
        <v>815</v>
      </c>
      <c r="L5" s="378">
        <v>815</v>
      </c>
      <c r="M5" s="378">
        <v>814</v>
      </c>
      <c r="N5" s="378">
        <v>812</v>
      </c>
      <c r="O5" s="378">
        <v>811</v>
      </c>
      <c r="P5" s="378">
        <v>810</v>
      </c>
      <c r="Q5" s="378">
        <v>809</v>
      </c>
      <c r="R5" s="378">
        <v>808</v>
      </c>
      <c r="S5" s="378">
        <v>806</v>
      </c>
      <c r="T5" s="378">
        <v>805</v>
      </c>
      <c r="U5" s="378">
        <v>804</v>
      </c>
      <c r="V5" s="378">
        <v>803</v>
      </c>
      <c r="W5" s="378">
        <v>801</v>
      </c>
      <c r="X5" s="378">
        <v>800</v>
      </c>
      <c r="Y5" s="378">
        <v>799</v>
      </c>
      <c r="Z5" s="378">
        <v>797</v>
      </c>
      <c r="AA5" s="378">
        <v>796</v>
      </c>
      <c r="AB5" s="378">
        <v>795</v>
      </c>
      <c r="AC5" s="378">
        <v>794</v>
      </c>
      <c r="AD5" s="378">
        <v>793</v>
      </c>
      <c r="AE5" s="378">
        <v>792</v>
      </c>
      <c r="AF5" s="378">
        <v>791</v>
      </c>
      <c r="AG5" s="378">
        <v>791</v>
      </c>
      <c r="AH5" s="378">
        <v>790</v>
      </c>
      <c r="AI5" s="378">
        <v>790</v>
      </c>
      <c r="AJ5" s="378">
        <v>789</v>
      </c>
      <c r="AK5" s="378">
        <v>789</v>
      </c>
      <c r="AL5" s="378">
        <v>789</v>
      </c>
    </row>
    <row r="6" spans="1:38" x14ac:dyDescent="0.2">
      <c r="A6" s="931"/>
      <c r="B6" s="636">
        <v>3</v>
      </c>
      <c r="C6" s="378">
        <v>826</v>
      </c>
      <c r="D6" s="378">
        <v>826</v>
      </c>
      <c r="E6" s="378">
        <v>826</v>
      </c>
      <c r="F6" s="378">
        <v>825</v>
      </c>
      <c r="G6" s="378">
        <v>825</v>
      </c>
      <c r="H6" s="378">
        <v>824</v>
      </c>
      <c r="I6" s="378">
        <v>823</v>
      </c>
      <c r="J6" s="378">
        <v>822</v>
      </c>
      <c r="K6" s="378">
        <v>821</v>
      </c>
      <c r="L6" s="378">
        <v>820</v>
      </c>
      <c r="M6" s="378">
        <v>818</v>
      </c>
      <c r="N6" s="378">
        <v>817</v>
      </c>
      <c r="O6" s="378">
        <v>815</v>
      </c>
      <c r="P6" s="378">
        <v>813</v>
      </c>
      <c r="Q6" s="378">
        <v>811</v>
      </c>
      <c r="R6" s="378">
        <v>809</v>
      </c>
      <c r="S6" s="378">
        <v>808</v>
      </c>
      <c r="T6" s="378">
        <v>806</v>
      </c>
      <c r="U6" s="378">
        <v>804</v>
      </c>
      <c r="V6" s="378">
        <v>802</v>
      </c>
      <c r="W6" s="378">
        <v>800</v>
      </c>
      <c r="X6" s="378">
        <v>798</v>
      </c>
      <c r="Y6" s="378">
        <v>796</v>
      </c>
      <c r="Z6" s="378">
        <v>794</v>
      </c>
      <c r="AA6" s="378">
        <v>792</v>
      </c>
      <c r="AB6" s="378">
        <v>791</v>
      </c>
      <c r="AC6" s="378">
        <v>789</v>
      </c>
      <c r="AD6" s="378">
        <v>787</v>
      </c>
      <c r="AE6" s="378">
        <v>786</v>
      </c>
      <c r="AF6" s="378">
        <v>785</v>
      </c>
      <c r="AG6" s="378">
        <v>784</v>
      </c>
      <c r="AH6" s="378">
        <v>783</v>
      </c>
      <c r="AI6" s="378">
        <v>782</v>
      </c>
      <c r="AJ6" s="378">
        <v>782</v>
      </c>
      <c r="AK6" s="378">
        <v>781</v>
      </c>
      <c r="AL6" s="378">
        <v>781</v>
      </c>
    </row>
    <row r="7" spans="1:38" x14ac:dyDescent="0.2">
      <c r="A7" s="931"/>
      <c r="B7" s="636">
        <v>4</v>
      </c>
      <c r="C7" s="378">
        <v>833</v>
      </c>
      <c r="D7" s="378">
        <v>833</v>
      </c>
      <c r="E7" s="378">
        <v>833</v>
      </c>
      <c r="F7" s="378">
        <v>832</v>
      </c>
      <c r="G7" s="378">
        <v>831</v>
      </c>
      <c r="H7" s="378">
        <v>830</v>
      </c>
      <c r="I7" s="378">
        <v>829</v>
      </c>
      <c r="J7" s="378">
        <v>828</v>
      </c>
      <c r="K7" s="378">
        <v>826</v>
      </c>
      <c r="L7" s="378">
        <v>824</v>
      </c>
      <c r="M7" s="378">
        <v>823</v>
      </c>
      <c r="N7" s="378">
        <v>821</v>
      </c>
      <c r="O7" s="378">
        <v>818</v>
      </c>
      <c r="P7" s="378">
        <v>816</v>
      </c>
      <c r="Q7" s="378">
        <v>814</v>
      </c>
      <c r="R7" s="378">
        <v>811</v>
      </c>
      <c r="S7" s="378">
        <v>809</v>
      </c>
      <c r="T7" s="378">
        <v>806</v>
      </c>
      <c r="U7" s="378">
        <v>803</v>
      </c>
      <c r="V7" s="378">
        <v>801</v>
      </c>
      <c r="W7" s="378">
        <v>798</v>
      </c>
      <c r="X7" s="378">
        <v>796</v>
      </c>
      <c r="Y7" s="378">
        <v>793</v>
      </c>
      <c r="Z7" s="378">
        <v>791</v>
      </c>
      <c r="AA7" s="378">
        <v>788</v>
      </c>
      <c r="AB7" s="378">
        <v>786</v>
      </c>
      <c r="AC7" s="378">
        <v>784</v>
      </c>
      <c r="AD7" s="378">
        <v>782</v>
      </c>
      <c r="AE7" s="378">
        <v>780</v>
      </c>
      <c r="AF7" s="378">
        <v>778</v>
      </c>
      <c r="AG7" s="378">
        <v>777</v>
      </c>
      <c r="AH7" s="378">
        <v>776</v>
      </c>
      <c r="AI7" s="378">
        <v>775</v>
      </c>
      <c r="AJ7" s="378">
        <v>774</v>
      </c>
      <c r="AK7" s="378">
        <v>773</v>
      </c>
      <c r="AL7" s="378">
        <v>773</v>
      </c>
    </row>
    <row r="8" spans="1:38" x14ac:dyDescent="0.2">
      <c r="A8" s="931"/>
      <c r="B8" s="636">
        <v>5</v>
      </c>
      <c r="C8" s="378">
        <v>840</v>
      </c>
      <c r="D8" s="378">
        <v>840</v>
      </c>
      <c r="E8" s="378">
        <v>839</v>
      </c>
      <c r="F8" s="378">
        <v>839</v>
      </c>
      <c r="G8" s="378">
        <v>838</v>
      </c>
      <c r="H8" s="378">
        <v>837</v>
      </c>
      <c r="I8" s="378">
        <v>835</v>
      </c>
      <c r="J8" s="378">
        <v>833</v>
      </c>
      <c r="K8" s="378">
        <v>831</v>
      </c>
      <c r="L8" s="378">
        <v>829</v>
      </c>
      <c r="M8" s="378">
        <v>827</v>
      </c>
      <c r="N8" s="378">
        <v>824</v>
      </c>
      <c r="O8" s="378">
        <v>822</v>
      </c>
      <c r="P8" s="378">
        <v>819</v>
      </c>
      <c r="Q8" s="378">
        <v>816</v>
      </c>
      <c r="R8" s="378">
        <v>813</v>
      </c>
      <c r="S8" s="378">
        <v>810</v>
      </c>
      <c r="T8" s="378">
        <v>806</v>
      </c>
      <c r="U8" s="378">
        <v>803</v>
      </c>
      <c r="V8" s="378">
        <v>800</v>
      </c>
      <c r="W8" s="378">
        <v>796</v>
      </c>
      <c r="X8" s="378">
        <v>793</v>
      </c>
      <c r="Y8" s="378">
        <v>790</v>
      </c>
      <c r="Z8" s="378">
        <v>787</v>
      </c>
      <c r="AA8" s="378">
        <v>784</v>
      </c>
      <c r="AB8" s="378">
        <v>781</v>
      </c>
      <c r="AC8" s="378">
        <v>779</v>
      </c>
      <c r="AD8" s="378">
        <v>776</v>
      </c>
      <c r="AE8" s="378">
        <v>774</v>
      </c>
      <c r="AF8" s="378">
        <v>772</v>
      </c>
      <c r="AG8" s="378">
        <v>770</v>
      </c>
      <c r="AH8" s="378">
        <v>768</v>
      </c>
      <c r="AI8" s="378">
        <v>767</v>
      </c>
      <c r="AJ8" s="378">
        <v>766</v>
      </c>
      <c r="AK8" s="378">
        <v>765</v>
      </c>
      <c r="AL8" s="378">
        <v>765</v>
      </c>
    </row>
    <row r="9" spans="1:38" x14ac:dyDescent="0.2">
      <c r="A9" s="931"/>
      <c r="B9" s="636">
        <v>6</v>
      </c>
      <c r="C9" s="378">
        <v>847</v>
      </c>
      <c r="D9" s="378">
        <v>847</v>
      </c>
      <c r="E9" s="378">
        <v>846</v>
      </c>
      <c r="F9" s="378">
        <v>845</v>
      </c>
      <c r="G9" s="378">
        <v>844</v>
      </c>
      <c r="H9" s="378">
        <v>843</v>
      </c>
      <c r="I9" s="378">
        <v>841</v>
      </c>
      <c r="J9" s="378">
        <v>839</v>
      </c>
      <c r="K9" s="378">
        <v>837</v>
      </c>
      <c r="L9" s="378">
        <v>834</v>
      </c>
      <c r="M9" s="378">
        <v>831</v>
      </c>
      <c r="N9" s="378">
        <v>828</v>
      </c>
      <c r="O9" s="378">
        <v>825</v>
      </c>
      <c r="P9" s="378">
        <v>821</v>
      </c>
      <c r="Q9" s="378">
        <v>818</v>
      </c>
      <c r="R9" s="378">
        <v>814</v>
      </c>
      <c r="S9" s="378">
        <v>810</v>
      </c>
      <c r="T9" s="378">
        <v>807</v>
      </c>
      <c r="U9" s="378">
        <v>803</v>
      </c>
      <c r="V9" s="378">
        <v>799</v>
      </c>
      <c r="W9" s="378">
        <v>795</v>
      </c>
      <c r="X9" s="378">
        <v>791</v>
      </c>
      <c r="Y9" s="378">
        <v>787</v>
      </c>
      <c r="Z9" s="378">
        <v>783</v>
      </c>
      <c r="AA9" s="378">
        <v>780</v>
      </c>
      <c r="AB9" s="378">
        <v>776</v>
      </c>
      <c r="AC9" s="378">
        <v>773</v>
      </c>
      <c r="AD9" s="378">
        <v>770</v>
      </c>
      <c r="AE9" s="378">
        <v>767</v>
      </c>
      <c r="AF9" s="378">
        <v>765</v>
      </c>
      <c r="AG9" s="378">
        <v>763</v>
      </c>
      <c r="AH9" s="378">
        <v>761</v>
      </c>
      <c r="AI9" s="378">
        <v>759</v>
      </c>
      <c r="AJ9" s="378">
        <v>758</v>
      </c>
      <c r="AK9" s="378">
        <v>757</v>
      </c>
      <c r="AL9" s="378">
        <v>757</v>
      </c>
    </row>
    <row r="10" spans="1:38" x14ac:dyDescent="0.2">
      <c r="A10" s="931"/>
      <c r="B10" s="636">
        <v>7</v>
      </c>
      <c r="C10" s="378">
        <v>853</v>
      </c>
      <c r="D10" s="378">
        <v>853</v>
      </c>
      <c r="E10" s="378">
        <v>853</v>
      </c>
      <c r="F10" s="378">
        <v>852</v>
      </c>
      <c r="G10" s="378">
        <v>850</v>
      </c>
      <c r="H10" s="378">
        <v>849</v>
      </c>
      <c r="I10" s="378">
        <v>847</v>
      </c>
      <c r="J10" s="378">
        <v>844</v>
      </c>
      <c r="K10" s="378">
        <v>842</v>
      </c>
      <c r="L10" s="378">
        <v>839</v>
      </c>
      <c r="M10" s="378">
        <v>835</v>
      </c>
      <c r="N10" s="378">
        <v>832</v>
      </c>
      <c r="O10" s="378">
        <v>828</v>
      </c>
      <c r="P10" s="378">
        <v>824</v>
      </c>
      <c r="Q10" s="378">
        <v>820</v>
      </c>
      <c r="R10" s="378">
        <v>816</v>
      </c>
      <c r="S10" s="378">
        <v>811</v>
      </c>
      <c r="T10" s="378">
        <v>807</v>
      </c>
      <c r="U10" s="378">
        <v>802</v>
      </c>
      <c r="V10" s="378">
        <v>798</v>
      </c>
      <c r="W10" s="378">
        <v>793</v>
      </c>
      <c r="X10" s="378">
        <v>788</v>
      </c>
      <c r="Y10" s="378">
        <v>784</v>
      </c>
      <c r="Z10" s="378">
        <v>780</v>
      </c>
      <c r="AA10" s="378">
        <v>776</v>
      </c>
      <c r="AB10" s="378">
        <v>772</v>
      </c>
      <c r="AC10" s="378">
        <v>768</v>
      </c>
      <c r="AD10" s="378">
        <v>764</v>
      </c>
      <c r="AE10" s="378">
        <v>761</v>
      </c>
      <c r="AF10" s="378">
        <v>758</v>
      </c>
      <c r="AG10" s="378">
        <v>756</v>
      </c>
      <c r="AH10" s="378">
        <v>753</v>
      </c>
      <c r="AI10" s="378">
        <v>752</v>
      </c>
      <c r="AJ10" s="378">
        <v>750</v>
      </c>
      <c r="AK10" s="378">
        <v>749</v>
      </c>
      <c r="AL10" s="378">
        <v>749</v>
      </c>
    </row>
    <row r="11" spans="1:38" x14ac:dyDescent="0.2">
      <c r="A11" s="931"/>
      <c r="B11" s="636">
        <v>8</v>
      </c>
      <c r="C11" s="378">
        <v>860</v>
      </c>
      <c r="D11" s="378">
        <v>860</v>
      </c>
      <c r="E11" s="378">
        <v>859</v>
      </c>
      <c r="F11" s="378">
        <v>858</v>
      </c>
      <c r="G11" s="378">
        <v>856</v>
      </c>
      <c r="H11" s="378">
        <v>854</v>
      </c>
      <c r="I11" s="378">
        <v>852</v>
      </c>
      <c r="J11" s="378">
        <v>849</v>
      </c>
      <c r="K11" s="378">
        <v>846</v>
      </c>
      <c r="L11" s="378">
        <v>843</v>
      </c>
      <c r="M11" s="378">
        <v>839</v>
      </c>
      <c r="N11" s="378">
        <v>835</v>
      </c>
      <c r="O11" s="378">
        <v>831</v>
      </c>
      <c r="P11" s="378">
        <v>827</v>
      </c>
      <c r="Q11" s="378">
        <v>822</v>
      </c>
      <c r="R11" s="378">
        <v>817</v>
      </c>
      <c r="S11" s="378">
        <v>812</v>
      </c>
      <c r="T11" s="378">
        <v>807</v>
      </c>
      <c r="U11" s="378">
        <v>802</v>
      </c>
      <c r="V11" s="378">
        <v>796</v>
      </c>
      <c r="W11" s="378">
        <v>791</v>
      </c>
      <c r="X11" s="378">
        <v>786</v>
      </c>
      <c r="Y11" s="378">
        <v>781</v>
      </c>
      <c r="Z11" s="378">
        <v>776</v>
      </c>
      <c r="AA11" s="378">
        <v>771</v>
      </c>
      <c r="AB11" s="378">
        <v>767</v>
      </c>
      <c r="AC11" s="378">
        <v>762</v>
      </c>
      <c r="AD11" s="378">
        <v>758</v>
      </c>
      <c r="AE11" s="378">
        <v>755</v>
      </c>
      <c r="AF11" s="378">
        <v>751</v>
      </c>
      <c r="AG11" s="378">
        <v>748</v>
      </c>
      <c r="AH11" s="378">
        <v>746</v>
      </c>
      <c r="AI11" s="378">
        <v>744</v>
      </c>
      <c r="AJ11" s="378">
        <v>742</v>
      </c>
      <c r="AK11" s="378">
        <v>741</v>
      </c>
      <c r="AL11" s="378">
        <v>740</v>
      </c>
    </row>
    <row r="12" spans="1:38" x14ac:dyDescent="0.2">
      <c r="A12" s="931"/>
      <c r="B12" s="636">
        <v>9</v>
      </c>
      <c r="C12" s="378">
        <v>866</v>
      </c>
      <c r="D12" s="378">
        <v>866</v>
      </c>
      <c r="E12" s="378">
        <v>865</v>
      </c>
      <c r="F12" s="378">
        <v>864</v>
      </c>
      <c r="G12" s="378">
        <v>862</v>
      </c>
      <c r="H12" s="378">
        <v>860</v>
      </c>
      <c r="I12" s="378">
        <v>857</v>
      </c>
      <c r="J12" s="378">
        <v>854</v>
      </c>
      <c r="K12" s="378">
        <v>851</v>
      </c>
      <c r="L12" s="378">
        <v>847</v>
      </c>
      <c r="M12" s="378">
        <v>843</v>
      </c>
      <c r="N12" s="378">
        <v>839</v>
      </c>
      <c r="O12" s="378">
        <v>834</v>
      </c>
      <c r="P12" s="378">
        <v>829</v>
      </c>
      <c r="Q12" s="378">
        <v>824</v>
      </c>
      <c r="R12" s="378">
        <v>818</v>
      </c>
      <c r="S12" s="378">
        <v>813</v>
      </c>
      <c r="T12" s="378">
        <v>807</v>
      </c>
      <c r="U12" s="378">
        <v>801</v>
      </c>
      <c r="V12" s="378">
        <v>795</v>
      </c>
      <c r="W12" s="378">
        <v>789</v>
      </c>
      <c r="X12" s="378">
        <v>783</v>
      </c>
      <c r="Y12" s="378">
        <v>778</v>
      </c>
      <c r="Z12" s="378">
        <v>772</v>
      </c>
      <c r="AA12" s="378">
        <v>767</v>
      </c>
      <c r="AB12" s="378">
        <v>762</v>
      </c>
      <c r="AC12" s="378">
        <v>757</v>
      </c>
      <c r="AD12" s="378">
        <v>752</v>
      </c>
      <c r="AE12" s="378">
        <v>748</v>
      </c>
      <c r="AF12" s="378">
        <v>744</v>
      </c>
      <c r="AG12" s="378">
        <v>741</v>
      </c>
      <c r="AH12" s="378">
        <v>738</v>
      </c>
      <c r="AI12" s="378">
        <v>736</v>
      </c>
      <c r="AJ12" s="378">
        <v>734</v>
      </c>
      <c r="AK12" s="378">
        <v>733</v>
      </c>
      <c r="AL12" s="378">
        <v>732</v>
      </c>
    </row>
    <row r="13" spans="1:38" x14ac:dyDescent="0.2">
      <c r="A13" s="931"/>
      <c r="B13" s="636">
        <v>10</v>
      </c>
      <c r="C13" s="378">
        <v>872</v>
      </c>
      <c r="D13" s="378">
        <v>872</v>
      </c>
      <c r="E13" s="378">
        <v>871</v>
      </c>
      <c r="F13" s="378">
        <v>870</v>
      </c>
      <c r="G13" s="378">
        <v>868</v>
      </c>
      <c r="H13" s="378">
        <v>865</v>
      </c>
      <c r="I13" s="378">
        <v>863</v>
      </c>
      <c r="J13" s="378">
        <v>859</v>
      </c>
      <c r="K13" s="378">
        <v>856</v>
      </c>
      <c r="L13" s="378">
        <v>851</v>
      </c>
      <c r="M13" s="378">
        <v>847</v>
      </c>
      <c r="N13" s="378">
        <v>842</v>
      </c>
      <c r="O13" s="378">
        <v>837</v>
      </c>
      <c r="P13" s="378">
        <v>831</v>
      </c>
      <c r="Q13" s="378">
        <v>825</v>
      </c>
      <c r="R13" s="378">
        <v>819</v>
      </c>
      <c r="S13" s="378">
        <v>813</v>
      </c>
      <c r="T13" s="378">
        <v>807</v>
      </c>
      <c r="U13" s="378">
        <v>800</v>
      </c>
      <c r="V13" s="378">
        <v>794</v>
      </c>
      <c r="W13" s="378">
        <v>787</v>
      </c>
      <c r="X13" s="378">
        <v>781</v>
      </c>
      <c r="Y13" s="378">
        <v>775</v>
      </c>
      <c r="Z13" s="378">
        <v>768</v>
      </c>
      <c r="AA13" s="378">
        <v>762</v>
      </c>
      <c r="AB13" s="378">
        <v>757</v>
      </c>
      <c r="AC13" s="378">
        <v>751</v>
      </c>
      <c r="AD13" s="378">
        <v>746</v>
      </c>
      <c r="AE13" s="378">
        <v>742</v>
      </c>
      <c r="AF13" s="378">
        <v>738</v>
      </c>
      <c r="AG13" s="378">
        <v>734</v>
      </c>
      <c r="AH13" s="378">
        <v>731</v>
      </c>
      <c r="AI13" s="378">
        <v>728</v>
      </c>
      <c r="AJ13" s="378">
        <v>726</v>
      </c>
      <c r="AK13" s="378">
        <v>725</v>
      </c>
      <c r="AL13" s="378">
        <v>724</v>
      </c>
    </row>
    <row r="14" spans="1:38" x14ac:dyDescent="0.2">
      <c r="A14" s="931"/>
      <c r="B14" s="636">
        <v>11</v>
      </c>
      <c r="C14" s="378">
        <v>878</v>
      </c>
      <c r="D14" s="378">
        <v>878</v>
      </c>
      <c r="E14" s="378">
        <v>877</v>
      </c>
      <c r="F14" s="378">
        <v>875</v>
      </c>
      <c r="G14" s="378">
        <v>873</v>
      </c>
      <c r="H14" s="378">
        <v>871</v>
      </c>
      <c r="I14" s="378">
        <v>868</v>
      </c>
      <c r="J14" s="378">
        <v>864</v>
      </c>
      <c r="K14" s="378">
        <v>860</v>
      </c>
      <c r="L14" s="378">
        <v>855</v>
      </c>
      <c r="M14" s="378">
        <v>850</v>
      </c>
      <c r="N14" s="378">
        <v>845</v>
      </c>
      <c r="O14" s="378">
        <v>839</v>
      </c>
      <c r="P14" s="378">
        <v>833</v>
      </c>
      <c r="Q14" s="378">
        <v>827</v>
      </c>
      <c r="R14" s="378">
        <v>820</v>
      </c>
      <c r="S14" s="378">
        <v>814</v>
      </c>
      <c r="T14" s="378">
        <v>807</v>
      </c>
      <c r="U14" s="378">
        <v>799</v>
      </c>
      <c r="V14" s="378">
        <v>792</v>
      </c>
      <c r="W14" s="378">
        <v>785</v>
      </c>
      <c r="X14" s="378">
        <v>778</v>
      </c>
      <c r="Y14" s="378">
        <v>771</v>
      </c>
      <c r="Z14" s="378">
        <v>765</v>
      </c>
      <c r="AA14" s="378">
        <v>758</v>
      </c>
      <c r="AB14" s="378">
        <v>752</v>
      </c>
      <c r="AC14" s="378">
        <v>746</v>
      </c>
      <c r="AD14" s="378">
        <v>740</v>
      </c>
      <c r="AE14" s="378">
        <v>735</v>
      </c>
      <c r="AF14" s="378">
        <v>731</v>
      </c>
      <c r="AG14" s="378">
        <v>727</v>
      </c>
      <c r="AH14" s="378">
        <v>723</v>
      </c>
      <c r="AI14" s="378">
        <v>720</v>
      </c>
      <c r="AJ14" s="378">
        <v>718</v>
      </c>
      <c r="AK14" s="378">
        <v>716</v>
      </c>
      <c r="AL14" s="378">
        <v>715</v>
      </c>
    </row>
    <row r="15" spans="1:38" x14ac:dyDescent="0.2">
      <c r="A15" s="931"/>
      <c r="B15" s="636">
        <v>12</v>
      </c>
      <c r="C15" s="378">
        <v>884</v>
      </c>
      <c r="D15" s="378">
        <v>883</v>
      </c>
      <c r="E15" s="378">
        <v>882</v>
      </c>
      <c r="F15" s="378">
        <v>881</v>
      </c>
      <c r="G15" s="378">
        <v>879</v>
      </c>
      <c r="H15" s="378">
        <v>876</v>
      </c>
      <c r="I15" s="378">
        <v>873</v>
      </c>
      <c r="J15" s="378">
        <v>869</v>
      </c>
      <c r="K15" s="378">
        <v>864</v>
      </c>
      <c r="L15" s="378">
        <v>859</v>
      </c>
      <c r="M15" s="378">
        <v>854</v>
      </c>
      <c r="N15" s="378">
        <v>848</v>
      </c>
      <c r="O15" s="378">
        <v>842</v>
      </c>
      <c r="P15" s="378">
        <v>835</v>
      </c>
      <c r="Q15" s="378">
        <v>829</v>
      </c>
      <c r="R15" s="378">
        <v>821</v>
      </c>
      <c r="S15" s="378">
        <v>814</v>
      </c>
      <c r="T15" s="378">
        <v>806</v>
      </c>
      <c r="U15" s="378">
        <v>799</v>
      </c>
      <c r="V15" s="378">
        <v>791</v>
      </c>
      <c r="W15" s="378">
        <v>783</v>
      </c>
      <c r="X15" s="378">
        <v>776</v>
      </c>
      <c r="Y15" s="378">
        <v>768</v>
      </c>
      <c r="Z15" s="378">
        <v>761</v>
      </c>
      <c r="AA15" s="378">
        <v>754</v>
      </c>
      <c r="AB15" s="378">
        <v>747</v>
      </c>
      <c r="AC15" s="378">
        <v>740</v>
      </c>
      <c r="AD15" s="378">
        <v>734</v>
      </c>
      <c r="AE15" s="378">
        <v>729</v>
      </c>
      <c r="AF15" s="378">
        <v>724</v>
      </c>
      <c r="AG15" s="378">
        <v>719</v>
      </c>
      <c r="AH15" s="378">
        <v>716</v>
      </c>
      <c r="AI15" s="378">
        <v>712</v>
      </c>
      <c r="AJ15" s="378">
        <v>710</v>
      </c>
      <c r="AK15" s="378">
        <v>708</v>
      </c>
      <c r="AL15" s="378">
        <v>707</v>
      </c>
    </row>
    <row r="16" spans="1:38" x14ac:dyDescent="0.2">
      <c r="A16" s="931"/>
      <c r="B16" s="636">
        <v>13</v>
      </c>
      <c r="C16" s="378">
        <v>889</v>
      </c>
      <c r="D16" s="378">
        <v>889</v>
      </c>
      <c r="E16" s="378">
        <v>888</v>
      </c>
      <c r="F16" s="378">
        <v>886</v>
      </c>
      <c r="G16" s="378">
        <v>884</v>
      </c>
      <c r="H16" s="378">
        <v>881</v>
      </c>
      <c r="I16" s="378">
        <v>877</v>
      </c>
      <c r="J16" s="378">
        <v>873</v>
      </c>
      <c r="K16" s="378">
        <v>868</v>
      </c>
      <c r="L16" s="378">
        <v>863</v>
      </c>
      <c r="M16" s="378">
        <v>857</v>
      </c>
      <c r="N16" s="378">
        <v>851</v>
      </c>
      <c r="O16" s="378">
        <v>844</v>
      </c>
      <c r="P16" s="378">
        <v>837</v>
      </c>
      <c r="Q16" s="378">
        <v>830</v>
      </c>
      <c r="R16" s="378">
        <v>822</v>
      </c>
      <c r="S16" s="378">
        <v>814</v>
      </c>
      <c r="T16" s="378">
        <v>806</v>
      </c>
      <c r="U16" s="378">
        <v>798</v>
      </c>
      <c r="V16" s="378">
        <v>790</v>
      </c>
      <c r="W16" s="378">
        <v>781</v>
      </c>
      <c r="X16" s="378">
        <v>773</v>
      </c>
      <c r="Y16" s="378">
        <v>765</v>
      </c>
      <c r="Z16" s="378">
        <v>757</v>
      </c>
      <c r="AA16" s="378">
        <v>749</v>
      </c>
      <c r="AB16" s="378">
        <v>742</v>
      </c>
      <c r="AC16" s="378">
        <v>735</v>
      </c>
      <c r="AD16" s="378">
        <v>728</v>
      </c>
      <c r="AE16" s="378">
        <v>722</v>
      </c>
      <c r="AF16" s="378">
        <v>717</v>
      </c>
      <c r="AG16" s="378">
        <v>712</v>
      </c>
      <c r="AH16" s="378">
        <v>708</v>
      </c>
      <c r="AI16" s="378">
        <v>705</v>
      </c>
      <c r="AJ16" s="378">
        <v>702</v>
      </c>
      <c r="AK16" s="378">
        <v>700</v>
      </c>
      <c r="AL16" s="378">
        <v>699</v>
      </c>
    </row>
    <row r="17" spans="1:38" x14ac:dyDescent="0.2">
      <c r="A17" s="931"/>
      <c r="B17" s="636">
        <v>14</v>
      </c>
      <c r="C17" s="378">
        <v>894</v>
      </c>
      <c r="D17" s="378">
        <v>894</v>
      </c>
      <c r="E17" s="378">
        <v>893</v>
      </c>
      <c r="F17" s="378">
        <v>891</v>
      </c>
      <c r="G17" s="378">
        <v>889</v>
      </c>
      <c r="H17" s="378">
        <v>886</v>
      </c>
      <c r="I17" s="378">
        <v>882</v>
      </c>
      <c r="J17" s="378">
        <v>877</v>
      </c>
      <c r="K17" s="378">
        <v>872</v>
      </c>
      <c r="L17" s="378">
        <v>867</v>
      </c>
      <c r="M17" s="378">
        <v>860</v>
      </c>
      <c r="N17" s="378">
        <v>854</v>
      </c>
      <c r="O17" s="378">
        <v>847</v>
      </c>
      <c r="P17" s="378">
        <v>839</v>
      </c>
      <c r="Q17" s="378">
        <v>831</v>
      </c>
      <c r="R17" s="378">
        <v>823</v>
      </c>
      <c r="S17" s="378">
        <v>815</v>
      </c>
      <c r="T17" s="378">
        <v>806</v>
      </c>
      <c r="U17" s="378">
        <v>797</v>
      </c>
      <c r="V17" s="378">
        <v>788</v>
      </c>
      <c r="W17" s="378">
        <v>779</v>
      </c>
      <c r="X17" s="378">
        <v>770</v>
      </c>
      <c r="Y17" s="378">
        <v>761</v>
      </c>
      <c r="Z17" s="378">
        <v>753</v>
      </c>
      <c r="AA17" s="378">
        <v>745</v>
      </c>
      <c r="AB17" s="378">
        <v>737</v>
      </c>
      <c r="AC17" s="378">
        <v>729</v>
      </c>
      <c r="AD17" s="378">
        <v>722</v>
      </c>
      <c r="AE17" s="378">
        <v>716</v>
      </c>
      <c r="AF17" s="378">
        <v>710</v>
      </c>
      <c r="AG17" s="378">
        <v>705</v>
      </c>
      <c r="AH17" s="378">
        <v>701</v>
      </c>
      <c r="AI17" s="378">
        <v>697</v>
      </c>
      <c r="AJ17" s="378">
        <v>694</v>
      </c>
      <c r="AK17" s="378">
        <v>692</v>
      </c>
      <c r="AL17" s="378">
        <v>691</v>
      </c>
    </row>
    <row r="18" spans="1:38" x14ac:dyDescent="0.2">
      <c r="A18" s="931"/>
      <c r="B18" s="636">
        <v>15</v>
      </c>
      <c r="C18" s="378">
        <v>900</v>
      </c>
      <c r="D18" s="378">
        <v>899</v>
      </c>
      <c r="E18" s="378">
        <v>898</v>
      </c>
      <c r="F18" s="378">
        <v>896</v>
      </c>
      <c r="G18" s="378">
        <v>894</v>
      </c>
      <c r="H18" s="378">
        <v>890</v>
      </c>
      <c r="I18" s="378">
        <v>886</v>
      </c>
      <c r="J18" s="378">
        <v>881</v>
      </c>
      <c r="K18" s="378">
        <v>876</v>
      </c>
      <c r="L18" s="378">
        <v>870</v>
      </c>
      <c r="M18" s="378">
        <v>864</v>
      </c>
      <c r="N18" s="378">
        <v>857</v>
      </c>
      <c r="O18" s="378">
        <v>849</v>
      </c>
      <c r="P18" s="378">
        <v>841</v>
      </c>
      <c r="Q18" s="378">
        <v>833</v>
      </c>
      <c r="R18" s="378">
        <v>824</v>
      </c>
      <c r="S18" s="378">
        <v>815</v>
      </c>
      <c r="T18" s="378">
        <v>806</v>
      </c>
      <c r="U18" s="378">
        <v>796</v>
      </c>
      <c r="V18" s="378">
        <v>787</v>
      </c>
      <c r="W18" s="378">
        <v>777</v>
      </c>
      <c r="X18" s="378">
        <v>768</v>
      </c>
      <c r="Y18" s="378">
        <v>758</v>
      </c>
      <c r="Z18" s="378">
        <v>749</v>
      </c>
      <c r="AA18" s="378">
        <v>740</v>
      </c>
      <c r="AB18" s="378">
        <v>732</v>
      </c>
      <c r="AC18" s="378">
        <v>724</v>
      </c>
      <c r="AD18" s="378">
        <v>716</v>
      </c>
      <c r="AE18" s="378">
        <v>709</v>
      </c>
      <c r="AF18" s="378">
        <v>703</v>
      </c>
      <c r="AG18" s="378">
        <v>698</v>
      </c>
      <c r="AH18" s="378">
        <v>693</v>
      </c>
      <c r="AI18" s="378">
        <v>689</v>
      </c>
      <c r="AJ18" s="378">
        <v>687</v>
      </c>
      <c r="AK18" s="378">
        <v>685</v>
      </c>
      <c r="AL18" s="378">
        <v>683</v>
      </c>
    </row>
    <row r="19" spans="1:38" x14ac:dyDescent="0.2">
      <c r="A19" s="931"/>
      <c r="B19" s="636">
        <v>16</v>
      </c>
      <c r="C19" s="378">
        <v>905</v>
      </c>
      <c r="D19" s="378">
        <v>904</v>
      </c>
      <c r="E19" s="378">
        <v>903</v>
      </c>
      <c r="F19" s="378">
        <v>901</v>
      </c>
      <c r="G19" s="378">
        <v>898</v>
      </c>
      <c r="H19" s="378">
        <v>895</v>
      </c>
      <c r="I19" s="378">
        <v>890</v>
      </c>
      <c r="J19" s="378">
        <v>885</v>
      </c>
      <c r="K19" s="378">
        <v>880</v>
      </c>
      <c r="L19" s="378">
        <v>873</v>
      </c>
      <c r="M19" s="378">
        <v>867</v>
      </c>
      <c r="N19" s="378">
        <v>859</v>
      </c>
      <c r="O19" s="378">
        <v>851</v>
      </c>
      <c r="P19" s="378">
        <v>843</v>
      </c>
      <c r="Q19" s="378">
        <v>834</v>
      </c>
      <c r="R19" s="378">
        <v>824</v>
      </c>
      <c r="S19" s="378">
        <v>815</v>
      </c>
      <c r="T19" s="378">
        <v>805</v>
      </c>
      <c r="U19" s="378">
        <v>795</v>
      </c>
      <c r="V19" s="378">
        <v>785</v>
      </c>
      <c r="W19" s="378">
        <v>775</v>
      </c>
      <c r="X19" s="378">
        <v>765</v>
      </c>
      <c r="Y19" s="378">
        <v>755</v>
      </c>
      <c r="Z19" s="378">
        <v>745</v>
      </c>
      <c r="AA19" s="378">
        <v>736</v>
      </c>
      <c r="AB19" s="378">
        <v>727</v>
      </c>
      <c r="AC19" s="378">
        <v>718</v>
      </c>
      <c r="AD19" s="378">
        <v>710</v>
      </c>
      <c r="AE19" s="378">
        <v>703</v>
      </c>
      <c r="AF19" s="378">
        <v>696</v>
      </c>
      <c r="AG19" s="378">
        <v>691</v>
      </c>
      <c r="AH19" s="378">
        <v>686</v>
      </c>
      <c r="AI19" s="378">
        <v>682</v>
      </c>
      <c r="AJ19" s="378">
        <v>679</v>
      </c>
      <c r="AK19" s="378">
        <v>677</v>
      </c>
      <c r="AL19" s="378">
        <v>675</v>
      </c>
    </row>
    <row r="20" spans="1:38" x14ac:dyDescent="0.2">
      <c r="A20" s="931"/>
      <c r="B20" s="636">
        <v>17</v>
      </c>
      <c r="C20" s="378">
        <v>909</v>
      </c>
      <c r="D20" s="378">
        <v>909</v>
      </c>
      <c r="E20" s="378">
        <v>908</v>
      </c>
      <c r="F20" s="378">
        <v>906</v>
      </c>
      <c r="G20" s="378">
        <v>903</v>
      </c>
      <c r="H20" s="378">
        <v>899</v>
      </c>
      <c r="I20" s="378">
        <v>894</v>
      </c>
      <c r="J20" s="378">
        <v>889</v>
      </c>
      <c r="K20" s="378">
        <v>883</v>
      </c>
      <c r="L20" s="378">
        <v>877</v>
      </c>
      <c r="M20" s="378">
        <v>869</v>
      </c>
      <c r="N20" s="378">
        <v>861</v>
      </c>
      <c r="O20" s="378">
        <v>853</v>
      </c>
      <c r="P20" s="378">
        <v>844</v>
      </c>
      <c r="Q20" s="378">
        <v>835</v>
      </c>
      <c r="R20" s="378">
        <v>825</v>
      </c>
      <c r="S20" s="378">
        <v>815</v>
      </c>
      <c r="T20" s="378">
        <v>805</v>
      </c>
      <c r="U20" s="378">
        <v>794</v>
      </c>
      <c r="V20" s="378">
        <v>784</v>
      </c>
      <c r="W20" s="378">
        <v>773</v>
      </c>
      <c r="X20" s="378">
        <v>762</v>
      </c>
      <c r="Y20" s="378">
        <v>752</v>
      </c>
      <c r="Z20" s="378">
        <v>741</v>
      </c>
      <c r="AA20" s="378">
        <v>731</v>
      </c>
      <c r="AB20" s="378">
        <v>722</v>
      </c>
      <c r="AC20" s="378">
        <v>713</v>
      </c>
      <c r="AD20" s="378">
        <v>704</v>
      </c>
      <c r="AE20" s="378">
        <v>696</v>
      </c>
      <c r="AF20" s="378">
        <v>689</v>
      </c>
      <c r="AG20" s="378">
        <v>684</v>
      </c>
      <c r="AH20" s="378">
        <v>679</v>
      </c>
      <c r="AI20" s="378">
        <v>674</v>
      </c>
      <c r="AJ20" s="378">
        <v>671</v>
      </c>
      <c r="AK20" s="378">
        <v>669</v>
      </c>
      <c r="AL20" s="378">
        <v>668</v>
      </c>
    </row>
    <row r="21" spans="1:38" x14ac:dyDescent="0.2">
      <c r="A21" s="931"/>
      <c r="B21" s="636">
        <v>18</v>
      </c>
      <c r="C21" s="378">
        <v>914</v>
      </c>
      <c r="D21" s="378">
        <v>913</v>
      </c>
      <c r="E21" s="378">
        <v>912</v>
      </c>
      <c r="F21" s="378">
        <v>910</v>
      </c>
      <c r="G21" s="378">
        <v>907</v>
      </c>
      <c r="H21" s="378">
        <v>903</v>
      </c>
      <c r="I21" s="378">
        <v>898</v>
      </c>
      <c r="J21" s="378">
        <v>893</v>
      </c>
      <c r="K21" s="378">
        <v>887</v>
      </c>
      <c r="L21" s="378">
        <v>880</v>
      </c>
      <c r="M21" s="378">
        <v>872</v>
      </c>
      <c r="N21" s="378">
        <v>864</v>
      </c>
      <c r="O21" s="378">
        <v>855</v>
      </c>
      <c r="P21" s="378">
        <v>846</v>
      </c>
      <c r="Q21" s="378">
        <v>836</v>
      </c>
      <c r="R21" s="378">
        <v>826</v>
      </c>
      <c r="S21" s="378">
        <v>815</v>
      </c>
      <c r="T21" s="378">
        <v>804</v>
      </c>
      <c r="U21" s="378">
        <v>793</v>
      </c>
      <c r="V21" s="378">
        <v>782</v>
      </c>
      <c r="W21" s="378">
        <v>771</v>
      </c>
      <c r="X21" s="378">
        <v>759</v>
      </c>
      <c r="Y21" s="378">
        <v>748</v>
      </c>
      <c r="Z21" s="378">
        <v>737</v>
      </c>
      <c r="AA21" s="378">
        <v>727</v>
      </c>
      <c r="AB21" s="378">
        <v>717</v>
      </c>
      <c r="AC21" s="378">
        <v>707</v>
      </c>
      <c r="AD21" s="378">
        <v>698</v>
      </c>
      <c r="AE21" s="378">
        <v>690</v>
      </c>
      <c r="AF21" s="378">
        <v>683</v>
      </c>
      <c r="AG21" s="378">
        <v>676</v>
      </c>
      <c r="AH21" s="378">
        <v>671</v>
      </c>
      <c r="AI21" s="378">
        <v>667</v>
      </c>
      <c r="AJ21" s="378">
        <v>664</v>
      </c>
      <c r="AK21" s="378">
        <v>661</v>
      </c>
      <c r="AL21" s="378">
        <v>660</v>
      </c>
    </row>
    <row r="22" spans="1:38" x14ac:dyDescent="0.2">
      <c r="A22" s="931"/>
      <c r="B22" s="636">
        <v>19</v>
      </c>
      <c r="C22" s="378">
        <v>918</v>
      </c>
      <c r="D22" s="378">
        <v>918</v>
      </c>
      <c r="E22" s="378">
        <v>916</v>
      </c>
      <c r="F22" s="378">
        <v>914</v>
      </c>
      <c r="G22" s="378">
        <v>911</v>
      </c>
      <c r="H22" s="378">
        <v>907</v>
      </c>
      <c r="I22" s="378">
        <v>902</v>
      </c>
      <c r="J22" s="378">
        <v>896</v>
      </c>
      <c r="K22" s="378">
        <v>890</v>
      </c>
      <c r="L22" s="378">
        <v>882</v>
      </c>
      <c r="M22" s="378">
        <v>875</v>
      </c>
      <c r="N22" s="378">
        <v>866</v>
      </c>
      <c r="O22" s="378">
        <v>857</v>
      </c>
      <c r="P22" s="378">
        <v>847</v>
      </c>
      <c r="Q22" s="378">
        <v>837</v>
      </c>
      <c r="R22" s="378">
        <v>826</v>
      </c>
      <c r="S22" s="378">
        <v>815</v>
      </c>
      <c r="T22" s="378">
        <v>804</v>
      </c>
      <c r="U22" s="378">
        <v>792</v>
      </c>
      <c r="V22" s="378">
        <v>780</v>
      </c>
      <c r="W22" s="378">
        <v>768</v>
      </c>
      <c r="X22" s="378">
        <v>757</v>
      </c>
      <c r="Y22" s="378">
        <v>745</v>
      </c>
      <c r="Z22" s="378">
        <v>734</v>
      </c>
      <c r="AA22" s="378">
        <v>722</v>
      </c>
      <c r="AB22" s="378">
        <v>712</v>
      </c>
      <c r="AC22" s="378">
        <v>701</v>
      </c>
      <c r="AD22" s="378">
        <v>692</v>
      </c>
      <c r="AE22" s="378">
        <v>684</v>
      </c>
      <c r="AF22" s="378">
        <v>676</v>
      </c>
      <c r="AG22" s="378">
        <v>669</v>
      </c>
      <c r="AH22" s="378">
        <v>664</v>
      </c>
      <c r="AI22" s="378">
        <v>660</v>
      </c>
      <c r="AJ22" s="378">
        <v>656</v>
      </c>
      <c r="AK22" s="378">
        <v>654</v>
      </c>
      <c r="AL22" s="378">
        <v>652</v>
      </c>
    </row>
    <row r="23" spans="1:38" x14ac:dyDescent="0.2">
      <c r="A23" s="931"/>
      <c r="B23" s="636">
        <v>20</v>
      </c>
      <c r="C23" s="378">
        <v>922</v>
      </c>
      <c r="D23" s="378">
        <v>922</v>
      </c>
      <c r="E23" s="378">
        <v>921</v>
      </c>
      <c r="F23" s="378">
        <v>918</v>
      </c>
      <c r="G23" s="378">
        <v>915</v>
      </c>
      <c r="H23" s="378">
        <v>911</v>
      </c>
      <c r="I23" s="378">
        <v>906</v>
      </c>
      <c r="J23" s="378">
        <v>900</v>
      </c>
      <c r="K23" s="378">
        <v>893</v>
      </c>
      <c r="L23" s="378">
        <v>885</v>
      </c>
      <c r="M23" s="378">
        <v>877</v>
      </c>
      <c r="N23" s="378">
        <v>868</v>
      </c>
      <c r="O23" s="378">
        <v>858</v>
      </c>
      <c r="P23" s="378">
        <v>848</v>
      </c>
      <c r="Q23" s="378">
        <v>837</v>
      </c>
      <c r="R23" s="378">
        <v>826</v>
      </c>
      <c r="S23" s="378">
        <v>815</v>
      </c>
      <c r="T23" s="378">
        <v>803</v>
      </c>
      <c r="U23" s="378">
        <v>791</v>
      </c>
      <c r="V23" s="378">
        <v>779</v>
      </c>
      <c r="W23" s="378">
        <v>766</v>
      </c>
      <c r="X23" s="378">
        <v>754</v>
      </c>
      <c r="Y23" s="378">
        <v>742</v>
      </c>
      <c r="Z23" s="378">
        <v>730</v>
      </c>
      <c r="AA23" s="378">
        <v>718</v>
      </c>
      <c r="AB23" s="378">
        <v>707</v>
      </c>
      <c r="AC23" s="378">
        <v>696</v>
      </c>
      <c r="AD23" s="378">
        <v>686</v>
      </c>
      <c r="AE23" s="378">
        <v>677</v>
      </c>
      <c r="AF23" s="378">
        <v>669</v>
      </c>
      <c r="AG23" s="378">
        <v>662</v>
      </c>
      <c r="AH23" s="378">
        <v>657</v>
      </c>
      <c r="AI23" s="378">
        <v>652</v>
      </c>
      <c r="AJ23" s="378">
        <v>648</v>
      </c>
      <c r="AK23" s="378">
        <v>646</v>
      </c>
      <c r="AL23" s="378">
        <v>644</v>
      </c>
    </row>
    <row r="24" spans="1:38" x14ac:dyDescent="0.2">
      <c r="A24" s="931"/>
      <c r="B24" s="636">
        <v>21</v>
      </c>
      <c r="C24" s="378">
        <v>926</v>
      </c>
      <c r="D24" s="378">
        <v>926</v>
      </c>
      <c r="E24" s="378">
        <v>924</v>
      </c>
      <c r="F24" s="378">
        <v>922</v>
      </c>
      <c r="G24" s="378">
        <v>919</v>
      </c>
      <c r="H24" s="378">
        <v>914</v>
      </c>
      <c r="I24" s="378">
        <v>909</v>
      </c>
      <c r="J24" s="378">
        <v>903</v>
      </c>
      <c r="K24" s="378">
        <v>896</v>
      </c>
      <c r="L24" s="378">
        <v>888</v>
      </c>
      <c r="M24" s="378">
        <v>879</v>
      </c>
      <c r="N24" s="378">
        <v>870</v>
      </c>
      <c r="O24" s="378">
        <v>860</v>
      </c>
      <c r="P24" s="378">
        <v>849</v>
      </c>
      <c r="Q24" s="378">
        <v>838</v>
      </c>
      <c r="R24" s="378">
        <v>827</v>
      </c>
      <c r="S24" s="378">
        <v>814</v>
      </c>
      <c r="T24" s="378">
        <v>802</v>
      </c>
      <c r="U24" s="378">
        <v>790</v>
      </c>
      <c r="V24" s="378">
        <v>777</v>
      </c>
      <c r="W24" s="378">
        <v>764</v>
      </c>
      <c r="X24" s="378">
        <v>751</v>
      </c>
      <c r="Y24" s="378">
        <v>738</v>
      </c>
      <c r="Z24" s="378">
        <v>726</v>
      </c>
      <c r="AA24" s="378">
        <v>713</v>
      </c>
      <c r="AB24" s="378">
        <v>702</v>
      </c>
      <c r="AC24" s="378">
        <v>690</v>
      </c>
      <c r="AD24" s="378">
        <v>680</v>
      </c>
      <c r="AE24" s="378">
        <v>671</v>
      </c>
      <c r="AF24" s="378">
        <v>663</v>
      </c>
      <c r="AG24" s="378">
        <v>655</v>
      </c>
      <c r="AH24" s="378">
        <v>649</v>
      </c>
      <c r="AI24" s="378">
        <v>644</v>
      </c>
      <c r="AJ24" s="378">
        <v>641</v>
      </c>
      <c r="AK24" s="378">
        <v>638</v>
      </c>
      <c r="AL24" s="378">
        <v>636</v>
      </c>
    </row>
    <row r="25" spans="1:38" x14ac:dyDescent="0.2">
      <c r="A25" s="931"/>
      <c r="B25" s="636">
        <v>22</v>
      </c>
      <c r="C25" s="378">
        <v>930</v>
      </c>
      <c r="D25" s="378">
        <v>930</v>
      </c>
      <c r="E25" s="378">
        <v>928</v>
      </c>
      <c r="F25" s="378">
        <v>926</v>
      </c>
      <c r="G25" s="378">
        <v>922</v>
      </c>
      <c r="H25" s="378">
        <v>918</v>
      </c>
      <c r="I25" s="378">
        <v>912</v>
      </c>
      <c r="J25" s="378">
        <v>906</v>
      </c>
      <c r="K25" s="378">
        <v>898</v>
      </c>
      <c r="L25" s="378">
        <v>890</v>
      </c>
      <c r="M25" s="378">
        <v>881</v>
      </c>
      <c r="N25" s="378">
        <v>871</v>
      </c>
      <c r="O25" s="378">
        <v>861</v>
      </c>
      <c r="P25" s="378">
        <v>850</v>
      </c>
      <c r="Q25" s="378">
        <v>839</v>
      </c>
      <c r="R25" s="378">
        <v>827</v>
      </c>
      <c r="S25" s="378">
        <v>814</v>
      </c>
      <c r="T25" s="378">
        <v>801</v>
      </c>
      <c r="U25" s="378">
        <v>788</v>
      </c>
      <c r="V25" s="378">
        <v>775</v>
      </c>
      <c r="W25" s="378">
        <v>762</v>
      </c>
      <c r="X25" s="378">
        <v>748</v>
      </c>
      <c r="Y25" s="378">
        <v>735</v>
      </c>
      <c r="Z25" s="378">
        <v>722</v>
      </c>
      <c r="AA25" s="378">
        <v>709</v>
      </c>
      <c r="AB25" s="378">
        <v>697</v>
      </c>
      <c r="AC25" s="378">
        <v>685</v>
      </c>
      <c r="AD25" s="378">
        <v>674</v>
      </c>
      <c r="AE25" s="378">
        <v>665</v>
      </c>
      <c r="AF25" s="378">
        <v>656</v>
      </c>
      <c r="AG25" s="378">
        <v>649</v>
      </c>
      <c r="AH25" s="378">
        <v>642</v>
      </c>
      <c r="AI25" s="378">
        <v>637</v>
      </c>
      <c r="AJ25" s="378">
        <v>633</v>
      </c>
      <c r="AK25" s="378">
        <v>630</v>
      </c>
      <c r="AL25" s="378">
        <v>628</v>
      </c>
    </row>
    <row r="26" spans="1:38" x14ac:dyDescent="0.2">
      <c r="A26" s="931"/>
      <c r="B26" s="636">
        <v>23</v>
      </c>
      <c r="C26" s="378">
        <v>934</v>
      </c>
      <c r="D26" s="378">
        <v>933</v>
      </c>
      <c r="E26" s="378">
        <v>932</v>
      </c>
      <c r="F26" s="378">
        <v>929</v>
      </c>
      <c r="G26" s="378">
        <v>925</v>
      </c>
      <c r="H26" s="378">
        <v>921</v>
      </c>
      <c r="I26" s="378">
        <v>915</v>
      </c>
      <c r="J26" s="378">
        <v>908</v>
      </c>
      <c r="K26" s="378">
        <v>901</v>
      </c>
      <c r="L26" s="378">
        <v>892</v>
      </c>
      <c r="M26" s="378">
        <v>883</v>
      </c>
      <c r="N26" s="378">
        <v>873</v>
      </c>
      <c r="O26" s="378">
        <v>862</v>
      </c>
      <c r="P26" s="378">
        <v>851</v>
      </c>
      <c r="Q26" s="378">
        <v>839</v>
      </c>
      <c r="R26" s="378">
        <v>827</v>
      </c>
      <c r="S26" s="378">
        <v>814</v>
      </c>
      <c r="T26" s="378">
        <v>800</v>
      </c>
      <c r="U26" s="378">
        <v>787</v>
      </c>
      <c r="V26" s="378">
        <v>773</v>
      </c>
      <c r="W26" s="378">
        <v>759</v>
      </c>
      <c r="X26" s="378">
        <v>745</v>
      </c>
      <c r="Y26" s="378">
        <v>732</v>
      </c>
      <c r="Z26" s="378">
        <v>718</v>
      </c>
      <c r="AA26" s="378">
        <v>705</v>
      </c>
      <c r="AB26" s="378">
        <v>692</v>
      </c>
      <c r="AC26" s="378">
        <v>680</v>
      </c>
      <c r="AD26" s="378">
        <v>668</v>
      </c>
      <c r="AE26" s="378">
        <v>658</v>
      </c>
      <c r="AF26" s="378">
        <v>649</v>
      </c>
      <c r="AG26" s="378">
        <v>642</v>
      </c>
      <c r="AH26" s="378">
        <v>635</v>
      </c>
      <c r="AI26" s="378">
        <v>630</v>
      </c>
      <c r="AJ26" s="378">
        <v>625</v>
      </c>
      <c r="AK26" s="378">
        <v>622</v>
      </c>
      <c r="AL26" s="378">
        <v>620</v>
      </c>
    </row>
    <row r="27" spans="1:38" x14ac:dyDescent="0.2">
      <c r="A27" s="931"/>
      <c r="B27" s="636">
        <v>24</v>
      </c>
      <c r="C27" s="378">
        <v>937</v>
      </c>
      <c r="D27" s="378">
        <v>937</v>
      </c>
      <c r="E27" s="378">
        <v>935</v>
      </c>
      <c r="F27" s="378">
        <v>932</v>
      </c>
      <c r="G27" s="378">
        <v>928</v>
      </c>
      <c r="H27" s="378">
        <v>924</v>
      </c>
      <c r="I27" s="378">
        <v>918</v>
      </c>
      <c r="J27" s="378">
        <v>911</v>
      </c>
      <c r="K27" s="378">
        <v>903</v>
      </c>
      <c r="L27" s="378">
        <v>894</v>
      </c>
      <c r="M27" s="378">
        <v>885</v>
      </c>
      <c r="N27" s="378">
        <v>875</v>
      </c>
      <c r="O27" s="378">
        <v>863</v>
      </c>
      <c r="P27" s="378">
        <v>852</v>
      </c>
      <c r="Q27" s="378">
        <v>839</v>
      </c>
      <c r="R27" s="378">
        <v>827</v>
      </c>
      <c r="S27" s="378">
        <v>813</v>
      </c>
      <c r="T27" s="378">
        <v>800</v>
      </c>
      <c r="U27" s="378">
        <v>786</v>
      </c>
      <c r="V27" s="378">
        <v>771</v>
      </c>
      <c r="W27" s="378">
        <v>757</v>
      </c>
      <c r="X27" s="378">
        <v>743</v>
      </c>
      <c r="Y27" s="378">
        <v>728</v>
      </c>
      <c r="Z27" s="378">
        <v>714</v>
      </c>
      <c r="AA27" s="378">
        <v>700</v>
      </c>
      <c r="AB27" s="378">
        <v>687</v>
      </c>
      <c r="AC27" s="378">
        <v>674</v>
      </c>
      <c r="AD27" s="378">
        <v>663</v>
      </c>
      <c r="AE27" s="378">
        <v>652</v>
      </c>
      <c r="AF27" s="378">
        <v>643</v>
      </c>
      <c r="AG27" s="378">
        <v>635</v>
      </c>
      <c r="AH27" s="378">
        <v>628</v>
      </c>
      <c r="AI27" s="378">
        <v>622</v>
      </c>
      <c r="AJ27" s="378">
        <v>617</v>
      </c>
      <c r="AK27" s="378">
        <v>614</v>
      </c>
      <c r="AL27" s="378">
        <v>612</v>
      </c>
    </row>
    <row r="28" spans="1:38" x14ac:dyDescent="0.2">
      <c r="A28" s="931"/>
      <c r="B28" s="636">
        <v>25</v>
      </c>
      <c r="C28" s="378">
        <v>940</v>
      </c>
      <c r="D28" s="378">
        <v>940</v>
      </c>
      <c r="E28" s="378">
        <v>938</v>
      </c>
      <c r="F28" s="378">
        <v>935</v>
      </c>
      <c r="G28" s="378">
        <v>931</v>
      </c>
      <c r="H28" s="378">
        <v>926</v>
      </c>
      <c r="I28" s="378">
        <v>920</v>
      </c>
      <c r="J28" s="378">
        <v>913</v>
      </c>
      <c r="K28" s="378">
        <v>905</v>
      </c>
      <c r="L28" s="378">
        <v>896</v>
      </c>
      <c r="M28" s="378">
        <v>886</v>
      </c>
      <c r="N28" s="378">
        <v>876</v>
      </c>
      <c r="O28" s="378">
        <v>864</v>
      </c>
      <c r="P28" s="378">
        <v>852</v>
      </c>
      <c r="Q28" s="378">
        <v>840</v>
      </c>
      <c r="R28" s="378">
        <v>826</v>
      </c>
      <c r="S28" s="378">
        <v>813</v>
      </c>
      <c r="T28" s="378">
        <v>799</v>
      </c>
      <c r="U28" s="378">
        <v>784</v>
      </c>
      <c r="V28" s="378">
        <v>769</v>
      </c>
      <c r="W28" s="378">
        <v>755</v>
      </c>
      <c r="X28" s="378">
        <v>740</v>
      </c>
      <c r="Y28" s="378">
        <v>725</v>
      </c>
      <c r="Z28" s="378">
        <v>710</v>
      </c>
      <c r="AA28" s="378">
        <v>696</v>
      </c>
      <c r="AB28" s="378">
        <v>682</v>
      </c>
      <c r="AC28" s="378">
        <v>669</v>
      </c>
      <c r="AD28" s="378">
        <v>657</v>
      </c>
      <c r="AE28" s="378">
        <v>646</v>
      </c>
      <c r="AF28" s="378">
        <v>636</v>
      </c>
      <c r="AG28" s="378">
        <v>628</v>
      </c>
      <c r="AH28" s="378">
        <v>621</v>
      </c>
      <c r="AI28" s="378">
        <v>614</v>
      </c>
      <c r="AJ28" s="378">
        <v>610</v>
      </c>
      <c r="AK28" s="378">
        <v>606</v>
      </c>
      <c r="AL28" s="378">
        <v>605</v>
      </c>
    </row>
    <row r="29" spans="1:38" x14ac:dyDescent="0.2">
      <c r="A29" s="931"/>
      <c r="B29" s="636">
        <v>26</v>
      </c>
      <c r="C29" s="378">
        <v>943</v>
      </c>
      <c r="D29" s="378">
        <v>943</v>
      </c>
      <c r="E29" s="378">
        <v>941</v>
      </c>
      <c r="F29" s="378">
        <v>938</v>
      </c>
      <c r="G29" s="378">
        <v>934</v>
      </c>
      <c r="H29" s="378">
        <v>929</v>
      </c>
      <c r="I29" s="378">
        <v>923</v>
      </c>
      <c r="J29" s="378">
        <v>915</v>
      </c>
      <c r="K29" s="378">
        <v>907</v>
      </c>
      <c r="L29" s="378">
        <v>898</v>
      </c>
      <c r="M29" s="378">
        <v>888</v>
      </c>
      <c r="N29" s="378">
        <v>877</v>
      </c>
      <c r="O29" s="378">
        <v>865</v>
      </c>
      <c r="P29" s="378">
        <v>853</v>
      </c>
      <c r="Q29" s="378">
        <v>840</v>
      </c>
      <c r="R29" s="378">
        <v>826</v>
      </c>
      <c r="S29" s="378">
        <v>812</v>
      </c>
      <c r="T29" s="378">
        <v>797</v>
      </c>
      <c r="U29" s="378">
        <v>783</v>
      </c>
      <c r="V29" s="378">
        <v>767</v>
      </c>
      <c r="W29" s="378">
        <v>752</v>
      </c>
      <c r="X29" s="378">
        <v>737</v>
      </c>
      <c r="Y29" s="378">
        <v>722</v>
      </c>
      <c r="Z29" s="378">
        <v>707</v>
      </c>
      <c r="AA29" s="378">
        <v>692</v>
      </c>
      <c r="AB29" s="378">
        <v>678</v>
      </c>
      <c r="AC29" s="378">
        <v>664</v>
      </c>
      <c r="AD29" s="378">
        <v>651</v>
      </c>
      <c r="AE29" s="378">
        <v>640</v>
      </c>
      <c r="AF29" s="378">
        <v>629</v>
      </c>
      <c r="AG29" s="378">
        <v>621</v>
      </c>
      <c r="AH29" s="378">
        <v>613</v>
      </c>
      <c r="AI29" s="378">
        <v>607</v>
      </c>
      <c r="AJ29" s="378">
        <v>602</v>
      </c>
      <c r="AK29" s="378">
        <v>599</v>
      </c>
      <c r="AL29" s="378">
        <v>597</v>
      </c>
    </row>
    <row r="30" spans="1:38" x14ac:dyDescent="0.2">
      <c r="A30" s="931"/>
      <c r="B30" s="636">
        <v>27</v>
      </c>
      <c r="C30" s="378">
        <v>946</v>
      </c>
      <c r="D30" s="378">
        <v>946</v>
      </c>
      <c r="E30" s="378">
        <v>944</v>
      </c>
      <c r="F30" s="378">
        <v>941</v>
      </c>
      <c r="G30" s="378">
        <v>937</v>
      </c>
      <c r="H30" s="378">
        <v>931</v>
      </c>
      <c r="I30" s="378">
        <v>925</v>
      </c>
      <c r="J30" s="378">
        <v>918</v>
      </c>
      <c r="K30" s="378">
        <v>909</v>
      </c>
      <c r="L30" s="378">
        <v>899</v>
      </c>
      <c r="M30" s="378">
        <v>889</v>
      </c>
      <c r="N30" s="378">
        <v>878</v>
      </c>
      <c r="O30" s="378">
        <v>866</v>
      </c>
      <c r="P30" s="378">
        <v>853</v>
      </c>
      <c r="Q30" s="378">
        <v>840</v>
      </c>
      <c r="R30" s="378">
        <v>826</v>
      </c>
      <c r="S30" s="378">
        <v>811</v>
      </c>
      <c r="T30" s="378">
        <v>796</v>
      </c>
      <c r="U30" s="378">
        <v>781</v>
      </c>
      <c r="V30" s="378">
        <v>765</v>
      </c>
      <c r="W30" s="378">
        <v>750</v>
      </c>
      <c r="X30" s="378">
        <v>734</v>
      </c>
      <c r="Y30" s="378">
        <v>718</v>
      </c>
      <c r="Z30" s="378">
        <v>703</v>
      </c>
      <c r="AA30" s="378">
        <v>687</v>
      </c>
      <c r="AB30" s="378">
        <v>673</v>
      </c>
      <c r="AC30" s="378">
        <v>659</v>
      </c>
      <c r="AD30" s="378">
        <v>645</v>
      </c>
      <c r="AE30" s="378">
        <v>633</v>
      </c>
      <c r="AF30" s="378">
        <v>623</v>
      </c>
      <c r="AG30" s="378">
        <v>614</v>
      </c>
      <c r="AH30" s="378">
        <v>606</v>
      </c>
      <c r="AI30" s="378">
        <v>599</v>
      </c>
      <c r="AJ30" s="378">
        <v>594</v>
      </c>
      <c r="AK30" s="378">
        <v>591</v>
      </c>
      <c r="AL30" s="378">
        <v>589</v>
      </c>
    </row>
    <row r="31" spans="1:38" x14ac:dyDescent="0.2">
      <c r="A31" s="931"/>
      <c r="B31" s="636">
        <v>28</v>
      </c>
      <c r="C31" s="378">
        <v>949</v>
      </c>
      <c r="D31" s="378">
        <v>948</v>
      </c>
      <c r="E31" s="378">
        <v>946</v>
      </c>
      <c r="F31" s="378">
        <v>943</v>
      </c>
      <c r="G31" s="378">
        <v>939</v>
      </c>
      <c r="H31" s="378">
        <v>934</v>
      </c>
      <c r="I31" s="378">
        <v>927</v>
      </c>
      <c r="J31" s="378">
        <v>919</v>
      </c>
      <c r="K31" s="378">
        <v>911</v>
      </c>
      <c r="L31" s="378">
        <v>901</v>
      </c>
      <c r="M31" s="378">
        <v>890</v>
      </c>
      <c r="N31" s="378">
        <v>879</v>
      </c>
      <c r="O31" s="378">
        <v>866</v>
      </c>
      <c r="P31" s="378">
        <v>853</v>
      </c>
      <c r="Q31" s="378">
        <v>839</v>
      </c>
      <c r="R31" s="378">
        <v>825</v>
      </c>
      <c r="S31" s="378">
        <v>810</v>
      </c>
      <c r="T31" s="378">
        <v>795</v>
      </c>
      <c r="U31" s="378">
        <v>779</v>
      </c>
      <c r="V31" s="378">
        <v>763</v>
      </c>
      <c r="W31" s="378">
        <v>747</v>
      </c>
      <c r="X31" s="378">
        <v>731</v>
      </c>
      <c r="Y31" s="378">
        <v>715</v>
      </c>
      <c r="Z31" s="378">
        <v>699</v>
      </c>
      <c r="AA31" s="378">
        <v>683</v>
      </c>
      <c r="AB31" s="378">
        <v>668</v>
      </c>
      <c r="AC31" s="378">
        <v>653</v>
      </c>
      <c r="AD31" s="378">
        <v>640</v>
      </c>
      <c r="AE31" s="378">
        <v>627</v>
      </c>
      <c r="AF31" s="378">
        <v>616</v>
      </c>
      <c r="AG31" s="378">
        <v>607</v>
      </c>
      <c r="AH31" s="378">
        <v>599</v>
      </c>
      <c r="AI31" s="378">
        <v>592</v>
      </c>
      <c r="AJ31" s="378">
        <v>587</v>
      </c>
      <c r="AK31" s="378">
        <v>583</v>
      </c>
      <c r="AL31" s="378">
        <v>581</v>
      </c>
    </row>
    <row r="32" spans="1:38" x14ac:dyDescent="0.2">
      <c r="A32" s="931"/>
      <c r="B32" s="636">
        <v>29</v>
      </c>
      <c r="C32" s="378">
        <v>951</v>
      </c>
      <c r="D32" s="378">
        <v>950</v>
      </c>
      <c r="E32" s="378">
        <v>949</v>
      </c>
      <c r="F32" s="378">
        <v>945</v>
      </c>
      <c r="G32" s="378">
        <v>941</v>
      </c>
      <c r="H32" s="378">
        <v>935</v>
      </c>
      <c r="I32" s="378">
        <v>929</v>
      </c>
      <c r="J32" s="378">
        <v>921</v>
      </c>
      <c r="K32" s="378">
        <v>912</v>
      </c>
      <c r="L32" s="378">
        <v>902</v>
      </c>
      <c r="M32" s="378">
        <v>891</v>
      </c>
      <c r="N32" s="378">
        <v>879</v>
      </c>
      <c r="O32" s="378">
        <v>867</v>
      </c>
      <c r="P32" s="378">
        <v>853</v>
      </c>
      <c r="Q32" s="378">
        <v>839</v>
      </c>
      <c r="R32" s="378">
        <v>825</v>
      </c>
      <c r="S32" s="378">
        <v>809</v>
      </c>
      <c r="T32" s="378">
        <v>793</v>
      </c>
      <c r="U32" s="378">
        <v>778</v>
      </c>
      <c r="V32" s="378">
        <v>761</v>
      </c>
      <c r="W32" s="378">
        <v>745</v>
      </c>
      <c r="X32" s="378">
        <v>728</v>
      </c>
      <c r="Y32" s="378">
        <v>712</v>
      </c>
      <c r="Z32" s="378">
        <v>695</v>
      </c>
      <c r="AA32" s="378">
        <v>679</v>
      </c>
      <c r="AB32" s="378">
        <v>663</v>
      </c>
      <c r="AC32" s="378">
        <v>648</v>
      </c>
      <c r="AD32" s="378">
        <v>634</v>
      </c>
      <c r="AE32" s="378">
        <v>621</v>
      </c>
      <c r="AF32" s="378">
        <v>610</v>
      </c>
      <c r="AG32" s="378">
        <v>600</v>
      </c>
      <c r="AH32" s="378">
        <v>592</v>
      </c>
      <c r="AI32" s="378">
        <v>585</v>
      </c>
      <c r="AJ32" s="378">
        <v>579</v>
      </c>
      <c r="AK32" s="378">
        <v>575</v>
      </c>
      <c r="AL32" s="378">
        <v>574</v>
      </c>
    </row>
    <row r="33" spans="1:38" x14ac:dyDescent="0.2">
      <c r="A33" s="931"/>
      <c r="B33" s="636">
        <v>30</v>
      </c>
      <c r="C33" s="378">
        <v>953</v>
      </c>
      <c r="D33" s="378">
        <v>952</v>
      </c>
      <c r="E33" s="378">
        <v>951</v>
      </c>
      <c r="F33" s="378">
        <v>947</v>
      </c>
      <c r="G33" s="378">
        <v>943</v>
      </c>
      <c r="H33" s="378">
        <v>937</v>
      </c>
      <c r="I33" s="378">
        <v>930</v>
      </c>
      <c r="J33" s="378">
        <v>922</v>
      </c>
      <c r="K33" s="378">
        <v>913</v>
      </c>
      <c r="L33" s="378">
        <v>903</v>
      </c>
      <c r="M33" s="378">
        <v>892</v>
      </c>
      <c r="N33" s="378">
        <v>880</v>
      </c>
      <c r="O33" s="378">
        <v>867</v>
      </c>
      <c r="P33" s="378">
        <v>853</v>
      </c>
      <c r="Q33" s="378">
        <v>839</v>
      </c>
      <c r="R33" s="378">
        <v>824</v>
      </c>
      <c r="S33" s="378">
        <v>808</v>
      </c>
      <c r="T33" s="378">
        <v>792</v>
      </c>
      <c r="U33" s="378">
        <v>776</v>
      </c>
      <c r="V33" s="378">
        <v>759</v>
      </c>
      <c r="W33" s="378">
        <v>742</v>
      </c>
      <c r="X33" s="378">
        <v>725</v>
      </c>
      <c r="Y33" s="378">
        <v>708</v>
      </c>
      <c r="Z33" s="378">
        <v>691</v>
      </c>
      <c r="AA33" s="378">
        <v>675</v>
      </c>
      <c r="AB33" s="378">
        <v>658</v>
      </c>
      <c r="AC33" s="378">
        <v>643</v>
      </c>
      <c r="AD33" s="378">
        <v>629</v>
      </c>
      <c r="AE33" s="378">
        <v>615</v>
      </c>
      <c r="AF33" s="378">
        <v>603</v>
      </c>
      <c r="AG33" s="378">
        <v>593</v>
      </c>
      <c r="AH33" s="378">
        <v>584</v>
      </c>
      <c r="AI33" s="378">
        <v>577</v>
      </c>
      <c r="AJ33" s="378">
        <v>572</v>
      </c>
      <c r="AK33" s="378">
        <v>568</v>
      </c>
      <c r="AL33" s="378">
        <v>566</v>
      </c>
    </row>
    <row r="34" spans="1:38" x14ac:dyDescent="0.2">
      <c r="A34" s="931"/>
      <c r="B34" s="636">
        <v>31</v>
      </c>
      <c r="C34" s="378">
        <v>955</v>
      </c>
      <c r="D34" s="378">
        <v>954</v>
      </c>
      <c r="E34" s="378">
        <v>952</v>
      </c>
      <c r="F34" s="378">
        <v>949</v>
      </c>
      <c r="G34" s="378">
        <v>945</v>
      </c>
      <c r="H34" s="378">
        <v>939</v>
      </c>
      <c r="I34" s="378">
        <v>932</v>
      </c>
      <c r="J34" s="378">
        <v>924</v>
      </c>
      <c r="K34" s="378">
        <v>914</v>
      </c>
      <c r="L34" s="378">
        <v>904</v>
      </c>
      <c r="M34" s="378">
        <v>892</v>
      </c>
      <c r="N34" s="378">
        <v>880</v>
      </c>
      <c r="O34" s="378">
        <v>867</v>
      </c>
      <c r="P34" s="378">
        <v>853</v>
      </c>
      <c r="Q34" s="378">
        <v>838</v>
      </c>
      <c r="R34" s="378">
        <v>823</v>
      </c>
      <c r="S34" s="378">
        <v>807</v>
      </c>
      <c r="T34" s="378">
        <v>790</v>
      </c>
      <c r="U34" s="378">
        <v>773</v>
      </c>
      <c r="V34" s="378">
        <v>757</v>
      </c>
      <c r="W34" s="378">
        <v>739</v>
      </c>
      <c r="X34" s="378">
        <v>722</v>
      </c>
      <c r="Y34" s="378">
        <v>704</v>
      </c>
      <c r="Z34" s="378">
        <v>687</v>
      </c>
      <c r="AA34" s="378">
        <v>670</v>
      </c>
      <c r="AB34" s="378">
        <v>654</v>
      </c>
      <c r="AC34" s="378">
        <v>638</v>
      </c>
      <c r="AD34" s="378">
        <v>623</v>
      </c>
      <c r="AE34" s="378">
        <v>609</v>
      </c>
      <c r="AF34" s="378">
        <v>597</v>
      </c>
      <c r="AG34" s="378">
        <v>586</v>
      </c>
      <c r="AH34" s="378">
        <v>577</v>
      </c>
      <c r="AI34" s="378">
        <v>570</v>
      </c>
      <c r="AJ34" s="378">
        <v>564</v>
      </c>
      <c r="AK34" s="378">
        <v>561</v>
      </c>
      <c r="AL34" s="378">
        <v>558</v>
      </c>
    </row>
    <row r="35" spans="1:38" x14ac:dyDescent="0.2">
      <c r="A35" s="931"/>
      <c r="B35" s="636">
        <v>32</v>
      </c>
      <c r="C35" s="378">
        <v>957</v>
      </c>
      <c r="D35" s="378">
        <v>956</v>
      </c>
      <c r="E35" s="378">
        <v>954</v>
      </c>
      <c r="F35" s="378">
        <v>951</v>
      </c>
      <c r="G35" s="378">
        <v>946</v>
      </c>
      <c r="H35" s="378">
        <v>940</v>
      </c>
      <c r="I35" s="378">
        <v>933</v>
      </c>
      <c r="J35" s="378">
        <v>925</v>
      </c>
      <c r="K35" s="378">
        <v>915</v>
      </c>
      <c r="L35" s="378">
        <v>905</v>
      </c>
      <c r="M35" s="378">
        <v>893</v>
      </c>
      <c r="N35" s="378">
        <v>880</v>
      </c>
      <c r="O35" s="378">
        <v>867</v>
      </c>
      <c r="P35" s="378">
        <v>852</v>
      </c>
      <c r="Q35" s="378">
        <v>837</v>
      </c>
      <c r="R35" s="378">
        <v>822</v>
      </c>
      <c r="S35" s="378">
        <v>805</v>
      </c>
      <c r="T35" s="378">
        <v>789</v>
      </c>
      <c r="U35" s="378">
        <v>772</v>
      </c>
      <c r="V35" s="378">
        <v>754</v>
      </c>
      <c r="W35" s="378">
        <v>737</v>
      </c>
      <c r="X35" s="378">
        <v>719</v>
      </c>
      <c r="Y35" s="378">
        <v>701</v>
      </c>
      <c r="Z35" s="378">
        <v>683</v>
      </c>
      <c r="AA35" s="378">
        <v>666</v>
      </c>
      <c r="AB35" s="378">
        <v>649</v>
      </c>
      <c r="AC35" s="378">
        <v>633</v>
      </c>
      <c r="AD35" s="378">
        <v>617</v>
      </c>
      <c r="AE35" s="378">
        <v>603</v>
      </c>
      <c r="AF35" s="378">
        <v>591</v>
      </c>
      <c r="AG35" s="378">
        <v>580</v>
      </c>
      <c r="AH35" s="378">
        <v>570</v>
      </c>
      <c r="AI35" s="378">
        <v>563</v>
      </c>
      <c r="AJ35" s="378">
        <v>557</v>
      </c>
      <c r="AK35" s="378">
        <v>553</v>
      </c>
      <c r="AL35" s="378">
        <v>550</v>
      </c>
    </row>
    <row r="36" spans="1:38" x14ac:dyDescent="0.2">
      <c r="A36" s="931"/>
      <c r="B36" s="636">
        <v>33</v>
      </c>
      <c r="C36" s="378">
        <v>958</v>
      </c>
      <c r="D36" s="378">
        <v>958</v>
      </c>
      <c r="E36" s="378">
        <v>955</v>
      </c>
      <c r="F36" s="378">
        <v>952</v>
      </c>
      <c r="G36" s="378">
        <v>947</v>
      </c>
      <c r="H36" s="378">
        <v>941</v>
      </c>
      <c r="I36" s="378">
        <v>934</v>
      </c>
      <c r="J36" s="378">
        <v>926</v>
      </c>
      <c r="K36" s="378">
        <v>916</v>
      </c>
      <c r="L36" s="378">
        <v>905</v>
      </c>
      <c r="M36" s="378">
        <v>893</v>
      </c>
      <c r="N36" s="378">
        <v>880</v>
      </c>
      <c r="O36" s="378">
        <v>866</v>
      </c>
      <c r="P36" s="378">
        <v>852</v>
      </c>
      <c r="Q36" s="378">
        <v>837</v>
      </c>
      <c r="R36" s="378">
        <v>820</v>
      </c>
      <c r="S36" s="378">
        <v>804</v>
      </c>
      <c r="T36" s="378">
        <v>787</v>
      </c>
      <c r="U36" s="378">
        <v>769</v>
      </c>
      <c r="V36" s="378">
        <v>752</v>
      </c>
      <c r="W36" s="378">
        <v>734</v>
      </c>
      <c r="X36" s="378">
        <v>715</v>
      </c>
      <c r="Y36" s="378">
        <v>697</v>
      </c>
      <c r="Z36" s="378">
        <v>679</v>
      </c>
      <c r="AA36" s="378">
        <v>662</v>
      </c>
      <c r="AB36" s="378">
        <v>645</v>
      </c>
      <c r="AC36" s="378">
        <v>628</v>
      </c>
      <c r="AD36" s="378">
        <v>612</v>
      </c>
      <c r="AE36" s="378">
        <v>597</v>
      </c>
      <c r="AF36" s="378">
        <v>584</v>
      </c>
      <c r="AG36" s="378">
        <v>573</v>
      </c>
      <c r="AH36" s="378">
        <v>563</v>
      </c>
      <c r="AI36" s="378">
        <v>555</v>
      </c>
      <c r="AJ36" s="378">
        <v>549</v>
      </c>
      <c r="AK36" s="378">
        <v>545</v>
      </c>
      <c r="AL36" s="378">
        <v>542</v>
      </c>
    </row>
    <row r="37" spans="1:38" x14ac:dyDescent="0.2">
      <c r="A37" s="931"/>
      <c r="B37" s="636">
        <v>34</v>
      </c>
      <c r="C37" s="378">
        <v>959</v>
      </c>
      <c r="D37" s="378">
        <v>959</v>
      </c>
      <c r="E37" s="378">
        <v>957</v>
      </c>
      <c r="F37" s="378">
        <v>953</v>
      </c>
      <c r="G37" s="378">
        <v>949</v>
      </c>
      <c r="H37" s="378">
        <v>942</v>
      </c>
      <c r="I37" s="378">
        <v>935</v>
      </c>
      <c r="J37" s="378">
        <v>926</v>
      </c>
      <c r="K37" s="378">
        <v>916</v>
      </c>
      <c r="L37" s="378">
        <v>905</v>
      </c>
      <c r="M37" s="378">
        <v>893</v>
      </c>
      <c r="N37" s="378">
        <v>880</v>
      </c>
      <c r="O37" s="378">
        <v>866</v>
      </c>
      <c r="P37" s="378">
        <v>851</v>
      </c>
      <c r="Q37" s="378">
        <v>836</v>
      </c>
      <c r="R37" s="378">
        <v>819</v>
      </c>
      <c r="S37" s="378">
        <v>802</v>
      </c>
      <c r="T37" s="378">
        <v>785</v>
      </c>
      <c r="U37" s="378">
        <v>767</v>
      </c>
      <c r="V37" s="378">
        <v>749</v>
      </c>
      <c r="W37" s="378">
        <v>731</v>
      </c>
      <c r="X37" s="378">
        <v>712</v>
      </c>
      <c r="Y37" s="378">
        <v>694</v>
      </c>
      <c r="Z37" s="378">
        <v>675</v>
      </c>
      <c r="AA37" s="378">
        <v>657</v>
      </c>
      <c r="AB37" s="378">
        <v>640</v>
      </c>
      <c r="AC37" s="378">
        <v>623</v>
      </c>
      <c r="AD37" s="378">
        <v>606</v>
      </c>
      <c r="AE37" s="378">
        <v>591</v>
      </c>
      <c r="AF37" s="378">
        <v>578</v>
      </c>
      <c r="AG37" s="378">
        <v>566</v>
      </c>
      <c r="AH37" s="378">
        <v>556</v>
      </c>
      <c r="AI37" s="378">
        <v>548</v>
      </c>
      <c r="AJ37" s="378">
        <v>542</v>
      </c>
      <c r="AK37" s="378">
        <v>537</v>
      </c>
      <c r="AL37" s="378">
        <v>534</v>
      </c>
    </row>
    <row r="38" spans="1:38" x14ac:dyDescent="0.2">
      <c r="A38" s="931"/>
      <c r="B38" s="636">
        <v>35</v>
      </c>
      <c r="C38" s="378">
        <v>961</v>
      </c>
      <c r="D38" s="378">
        <v>960</v>
      </c>
      <c r="E38" s="378">
        <v>958</v>
      </c>
      <c r="F38" s="378">
        <v>954</v>
      </c>
      <c r="G38" s="378">
        <v>949</v>
      </c>
      <c r="H38" s="378">
        <v>943</v>
      </c>
      <c r="I38" s="378">
        <v>936</v>
      </c>
      <c r="J38" s="378">
        <v>927</v>
      </c>
      <c r="K38" s="378">
        <v>917</v>
      </c>
      <c r="L38" s="378">
        <v>905</v>
      </c>
      <c r="M38" s="378">
        <v>893</v>
      </c>
      <c r="N38" s="378">
        <v>880</v>
      </c>
      <c r="O38" s="378">
        <v>865</v>
      </c>
      <c r="P38" s="378">
        <v>850</v>
      </c>
      <c r="Q38" s="378">
        <v>834</v>
      </c>
      <c r="R38" s="378">
        <v>818</v>
      </c>
      <c r="S38" s="378">
        <v>801</v>
      </c>
      <c r="T38" s="378">
        <v>783</v>
      </c>
      <c r="U38" s="378">
        <v>765</v>
      </c>
      <c r="V38" s="378">
        <v>746</v>
      </c>
      <c r="W38" s="378">
        <v>728</v>
      </c>
      <c r="X38" s="378">
        <v>709</v>
      </c>
      <c r="Y38" s="378">
        <v>690</v>
      </c>
      <c r="Z38" s="378">
        <v>672</v>
      </c>
      <c r="AA38" s="378">
        <v>653</v>
      </c>
      <c r="AB38" s="378">
        <v>635</v>
      </c>
      <c r="AC38" s="378">
        <v>618</v>
      </c>
      <c r="AD38" s="378">
        <v>601</v>
      </c>
      <c r="AE38" s="378">
        <v>586</v>
      </c>
      <c r="AF38" s="378">
        <v>572</v>
      </c>
      <c r="AG38" s="378">
        <v>559</v>
      </c>
      <c r="AH38" s="378">
        <v>549</v>
      </c>
      <c r="AI38" s="378">
        <v>541</v>
      </c>
      <c r="AJ38" s="378">
        <v>534</v>
      </c>
      <c r="AK38" s="378">
        <v>529</v>
      </c>
      <c r="AL38" s="378">
        <v>526</v>
      </c>
    </row>
    <row r="39" spans="1:38" x14ac:dyDescent="0.2">
      <c r="A39" s="931"/>
      <c r="B39" s="636">
        <v>36</v>
      </c>
      <c r="C39" s="378">
        <v>961</v>
      </c>
      <c r="D39" s="378">
        <v>961</v>
      </c>
      <c r="E39" s="378">
        <v>959</v>
      </c>
      <c r="F39" s="378">
        <v>955</v>
      </c>
      <c r="G39" s="378">
        <v>950</v>
      </c>
      <c r="H39" s="378">
        <v>944</v>
      </c>
      <c r="I39" s="378">
        <v>936</v>
      </c>
      <c r="J39" s="378">
        <v>927</v>
      </c>
      <c r="K39" s="378">
        <v>917</v>
      </c>
      <c r="L39" s="378">
        <v>905</v>
      </c>
      <c r="M39" s="378">
        <v>893</v>
      </c>
      <c r="N39" s="378">
        <v>879</v>
      </c>
      <c r="O39" s="378">
        <v>865</v>
      </c>
      <c r="P39" s="378">
        <v>849</v>
      </c>
      <c r="Q39" s="378">
        <v>833</v>
      </c>
      <c r="R39" s="378">
        <v>816</v>
      </c>
      <c r="S39" s="378">
        <v>799</v>
      </c>
      <c r="T39" s="378">
        <v>781</v>
      </c>
      <c r="U39" s="378">
        <v>762</v>
      </c>
      <c r="V39" s="378">
        <v>744</v>
      </c>
      <c r="W39" s="378">
        <v>725</v>
      </c>
      <c r="X39" s="378">
        <v>706</v>
      </c>
      <c r="Y39" s="378">
        <v>686</v>
      </c>
      <c r="Z39" s="378">
        <v>667</v>
      </c>
      <c r="AA39" s="378">
        <v>649</v>
      </c>
      <c r="AB39" s="378">
        <v>630</v>
      </c>
      <c r="AC39" s="378">
        <v>613</v>
      </c>
      <c r="AD39" s="378">
        <v>596</v>
      </c>
      <c r="AE39" s="378">
        <v>580</v>
      </c>
      <c r="AF39" s="378">
        <v>565</v>
      </c>
      <c r="AG39" s="378">
        <v>553</v>
      </c>
      <c r="AH39" s="378">
        <v>542</v>
      </c>
      <c r="AI39" s="378">
        <v>533</v>
      </c>
      <c r="AJ39" s="378">
        <v>527</v>
      </c>
      <c r="AK39" s="378">
        <v>522</v>
      </c>
      <c r="AL39" s="378">
        <v>519</v>
      </c>
    </row>
    <row r="40" spans="1:38" x14ac:dyDescent="0.2">
      <c r="A40" s="931"/>
      <c r="B40" s="636">
        <v>37</v>
      </c>
      <c r="C40" s="378">
        <v>962</v>
      </c>
      <c r="D40" s="378">
        <v>961</v>
      </c>
      <c r="E40" s="378">
        <v>959</v>
      </c>
      <c r="F40" s="378">
        <v>956</v>
      </c>
      <c r="G40" s="378">
        <v>950</v>
      </c>
      <c r="H40" s="378">
        <v>944</v>
      </c>
      <c r="I40" s="378">
        <v>936</v>
      </c>
      <c r="J40" s="378">
        <v>927</v>
      </c>
      <c r="K40" s="378">
        <v>917</v>
      </c>
      <c r="L40" s="378">
        <v>905</v>
      </c>
      <c r="M40" s="378">
        <v>892</v>
      </c>
      <c r="N40" s="378">
        <v>879</v>
      </c>
      <c r="O40" s="378">
        <v>864</v>
      </c>
      <c r="P40" s="378">
        <v>848</v>
      </c>
      <c r="Q40" s="378">
        <v>832</v>
      </c>
      <c r="R40" s="378">
        <v>815</v>
      </c>
      <c r="S40" s="378">
        <v>797</v>
      </c>
      <c r="T40" s="378">
        <v>779</v>
      </c>
      <c r="U40" s="378">
        <v>760</v>
      </c>
      <c r="V40" s="378">
        <v>741</v>
      </c>
      <c r="W40" s="378">
        <v>721</v>
      </c>
      <c r="X40" s="378">
        <v>702</v>
      </c>
      <c r="Y40" s="378">
        <v>683</v>
      </c>
      <c r="Z40" s="378">
        <v>663</v>
      </c>
      <c r="AA40" s="378">
        <v>644</v>
      </c>
      <c r="AB40" s="378">
        <v>626</v>
      </c>
      <c r="AC40" s="378">
        <v>608</v>
      </c>
      <c r="AD40" s="378">
        <v>591</v>
      </c>
      <c r="AE40" s="378">
        <v>574</v>
      </c>
      <c r="AF40" s="378">
        <v>559</v>
      </c>
      <c r="AG40" s="378">
        <v>546</v>
      </c>
      <c r="AH40" s="378">
        <v>535</v>
      </c>
      <c r="AI40" s="378">
        <v>526</v>
      </c>
      <c r="AJ40" s="378">
        <v>519</v>
      </c>
      <c r="AK40" s="378">
        <v>514</v>
      </c>
      <c r="AL40" s="378">
        <v>511</v>
      </c>
    </row>
    <row r="41" spans="1:38" x14ac:dyDescent="0.2">
      <c r="A41" s="931"/>
      <c r="B41" s="636">
        <v>38</v>
      </c>
      <c r="C41" s="378">
        <v>962</v>
      </c>
      <c r="D41" s="378">
        <v>962</v>
      </c>
      <c r="E41" s="378">
        <v>959</v>
      </c>
      <c r="F41" s="378">
        <v>956</v>
      </c>
      <c r="G41" s="378">
        <v>951</v>
      </c>
      <c r="H41" s="378">
        <v>944</v>
      </c>
      <c r="I41" s="378">
        <v>936</v>
      </c>
      <c r="J41" s="378">
        <v>927</v>
      </c>
      <c r="K41" s="378">
        <v>916</v>
      </c>
      <c r="L41" s="378">
        <v>905</v>
      </c>
      <c r="M41" s="378">
        <v>892</v>
      </c>
      <c r="N41" s="378">
        <v>878</v>
      </c>
      <c r="O41" s="378">
        <v>863</v>
      </c>
      <c r="P41" s="378">
        <v>847</v>
      </c>
      <c r="Q41" s="378">
        <v>830</v>
      </c>
      <c r="R41" s="378">
        <v>813</v>
      </c>
      <c r="S41" s="378">
        <v>795</v>
      </c>
      <c r="T41" s="378">
        <v>776</v>
      </c>
      <c r="U41" s="378">
        <v>757</v>
      </c>
      <c r="V41" s="378">
        <v>738</v>
      </c>
      <c r="W41" s="378">
        <v>718</v>
      </c>
      <c r="X41" s="378">
        <v>699</v>
      </c>
      <c r="Y41" s="378">
        <v>679</v>
      </c>
      <c r="Z41" s="378">
        <v>659</v>
      </c>
      <c r="AA41" s="378">
        <v>640</v>
      </c>
      <c r="AB41" s="378">
        <v>621</v>
      </c>
      <c r="AC41" s="378">
        <v>603</v>
      </c>
      <c r="AD41" s="378">
        <v>585</v>
      </c>
      <c r="AE41" s="378">
        <v>568</v>
      </c>
      <c r="AF41" s="378">
        <v>553</v>
      </c>
      <c r="AG41" s="378">
        <v>540</v>
      </c>
      <c r="AH41" s="378">
        <v>529</v>
      </c>
      <c r="AI41" s="378">
        <v>519</v>
      </c>
      <c r="AJ41" s="378">
        <v>512</v>
      </c>
      <c r="AK41" s="378">
        <v>507</v>
      </c>
      <c r="AL41" s="378">
        <v>504</v>
      </c>
    </row>
    <row r="42" spans="1:38" x14ac:dyDescent="0.2">
      <c r="A42" s="931"/>
      <c r="B42" s="636">
        <v>39</v>
      </c>
      <c r="C42" s="378">
        <v>963</v>
      </c>
      <c r="D42" s="378">
        <v>962</v>
      </c>
      <c r="E42" s="378">
        <v>960</v>
      </c>
      <c r="F42" s="378">
        <v>956</v>
      </c>
      <c r="G42" s="378">
        <v>951</v>
      </c>
      <c r="H42" s="378">
        <v>944</v>
      </c>
      <c r="I42" s="378">
        <v>936</v>
      </c>
      <c r="J42" s="378">
        <v>927</v>
      </c>
      <c r="K42" s="378">
        <v>916</v>
      </c>
      <c r="L42" s="378">
        <v>904</v>
      </c>
      <c r="M42" s="378">
        <v>891</v>
      </c>
      <c r="N42" s="378">
        <v>877</v>
      </c>
      <c r="O42" s="378">
        <v>861</v>
      </c>
      <c r="P42" s="378">
        <v>845</v>
      </c>
      <c r="Q42" s="378">
        <v>828</v>
      </c>
      <c r="R42" s="378">
        <v>811</v>
      </c>
      <c r="S42" s="378">
        <v>792</v>
      </c>
      <c r="T42" s="378">
        <v>774</v>
      </c>
      <c r="U42" s="378">
        <v>755</v>
      </c>
      <c r="V42" s="378">
        <v>735</v>
      </c>
      <c r="W42" s="378">
        <v>715</v>
      </c>
      <c r="X42" s="378">
        <v>695</v>
      </c>
      <c r="Y42" s="378">
        <v>675</v>
      </c>
      <c r="Z42" s="378">
        <v>655</v>
      </c>
      <c r="AA42" s="378">
        <v>636</v>
      </c>
      <c r="AB42" s="378">
        <v>616</v>
      </c>
      <c r="AC42" s="378">
        <v>598</v>
      </c>
      <c r="AD42" s="378">
        <v>580</v>
      </c>
      <c r="AE42" s="378">
        <v>563</v>
      </c>
      <c r="AF42" s="378">
        <v>547</v>
      </c>
      <c r="AG42" s="378">
        <v>533</v>
      </c>
      <c r="AH42" s="378">
        <v>522</v>
      </c>
      <c r="AI42" s="378">
        <v>512</v>
      </c>
      <c r="AJ42" s="378">
        <v>505</v>
      </c>
      <c r="AK42" s="378">
        <v>500</v>
      </c>
      <c r="AL42" s="378">
        <v>497</v>
      </c>
    </row>
    <row r="43" spans="1:38" x14ac:dyDescent="0.2">
      <c r="A43" s="931"/>
      <c r="B43" s="636">
        <v>40</v>
      </c>
      <c r="C43" s="378">
        <v>962</v>
      </c>
      <c r="D43" s="378">
        <v>962</v>
      </c>
      <c r="E43" s="378">
        <v>959</v>
      </c>
      <c r="F43" s="378">
        <v>956</v>
      </c>
      <c r="G43" s="378">
        <v>951</v>
      </c>
      <c r="H43" s="378">
        <v>944</v>
      </c>
      <c r="I43" s="378">
        <v>936</v>
      </c>
      <c r="J43" s="378">
        <v>926</v>
      </c>
      <c r="K43" s="378">
        <v>915</v>
      </c>
      <c r="L43" s="378">
        <v>903</v>
      </c>
      <c r="M43" s="378">
        <v>890</v>
      </c>
      <c r="N43" s="378">
        <v>875</v>
      </c>
      <c r="O43" s="378">
        <v>860</v>
      </c>
      <c r="P43" s="378">
        <v>844</v>
      </c>
      <c r="Q43" s="378">
        <v>827</v>
      </c>
      <c r="R43" s="378">
        <v>809</v>
      </c>
      <c r="S43" s="378">
        <v>790</v>
      </c>
      <c r="T43" s="378">
        <v>771</v>
      </c>
      <c r="U43" s="378">
        <v>752</v>
      </c>
      <c r="V43" s="378">
        <v>732</v>
      </c>
      <c r="W43" s="378">
        <v>712</v>
      </c>
      <c r="X43" s="378">
        <v>691</v>
      </c>
      <c r="Y43" s="378">
        <v>671</v>
      </c>
      <c r="Z43" s="378">
        <v>651</v>
      </c>
      <c r="AA43" s="378">
        <v>631</v>
      </c>
      <c r="AB43" s="378">
        <v>612</v>
      </c>
      <c r="AC43" s="378">
        <v>593</v>
      </c>
      <c r="AD43" s="378">
        <v>574</v>
      </c>
      <c r="AE43" s="378">
        <v>557</v>
      </c>
      <c r="AF43" s="378">
        <v>541</v>
      </c>
      <c r="AG43" s="378">
        <v>527</v>
      </c>
      <c r="AH43" s="378">
        <v>515</v>
      </c>
      <c r="AI43" s="378">
        <v>505</v>
      </c>
      <c r="AJ43" s="378">
        <v>497</v>
      </c>
      <c r="AK43" s="378">
        <v>492</v>
      </c>
      <c r="AL43" s="378">
        <v>489</v>
      </c>
    </row>
    <row r="44" spans="1:38" x14ac:dyDescent="0.2">
      <c r="A44" s="931"/>
      <c r="B44" s="636">
        <v>41</v>
      </c>
      <c r="C44" s="378">
        <v>962</v>
      </c>
      <c r="D44" s="378">
        <v>961</v>
      </c>
      <c r="E44" s="378">
        <v>959</v>
      </c>
      <c r="F44" s="378">
        <v>955</v>
      </c>
      <c r="G44" s="378">
        <v>950</v>
      </c>
      <c r="H44" s="378">
        <v>943</v>
      </c>
      <c r="I44" s="378">
        <v>935</v>
      </c>
      <c r="J44" s="378">
        <v>925</v>
      </c>
      <c r="K44" s="378">
        <v>914</v>
      </c>
      <c r="L44" s="378">
        <v>902</v>
      </c>
      <c r="M44" s="378">
        <v>889</v>
      </c>
      <c r="N44" s="378">
        <v>874</v>
      </c>
      <c r="O44" s="378">
        <v>858</v>
      </c>
      <c r="P44" s="378">
        <v>842</v>
      </c>
      <c r="Q44" s="378">
        <v>825</v>
      </c>
      <c r="R44" s="378">
        <v>807</v>
      </c>
      <c r="S44" s="378">
        <v>788</v>
      </c>
      <c r="T44" s="378">
        <v>768</v>
      </c>
      <c r="U44" s="378">
        <v>749</v>
      </c>
      <c r="V44" s="378">
        <v>729</v>
      </c>
      <c r="W44" s="378">
        <v>708</v>
      </c>
      <c r="X44" s="378">
        <v>688</v>
      </c>
      <c r="Y44" s="378">
        <v>667</v>
      </c>
      <c r="Z44" s="378">
        <v>647</v>
      </c>
      <c r="AA44" s="378">
        <v>627</v>
      </c>
      <c r="AB44" s="378">
        <v>607</v>
      </c>
      <c r="AC44" s="378">
        <v>588</v>
      </c>
      <c r="AD44" s="378">
        <v>569</v>
      </c>
      <c r="AE44" s="378">
        <v>552</v>
      </c>
      <c r="AF44" s="378">
        <v>535</v>
      </c>
      <c r="AG44" s="378">
        <v>521</v>
      </c>
      <c r="AH44" s="378">
        <v>508</v>
      </c>
      <c r="AI44" s="378">
        <v>498</v>
      </c>
      <c r="AJ44" s="378">
        <v>490</v>
      </c>
      <c r="AK44" s="378">
        <v>485</v>
      </c>
      <c r="AL44" s="378">
        <v>482</v>
      </c>
    </row>
    <row r="45" spans="1:38" x14ac:dyDescent="0.2">
      <c r="A45" s="931"/>
      <c r="B45" s="636">
        <v>42</v>
      </c>
      <c r="C45" s="378">
        <v>962</v>
      </c>
      <c r="D45" s="378">
        <v>961</v>
      </c>
      <c r="E45" s="378">
        <v>959</v>
      </c>
      <c r="F45" s="378">
        <v>955</v>
      </c>
      <c r="G45" s="378">
        <v>949</v>
      </c>
      <c r="H45" s="378">
        <v>943</v>
      </c>
      <c r="I45" s="378">
        <v>934</v>
      </c>
      <c r="J45" s="378">
        <v>925</v>
      </c>
      <c r="K45" s="378">
        <v>913</v>
      </c>
      <c r="L45" s="378">
        <v>901</v>
      </c>
      <c r="M45" s="378">
        <v>887</v>
      </c>
      <c r="N45" s="378">
        <v>873</v>
      </c>
      <c r="O45" s="378">
        <v>857</v>
      </c>
      <c r="P45" s="378">
        <v>840</v>
      </c>
      <c r="Q45" s="378">
        <v>823</v>
      </c>
      <c r="R45" s="378">
        <v>804</v>
      </c>
      <c r="S45" s="378">
        <v>785</v>
      </c>
      <c r="T45" s="378">
        <v>766</v>
      </c>
      <c r="U45" s="378">
        <v>746</v>
      </c>
      <c r="V45" s="378">
        <v>725</v>
      </c>
      <c r="W45" s="378">
        <v>705</v>
      </c>
      <c r="X45" s="378">
        <v>684</v>
      </c>
      <c r="Y45" s="378">
        <v>663</v>
      </c>
      <c r="Z45" s="378">
        <v>642</v>
      </c>
      <c r="AA45" s="378">
        <v>622</v>
      </c>
      <c r="AB45" s="378">
        <v>602</v>
      </c>
      <c r="AC45" s="378">
        <v>583</v>
      </c>
      <c r="AD45" s="378">
        <v>564</v>
      </c>
      <c r="AE45" s="378">
        <v>546</v>
      </c>
      <c r="AF45" s="378">
        <v>529</v>
      </c>
      <c r="AG45" s="378">
        <v>515</v>
      </c>
      <c r="AH45" s="378">
        <v>502</v>
      </c>
      <c r="AI45" s="378">
        <v>491</v>
      </c>
      <c r="AJ45" s="378">
        <v>483</v>
      </c>
      <c r="AK45" s="378">
        <v>477</v>
      </c>
      <c r="AL45" s="378">
        <v>475</v>
      </c>
    </row>
    <row r="46" spans="1:38" x14ac:dyDescent="0.2">
      <c r="A46" s="931"/>
      <c r="B46" s="636">
        <v>43</v>
      </c>
      <c r="C46" s="378">
        <v>961</v>
      </c>
      <c r="D46" s="378">
        <v>960</v>
      </c>
      <c r="E46" s="378">
        <v>958</v>
      </c>
      <c r="F46" s="378">
        <v>954</v>
      </c>
      <c r="G46" s="378">
        <v>949</v>
      </c>
      <c r="H46" s="378">
        <v>942</v>
      </c>
      <c r="I46" s="378">
        <v>933</v>
      </c>
      <c r="J46" s="378">
        <v>923</v>
      </c>
      <c r="K46" s="378">
        <v>912</v>
      </c>
      <c r="L46" s="378">
        <v>899</v>
      </c>
      <c r="M46" s="378">
        <v>886</v>
      </c>
      <c r="N46" s="378">
        <v>871</v>
      </c>
      <c r="O46" s="378">
        <v>855</v>
      </c>
      <c r="P46" s="378">
        <v>838</v>
      </c>
      <c r="Q46" s="378">
        <v>820</v>
      </c>
      <c r="R46" s="378">
        <v>802</v>
      </c>
      <c r="S46" s="378">
        <v>782</v>
      </c>
      <c r="T46" s="378">
        <v>763</v>
      </c>
      <c r="U46" s="378">
        <v>742</v>
      </c>
      <c r="V46" s="378">
        <v>722</v>
      </c>
      <c r="W46" s="378">
        <v>701</v>
      </c>
      <c r="X46" s="378">
        <v>680</v>
      </c>
      <c r="Y46" s="378">
        <v>659</v>
      </c>
      <c r="Z46" s="378">
        <v>638</v>
      </c>
      <c r="AA46" s="378">
        <v>618</v>
      </c>
      <c r="AB46" s="378">
        <v>597</v>
      </c>
      <c r="AC46" s="378">
        <v>578</v>
      </c>
      <c r="AD46" s="378">
        <v>559</v>
      </c>
      <c r="AE46" s="378">
        <v>541</v>
      </c>
      <c r="AF46" s="378">
        <v>524</v>
      </c>
      <c r="AG46" s="378">
        <v>508</v>
      </c>
      <c r="AH46" s="378">
        <v>495</v>
      </c>
      <c r="AI46" s="378">
        <v>485</v>
      </c>
      <c r="AJ46" s="378">
        <v>476</v>
      </c>
      <c r="AK46" s="378">
        <v>470</v>
      </c>
      <c r="AL46" s="378">
        <v>467</v>
      </c>
    </row>
    <row r="47" spans="1:38" x14ac:dyDescent="0.2">
      <c r="A47" s="931"/>
      <c r="B47" s="636">
        <v>44</v>
      </c>
      <c r="C47" s="378">
        <v>960</v>
      </c>
      <c r="D47" s="378">
        <v>959</v>
      </c>
      <c r="E47" s="378">
        <v>957</v>
      </c>
      <c r="F47" s="378">
        <v>953</v>
      </c>
      <c r="G47" s="378">
        <v>948</v>
      </c>
      <c r="H47" s="378">
        <v>941</v>
      </c>
      <c r="I47" s="378">
        <v>932</v>
      </c>
      <c r="J47" s="378">
        <v>922</v>
      </c>
      <c r="K47" s="378">
        <v>911</v>
      </c>
      <c r="L47" s="378">
        <v>898</v>
      </c>
      <c r="M47" s="378">
        <v>884</v>
      </c>
      <c r="N47" s="378">
        <v>869</v>
      </c>
      <c r="O47" s="378">
        <v>853</v>
      </c>
      <c r="P47" s="378">
        <v>836</v>
      </c>
      <c r="Q47" s="378">
        <v>818</v>
      </c>
      <c r="R47" s="378">
        <v>799</v>
      </c>
      <c r="S47" s="378">
        <v>780</v>
      </c>
      <c r="T47" s="378">
        <v>760</v>
      </c>
      <c r="U47" s="378">
        <v>739</v>
      </c>
      <c r="V47" s="378">
        <v>718</v>
      </c>
      <c r="W47" s="378">
        <v>697</v>
      </c>
      <c r="X47" s="378">
        <v>676</v>
      </c>
      <c r="Y47" s="378">
        <v>655</v>
      </c>
      <c r="Z47" s="378">
        <v>634</v>
      </c>
      <c r="AA47" s="378">
        <v>613</v>
      </c>
      <c r="AB47" s="378">
        <v>593</v>
      </c>
      <c r="AC47" s="378">
        <v>573</v>
      </c>
      <c r="AD47" s="378">
        <v>554</v>
      </c>
      <c r="AE47" s="378">
        <v>535</v>
      </c>
      <c r="AF47" s="378">
        <v>518</v>
      </c>
      <c r="AG47" s="378">
        <v>502</v>
      </c>
      <c r="AH47" s="378">
        <v>489</v>
      </c>
      <c r="AI47" s="378">
        <v>478</v>
      </c>
      <c r="AJ47" s="378">
        <v>470</v>
      </c>
      <c r="AK47" s="378">
        <v>463</v>
      </c>
      <c r="AL47" s="378">
        <v>460</v>
      </c>
    </row>
    <row r="48" spans="1:38" x14ac:dyDescent="0.2">
      <c r="A48" s="931"/>
      <c r="B48" s="636">
        <v>45</v>
      </c>
      <c r="C48" s="378">
        <v>959</v>
      </c>
      <c r="D48" s="378">
        <v>958</v>
      </c>
      <c r="E48" s="378">
        <v>956</v>
      </c>
      <c r="F48" s="378">
        <v>952</v>
      </c>
      <c r="G48" s="378">
        <v>946</v>
      </c>
      <c r="H48" s="378">
        <v>939</v>
      </c>
      <c r="I48" s="378">
        <v>931</v>
      </c>
      <c r="J48" s="378">
        <v>921</v>
      </c>
      <c r="K48" s="378">
        <v>909</v>
      </c>
      <c r="L48" s="378">
        <v>896</v>
      </c>
      <c r="M48" s="378">
        <v>882</v>
      </c>
      <c r="N48" s="378">
        <v>867</v>
      </c>
      <c r="O48" s="378">
        <v>851</v>
      </c>
      <c r="P48" s="378">
        <v>833</v>
      </c>
      <c r="Q48" s="378">
        <v>815</v>
      </c>
      <c r="R48" s="378">
        <v>796</v>
      </c>
      <c r="S48" s="378">
        <v>777</v>
      </c>
      <c r="T48" s="378">
        <v>757</v>
      </c>
      <c r="U48" s="378">
        <v>736</v>
      </c>
      <c r="V48" s="378">
        <v>715</v>
      </c>
      <c r="W48" s="378">
        <v>694</v>
      </c>
      <c r="X48" s="378">
        <v>672</v>
      </c>
      <c r="Y48" s="378">
        <v>651</v>
      </c>
      <c r="Z48" s="378">
        <v>629</v>
      </c>
      <c r="AA48" s="378">
        <v>608</v>
      </c>
      <c r="AB48" s="378">
        <v>588</v>
      </c>
      <c r="AC48" s="378">
        <v>568</v>
      </c>
      <c r="AD48" s="378">
        <v>548</v>
      </c>
      <c r="AE48" s="378">
        <v>530</v>
      </c>
      <c r="AF48" s="378">
        <v>512</v>
      </c>
      <c r="AG48" s="378">
        <v>496</v>
      </c>
      <c r="AH48" s="378">
        <v>483</v>
      </c>
      <c r="AI48" s="378">
        <v>472</v>
      </c>
      <c r="AJ48" s="378">
        <v>463</v>
      </c>
      <c r="AK48" s="378">
        <v>456</v>
      </c>
      <c r="AL48" s="378">
        <v>452</v>
      </c>
    </row>
    <row r="49" spans="1:38" x14ac:dyDescent="0.2">
      <c r="A49" s="931"/>
      <c r="B49" s="636">
        <v>46</v>
      </c>
      <c r="C49" s="378">
        <v>957</v>
      </c>
      <c r="D49" s="378">
        <v>957</v>
      </c>
      <c r="E49" s="378">
        <v>954</v>
      </c>
      <c r="F49" s="378">
        <v>950</v>
      </c>
      <c r="G49" s="378">
        <v>945</v>
      </c>
      <c r="H49" s="378">
        <v>938</v>
      </c>
      <c r="I49" s="378">
        <v>929</v>
      </c>
      <c r="J49" s="378">
        <v>919</v>
      </c>
      <c r="K49" s="378">
        <v>907</v>
      </c>
      <c r="L49" s="378">
        <v>894</v>
      </c>
      <c r="M49" s="378">
        <v>880</v>
      </c>
      <c r="N49" s="378">
        <v>865</v>
      </c>
      <c r="O49" s="378">
        <v>848</v>
      </c>
      <c r="P49" s="378">
        <v>831</v>
      </c>
      <c r="Q49" s="378">
        <v>812</v>
      </c>
      <c r="R49" s="378">
        <v>793</v>
      </c>
      <c r="S49" s="378">
        <v>774</v>
      </c>
      <c r="T49" s="378">
        <v>753</v>
      </c>
      <c r="U49" s="378">
        <v>732</v>
      </c>
      <c r="V49" s="378">
        <v>711</v>
      </c>
      <c r="W49" s="378">
        <v>690</v>
      </c>
      <c r="X49" s="378">
        <v>668</v>
      </c>
      <c r="Y49" s="378">
        <v>646</v>
      </c>
      <c r="Z49" s="378">
        <v>625</v>
      </c>
      <c r="AA49" s="378">
        <v>604</v>
      </c>
      <c r="AB49" s="378">
        <v>583</v>
      </c>
      <c r="AC49" s="378">
        <v>563</v>
      </c>
      <c r="AD49" s="378">
        <v>543</v>
      </c>
      <c r="AE49" s="378">
        <v>525</v>
      </c>
      <c r="AF49" s="378">
        <v>507</v>
      </c>
      <c r="AG49" s="378">
        <v>491</v>
      </c>
      <c r="AH49" s="378">
        <v>476</v>
      </c>
      <c r="AI49" s="378">
        <v>465</v>
      </c>
      <c r="AJ49" s="378">
        <v>456</v>
      </c>
      <c r="AK49" s="378">
        <v>450</v>
      </c>
      <c r="AL49" s="378">
        <v>445</v>
      </c>
    </row>
    <row r="50" spans="1:38" x14ac:dyDescent="0.2">
      <c r="A50" s="931"/>
      <c r="B50" s="636">
        <v>47</v>
      </c>
      <c r="C50" s="378">
        <v>956</v>
      </c>
      <c r="D50" s="378">
        <v>955</v>
      </c>
      <c r="E50" s="378">
        <v>953</v>
      </c>
      <c r="F50" s="378">
        <v>949</v>
      </c>
      <c r="G50" s="378">
        <v>943</v>
      </c>
      <c r="H50" s="378">
        <v>936</v>
      </c>
      <c r="I50" s="378">
        <v>927</v>
      </c>
      <c r="J50" s="378">
        <v>917</v>
      </c>
      <c r="K50" s="378">
        <v>905</v>
      </c>
      <c r="L50" s="378">
        <v>892</v>
      </c>
      <c r="M50" s="378">
        <v>878</v>
      </c>
      <c r="N50" s="378">
        <v>862</v>
      </c>
      <c r="O50" s="378">
        <v>846</v>
      </c>
      <c r="P50" s="378">
        <v>828</v>
      </c>
      <c r="Q50" s="378">
        <v>810</v>
      </c>
      <c r="R50" s="378">
        <v>790</v>
      </c>
      <c r="S50" s="378">
        <v>770</v>
      </c>
      <c r="T50" s="378">
        <v>750</v>
      </c>
      <c r="U50" s="378">
        <v>729</v>
      </c>
      <c r="V50" s="378">
        <v>707</v>
      </c>
      <c r="W50" s="378">
        <v>686</v>
      </c>
      <c r="X50" s="378">
        <v>664</v>
      </c>
      <c r="Y50" s="378">
        <v>642</v>
      </c>
      <c r="Z50" s="378">
        <v>620</v>
      </c>
      <c r="AA50" s="378">
        <v>599</v>
      </c>
      <c r="AB50" s="378">
        <v>578</v>
      </c>
      <c r="AC50" s="378">
        <v>558</v>
      </c>
      <c r="AD50" s="378">
        <v>538</v>
      </c>
      <c r="AE50" s="378">
        <v>519</v>
      </c>
      <c r="AF50" s="378">
        <v>501</v>
      </c>
      <c r="AG50" s="378">
        <v>485</v>
      </c>
      <c r="AH50" s="378">
        <v>470</v>
      </c>
      <c r="AI50" s="378">
        <v>459</v>
      </c>
      <c r="AJ50" s="378">
        <v>449</v>
      </c>
      <c r="AK50" s="378">
        <v>443</v>
      </c>
      <c r="AL50" s="378">
        <v>438</v>
      </c>
    </row>
    <row r="51" spans="1:38" x14ac:dyDescent="0.2">
      <c r="A51" s="931"/>
      <c r="B51" s="636">
        <v>48</v>
      </c>
      <c r="C51" s="378">
        <v>954</v>
      </c>
      <c r="D51" s="378">
        <v>953</v>
      </c>
      <c r="E51" s="378">
        <v>951</v>
      </c>
      <c r="F51" s="378">
        <v>947</v>
      </c>
      <c r="G51" s="378">
        <v>941</v>
      </c>
      <c r="H51" s="378">
        <v>934</v>
      </c>
      <c r="I51" s="378">
        <v>925</v>
      </c>
      <c r="J51" s="378">
        <v>915</v>
      </c>
      <c r="K51" s="378">
        <v>903</v>
      </c>
      <c r="L51" s="378">
        <v>890</v>
      </c>
      <c r="M51" s="378">
        <v>875</v>
      </c>
      <c r="N51" s="378">
        <v>860</v>
      </c>
      <c r="O51" s="378">
        <v>843</v>
      </c>
      <c r="P51" s="378">
        <v>825</v>
      </c>
      <c r="Q51" s="378">
        <v>806</v>
      </c>
      <c r="R51" s="378">
        <v>787</v>
      </c>
      <c r="S51" s="378">
        <v>767</v>
      </c>
      <c r="T51" s="378">
        <v>746</v>
      </c>
      <c r="U51" s="378">
        <v>725</v>
      </c>
      <c r="V51" s="378">
        <v>704</v>
      </c>
      <c r="W51" s="378">
        <v>682</v>
      </c>
      <c r="X51" s="378">
        <v>660</v>
      </c>
      <c r="Y51" s="378">
        <v>638</v>
      </c>
      <c r="Z51" s="378">
        <v>616</v>
      </c>
      <c r="AA51" s="378">
        <v>594</v>
      </c>
      <c r="AB51" s="378">
        <v>573</v>
      </c>
      <c r="AC51" s="378">
        <v>553</v>
      </c>
      <c r="AD51" s="378">
        <v>533</v>
      </c>
      <c r="AE51" s="378">
        <v>514</v>
      </c>
      <c r="AF51" s="378">
        <v>496</v>
      </c>
      <c r="AG51" s="378">
        <v>479</v>
      </c>
      <c r="AH51" s="378">
        <v>464</v>
      </c>
      <c r="AI51" s="378">
        <v>452</v>
      </c>
      <c r="AJ51" s="378">
        <v>443</v>
      </c>
      <c r="AK51" s="378">
        <v>436</v>
      </c>
      <c r="AL51" s="378">
        <v>432</v>
      </c>
    </row>
    <row r="52" spans="1:38" x14ac:dyDescent="0.2">
      <c r="A52" s="931"/>
      <c r="B52" s="636">
        <v>49</v>
      </c>
      <c r="C52" s="378">
        <v>952</v>
      </c>
      <c r="D52" s="378">
        <v>951</v>
      </c>
      <c r="E52" s="378">
        <v>949</v>
      </c>
      <c r="F52" s="378">
        <v>945</v>
      </c>
      <c r="G52" s="378">
        <v>939</v>
      </c>
      <c r="H52" s="378">
        <v>932</v>
      </c>
      <c r="I52" s="378">
        <v>923</v>
      </c>
      <c r="J52" s="378">
        <v>912</v>
      </c>
      <c r="K52" s="378">
        <v>900</v>
      </c>
      <c r="L52" s="378">
        <v>887</v>
      </c>
      <c r="M52" s="378">
        <v>873</v>
      </c>
      <c r="N52" s="378">
        <v>857</v>
      </c>
      <c r="O52" s="378">
        <v>840</v>
      </c>
      <c r="P52" s="378">
        <v>822</v>
      </c>
      <c r="Q52" s="378">
        <v>803</v>
      </c>
      <c r="R52" s="378">
        <v>784</v>
      </c>
      <c r="S52" s="378">
        <v>763</v>
      </c>
      <c r="T52" s="378">
        <v>743</v>
      </c>
      <c r="U52" s="378">
        <v>721</v>
      </c>
      <c r="V52" s="378">
        <v>700</v>
      </c>
      <c r="W52" s="378">
        <v>677</v>
      </c>
      <c r="X52" s="378">
        <v>655</v>
      </c>
      <c r="Y52" s="378">
        <v>633</v>
      </c>
      <c r="Z52" s="378">
        <v>611</v>
      </c>
      <c r="AA52" s="378">
        <v>590</v>
      </c>
      <c r="AB52" s="378">
        <v>568</v>
      </c>
      <c r="AC52" s="378">
        <v>548</v>
      </c>
      <c r="AD52" s="378">
        <v>528</v>
      </c>
      <c r="AE52" s="378">
        <v>509</v>
      </c>
      <c r="AF52" s="378">
        <v>490</v>
      </c>
      <c r="AG52" s="378">
        <v>474</v>
      </c>
      <c r="AH52" s="378">
        <v>459</v>
      </c>
      <c r="AI52" s="378">
        <v>446</v>
      </c>
      <c r="AJ52" s="378">
        <v>437</v>
      </c>
      <c r="AK52" s="378">
        <v>430</v>
      </c>
      <c r="AL52" s="378">
        <v>425</v>
      </c>
    </row>
    <row r="53" spans="1:38" x14ac:dyDescent="0.2">
      <c r="A53" s="931"/>
      <c r="B53" s="636">
        <v>50</v>
      </c>
      <c r="C53" s="378">
        <v>950</v>
      </c>
      <c r="D53" s="378">
        <v>949</v>
      </c>
      <c r="E53" s="378">
        <v>946</v>
      </c>
      <c r="F53" s="378">
        <v>942</v>
      </c>
      <c r="G53" s="378">
        <v>937</v>
      </c>
      <c r="H53" s="378">
        <v>929</v>
      </c>
      <c r="I53" s="378">
        <v>920</v>
      </c>
      <c r="J53" s="378">
        <v>910</v>
      </c>
      <c r="K53" s="378">
        <v>898</v>
      </c>
      <c r="L53" s="378">
        <v>884</v>
      </c>
      <c r="M53" s="378">
        <v>870</v>
      </c>
      <c r="N53" s="378">
        <v>854</v>
      </c>
      <c r="O53" s="378">
        <v>837</v>
      </c>
      <c r="P53" s="378">
        <v>819</v>
      </c>
      <c r="Q53" s="378">
        <v>800</v>
      </c>
      <c r="R53" s="378">
        <v>780</v>
      </c>
      <c r="S53" s="378">
        <v>760</v>
      </c>
      <c r="T53" s="378">
        <v>739</v>
      </c>
      <c r="U53" s="378">
        <v>717</v>
      </c>
      <c r="V53" s="378">
        <v>695</v>
      </c>
      <c r="W53" s="378">
        <v>673</v>
      </c>
      <c r="X53" s="378">
        <v>651</v>
      </c>
      <c r="Y53" s="378">
        <v>629</v>
      </c>
      <c r="Z53" s="378">
        <v>607</v>
      </c>
      <c r="AA53" s="378">
        <v>585</v>
      </c>
      <c r="AB53" s="378">
        <v>563</v>
      </c>
      <c r="AC53" s="378">
        <v>543</v>
      </c>
      <c r="AD53" s="378">
        <v>523</v>
      </c>
      <c r="AE53" s="378">
        <v>503</v>
      </c>
      <c r="AF53" s="378">
        <v>485</v>
      </c>
      <c r="AG53" s="378">
        <v>468</v>
      </c>
      <c r="AH53" s="378">
        <v>453</v>
      </c>
      <c r="AI53" s="378">
        <v>440</v>
      </c>
      <c r="AJ53" s="378">
        <v>430</v>
      </c>
      <c r="AK53" s="378">
        <v>423</v>
      </c>
      <c r="AL53" s="378">
        <v>419</v>
      </c>
    </row>
    <row r="54" spans="1:38" x14ac:dyDescent="0.2">
      <c r="A54" s="931"/>
      <c r="B54" s="636">
        <v>51</v>
      </c>
      <c r="C54" s="378">
        <v>947</v>
      </c>
      <c r="D54" s="378">
        <v>946</v>
      </c>
      <c r="E54" s="378">
        <v>944</v>
      </c>
      <c r="F54" s="378">
        <v>940</v>
      </c>
      <c r="G54" s="378">
        <v>934</v>
      </c>
      <c r="H54" s="378">
        <v>927</v>
      </c>
      <c r="I54" s="378">
        <v>918</v>
      </c>
      <c r="J54" s="378">
        <v>907</v>
      </c>
      <c r="K54" s="378">
        <v>895</v>
      </c>
      <c r="L54" s="378">
        <v>882</v>
      </c>
      <c r="M54" s="378">
        <v>867</v>
      </c>
      <c r="N54" s="378">
        <v>851</v>
      </c>
      <c r="O54" s="378">
        <v>834</v>
      </c>
      <c r="P54" s="378">
        <v>815</v>
      </c>
      <c r="Q54" s="378">
        <v>796</v>
      </c>
      <c r="R54" s="378">
        <v>777</v>
      </c>
      <c r="S54" s="378">
        <v>756</v>
      </c>
      <c r="T54" s="378">
        <v>735</v>
      </c>
      <c r="U54" s="378">
        <v>713</v>
      </c>
      <c r="V54" s="378">
        <v>691</v>
      </c>
      <c r="W54" s="378">
        <v>669</v>
      </c>
      <c r="X54" s="378">
        <v>647</v>
      </c>
      <c r="Y54" s="378">
        <v>624</v>
      </c>
      <c r="Z54" s="378">
        <v>602</v>
      </c>
      <c r="AA54" s="378">
        <v>580</v>
      </c>
      <c r="AB54" s="378">
        <v>558</v>
      </c>
      <c r="AC54" s="378">
        <v>537</v>
      </c>
      <c r="AD54" s="378">
        <v>517</v>
      </c>
      <c r="AE54" s="378">
        <v>498</v>
      </c>
      <c r="AF54" s="378">
        <v>480</v>
      </c>
      <c r="AG54" s="378">
        <v>462</v>
      </c>
      <c r="AH54" s="378">
        <v>447</v>
      </c>
      <c r="AI54" s="378">
        <v>434</v>
      </c>
      <c r="AJ54" s="378">
        <v>424</v>
      </c>
      <c r="AK54" s="378">
        <v>417</v>
      </c>
      <c r="AL54" s="378">
        <v>412</v>
      </c>
    </row>
    <row r="55" spans="1:38" x14ac:dyDescent="0.2">
      <c r="A55" s="931"/>
      <c r="B55" s="636">
        <v>52</v>
      </c>
      <c r="C55" s="378">
        <v>944</v>
      </c>
      <c r="D55" s="378">
        <v>944</v>
      </c>
      <c r="E55" s="378">
        <v>941</v>
      </c>
      <c r="F55" s="378">
        <v>937</v>
      </c>
      <c r="G55" s="378">
        <v>931</v>
      </c>
      <c r="H55" s="378">
        <v>924</v>
      </c>
      <c r="I55" s="378">
        <v>915</v>
      </c>
      <c r="J55" s="378">
        <v>904</v>
      </c>
      <c r="K55" s="378">
        <v>892</v>
      </c>
      <c r="L55" s="378">
        <v>878</v>
      </c>
      <c r="M55" s="378">
        <v>864</v>
      </c>
      <c r="N55" s="378">
        <v>847</v>
      </c>
      <c r="O55" s="378">
        <v>830</v>
      </c>
      <c r="P55" s="378">
        <v>812</v>
      </c>
      <c r="Q55" s="378">
        <v>793</v>
      </c>
      <c r="R55" s="378">
        <v>773</v>
      </c>
      <c r="S55" s="378">
        <v>752</v>
      </c>
      <c r="T55" s="378">
        <v>731</v>
      </c>
      <c r="U55" s="378">
        <v>709</v>
      </c>
      <c r="V55" s="378">
        <v>687</v>
      </c>
      <c r="W55" s="378">
        <v>665</v>
      </c>
      <c r="X55" s="378">
        <v>642</v>
      </c>
      <c r="Y55" s="378">
        <v>619</v>
      </c>
      <c r="Z55" s="378">
        <v>597</v>
      </c>
      <c r="AA55" s="378">
        <v>575</v>
      </c>
      <c r="AB55" s="378">
        <v>553</v>
      </c>
      <c r="AC55" s="378">
        <v>532</v>
      </c>
      <c r="AD55" s="378">
        <v>512</v>
      </c>
      <c r="AE55" s="378">
        <v>493</v>
      </c>
      <c r="AF55" s="378">
        <v>474</v>
      </c>
      <c r="AG55" s="378">
        <v>457</v>
      </c>
      <c r="AH55" s="378">
        <v>441</v>
      </c>
      <c r="AI55" s="378">
        <v>428</v>
      </c>
      <c r="AJ55" s="378">
        <v>418</v>
      </c>
      <c r="AK55" s="378">
        <v>411</v>
      </c>
      <c r="AL55" s="378">
        <v>406</v>
      </c>
    </row>
    <row r="56" spans="1:38" x14ac:dyDescent="0.2">
      <c r="A56" s="931"/>
      <c r="B56" s="636">
        <v>53</v>
      </c>
      <c r="C56" s="378">
        <v>942</v>
      </c>
      <c r="D56" s="378">
        <v>941</v>
      </c>
      <c r="E56" s="378">
        <v>938</v>
      </c>
      <c r="F56" s="378">
        <v>934</v>
      </c>
      <c r="G56" s="378">
        <v>928</v>
      </c>
      <c r="H56" s="378">
        <v>921</v>
      </c>
      <c r="I56" s="378">
        <v>912</v>
      </c>
      <c r="J56" s="378">
        <v>901</v>
      </c>
      <c r="K56" s="378">
        <v>889</v>
      </c>
      <c r="L56" s="378">
        <v>875</v>
      </c>
      <c r="M56" s="378">
        <v>860</v>
      </c>
      <c r="N56" s="378">
        <v>844</v>
      </c>
      <c r="O56" s="378">
        <v>827</v>
      </c>
      <c r="P56" s="378">
        <v>808</v>
      </c>
      <c r="Q56" s="378">
        <v>789</v>
      </c>
      <c r="R56" s="378">
        <v>769</v>
      </c>
      <c r="S56" s="378">
        <v>748</v>
      </c>
      <c r="T56" s="378">
        <v>727</v>
      </c>
      <c r="U56" s="378">
        <v>705</v>
      </c>
      <c r="V56" s="378">
        <v>683</v>
      </c>
      <c r="W56" s="378">
        <v>660</v>
      </c>
      <c r="X56" s="378">
        <v>637</v>
      </c>
      <c r="Y56" s="378">
        <v>615</v>
      </c>
      <c r="Z56" s="378">
        <v>592</v>
      </c>
      <c r="AA56" s="378">
        <v>570</v>
      </c>
      <c r="AB56" s="378">
        <v>548</v>
      </c>
      <c r="AC56" s="378">
        <v>527</v>
      </c>
      <c r="AD56" s="378">
        <v>507</v>
      </c>
      <c r="AE56" s="378">
        <v>487</v>
      </c>
      <c r="AF56" s="378">
        <v>469</v>
      </c>
      <c r="AG56" s="378">
        <v>451</v>
      </c>
      <c r="AH56" s="378">
        <v>436</v>
      </c>
      <c r="AI56" s="378">
        <v>423</v>
      </c>
      <c r="AJ56" s="378">
        <v>412</v>
      </c>
      <c r="AK56" s="378">
        <v>404</v>
      </c>
      <c r="AL56" s="378">
        <v>400</v>
      </c>
    </row>
    <row r="57" spans="1:38" x14ac:dyDescent="0.2">
      <c r="A57" s="931"/>
      <c r="B57" s="636">
        <v>54</v>
      </c>
      <c r="C57" s="378">
        <v>938</v>
      </c>
      <c r="D57" s="378">
        <v>938</v>
      </c>
      <c r="E57" s="378">
        <v>935</v>
      </c>
      <c r="F57" s="378">
        <v>931</v>
      </c>
      <c r="G57" s="378">
        <v>925</v>
      </c>
      <c r="H57" s="378">
        <v>918</v>
      </c>
      <c r="I57" s="378">
        <v>909</v>
      </c>
      <c r="J57" s="378">
        <v>898</v>
      </c>
      <c r="K57" s="378">
        <v>885</v>
      </c>
      <c r="L57" s="378">
        <v>872</v>
      </c>
      <c r="M57" s="378">
        <v>857</v>
      </c>
      <c r="N57" s="378">
        <v>840</v>
      </c>
      <c r="O57" s="378">
        <v>823</v>
      </c>
      <c r="P57" s="378">
        <v>804</v>
      </c>
      <c r="Q57" s="378">
        <v>785</v>
      </c>
      <c r="R57" s="378">
        <v>765</v>
      </c>
      <c r="S57" s="378">
        <v>744</v>
      </c>
      <c r="T57" s="378">
        <v>723</v>
      </c>
      <c r="U57" s="378">
        <v>700</v>
      </c>
      <c r="V57" s="378">
        <v>678</v>
      </c>
      <c r="W57" s="378">
        <v>655</v>
      </c>
      <c r="X57" s="378">
        <v>633</v>
      </c>
      <c r="Y57" s="378">
        <v>610</v>
      </c>
      <c r="Z57" s="378">
        <v>587</v>
      </c>
      <c r="AA57" s="378">
        <v>565</v>
      </c>
      <c r="AB57" s="378">
        <v>543</v>
      </c>
      <c r="AC57" s="378">
        <v>522</v>
      </c>
      <c r="AD57" s="378">
        <v>502</v>
      </c>
      <c r="AE57" s="378">
        <v>482</v>
      </c>
      <c r="AF57" s="378">
        <v>463</v>
      </c>
      <c r="AG57" s="378">
        <v>446</v>
      </c>
      <c r="AH57" s="378">
        <v>430</v>
      </c>
      <c r="AI57" s="378">
        <v>417</v>
      </c>
      <c r="AJ57" s="378">
        <v>406</v>
      </c>
      <c r="AK57" s="378">
        <v>398</v>
      </c>
      <c r="AL57" s="378">
        <v>394</v>
      </c>
    </row>
    <row r="58" spans="1:38" x14ac:dyDescent="0.2">
      <c r="A58" s="931"/>
      <c r="B58" s="636">
        <v>55</v>
      </c>
      <c r="C58" s="378">
        <v>935</v>
      </c>
      <c r="D58" s="378">
        <v>934</v>
      </c>
      <c r="E58" s="378">
        <v>932</v>
      </c>
      <c r="F58" s="378">
        <v>928</v>
      </c>
      <c r="G58" s="378">
        <v>922</v>
      </c>
      <c r="H58" s="378">
        <v>914</v>
      </c>
      <c r="I58" s="378">
        <v>905</v>
      </c>
      <c r="J58" s="378">
        <v>894</v>
      </c>
      <c r="K58" s="378">
        <v>882</v>
      </c>
      <c r="L58" s="378">
        <v>868</v>
      </c>
      <c r="M58" s="378">
        <v>853</v>
      </c>
      <c r="N58" s="378">
        <v>836</v>
      </c>
      <c r="O58" s="378">
        <v>819</v>
      </c>
      <c r="P58" s="378">
        <v>800</v>
      </c>
      <c r="Q58" s="378">
        <v>781</v>
      </c>
      <c r="R58" s="378">
        <v>761</v>
      </c>
      <c r="S58" s="378">
        <v>740</v>
      </c>
      <c r="T58" s="378">
        <v>718</v>
      </c>
      <c r="U58" s="378">
        <v>696</v>
      </c>
      <c r="V58" s="378">
        <v>674</v>
      </c>
      <c r="W58" s="378">
        <v>651</v>
      </c>
      <c r="X58" s="378">
        <v>628</v>
      </c>
      <c r="Y58" s="378">
        <v>605</v>
      </c>
      <c r="Z58" s="378">
        <v>582</v>
      </c>
      <c r="AA58" s="378">
        <v>560</v>
      </c>
      <c r="AB58" s="378">
        <v>538</v>
      </c>
      <c r="AC58" s="378">
        <v>517</v>
      </c>
      <c r="AD58" s="378">
        <v>496</v>
      </c>
      <c r="AE58" s="378">
        <v>477</v>
      </c>
      <c r="AF58" s="378">
        <v>458</v>
      </c>
      <c r="AG58" s="378">
        <v>441</v>
      </c>
      <c r="AH58" s="378">
        <v>425</v>
      </c>
      <c r="AI58" s="378">
        <v>411</v>
      </c>
      <c r="AJ58" s="378">
        <v>401</v>
      </c>
      <c r="AK58" s="378">
        <v>393</v>
      </c>
      <c r="AL58" s="378">
        <v>388</v>
      </c>
    </row>
    <row r="59" spans="1:38" x14ac:dyDescent="0.2">
      <c r="A59" s="931"/>
      <c r="B59" s="636">
        <v>56</v>
      </c>
      <c r="C59" s="378">
        <v>931</v>
      </c>
      <c r="D59" s="378">
        <v>931</v>
      </c>
      <c r="E59" s="378">
        <v>928</v>
      </c>
      <c r="F59" s="378">
        <v>924</v>
      </c>
      <c r="G59" s="378">
        <v>918</v>
      </c>
      <c r="H59" s="378">
        <v>910</v>
      </c>
      <c r="I59" s="378">
        <v>901</v>
      </c>
      <c r="J59" s="378">
        <v>890</v>
      </c>
      <c r="K59" s="378">
        <v>878</v>
      </c>
      <c r="L59" s="378">
        <v>864</v>
      </c>
      <c r="M59" s="378">
        <v>849</v>
      </c>
      <c r="N59" s="378">
        <v>832</v>
      </c>
      <c r="O59" s="378">
        <v>815</v>
      </c>
      <c r="P59" s="378">
        <v>796</v>
      </c>
      <c r="Q59" s="378">
        <v>777</v>
      </c>
      <c r="R59" s="378">
        <v>756</v>
      </c>
      <c r="S59" s="378">
        <v>735</v>
      </c>
      <c r="T59" s="378">
        <v>714</v>
      </c>
      <c r="U59" s="378">
        <v>691</v>
      </c>
      <c r="V59" s="378">
        <v>669</v>
      </c>
      <c r="W59" s="378">
        <v>646</v>
      </c>
      <c r="X59" s="378">
        <v>623</v>
      </c>
      <c r="Y59" s="378">
        <v>600</v>
      </c>
      <c r="Z59" s="378">
        <v>577</v>
      </c>
      <c r="AA59" s="378">
        <v>555</v>
      </c>
      <c r="AB59" s="378">
        <v>533</v>
      </c>
      <c r="AC59" s="378">
        <v>512</v>
      </c>
      <c r="AD59" s="378">
        <v>491</v>
      </c>
      <c r="AE59" s="378">
        <v>471</v>
      </c>
      <c r="AF59" s="378">
        <v>453</v>
      </c>
      <c r="AG59" s="378">
        <v>435</v>
      </c>
      <c r="AH59" s="378">
        <v>419</v>
      </c>
      <c r="AI59" s="378">
        <v>406</v>
      </c>
      <c r="AJ59" s="378">
        <v>395</v>
      </c>
      <c r="AK59" s="378">
        <v>387</v>
      </c>
      <c r="AL59" s="378">
        <v>382</v>
      </c>
    </row>
    <row r="60" spans="1:38" x14ac:dyDescent="0.2">
      <c r="A60" s="931"/>
      <c r="B60" s="636">
        <v>57</v>
      </c>
      <c r="C60" s="378">
        <v>928</v>
      </c>
      <c r="D60" s="378">
        <v>927</v>
      </c>
      <c r="E60" s="378">
        <v>924</v>
      </c>
      <c r="F60" s="378">
        <v>920</v>
      </c>
      <c r="G60" s="378">
        <v>914</v>
      </c>
      <c r="H60" s="378">
        <v>907</v>
      </c>
      <c r="I60" s="378">
        <v>897</v>
      </c>
      <c r="J60" s="378">
        <v>886</v>
      </c>
      <c r="K60" s="378">
        <v>874</v>
      </c>
      <c r="L60" s="378">
        <v>860</v>
      </c>
      <c r="M60" s="378">
        <v>845</v>
      </c>
      <c r="N60" s="378">
        <v>828</v>
      </c>
      <c r="O60" s="378">
        <v>811</v>
      </c>
      <c r="P60" s="378">
        <v>792</v>
      </c>
      <c r="Q60" s="378">
        <v>772</v>
      </c>
      <c r="R60" s="378">
        <v>752</v>
      </c>
      <c r="S60" s="378">
        <v>731</v>
      </c>
      <c r="T60" s="378">
        <v>709</v>
      </c>
      <c r="U60" s="378">
        <v>687</v>
      </c>
      <c r="V60" s="378">
        <v>664</v>
      </c>
      <c r="W60" s="378">
        <v>641</v>
      </c>
      <c r="X60" s="378">
        <v>618</v>
      </c>
      <c r="Y60" s="378">
        <v>595</v>
      </c>
      <c r="Z60" s="378">
        <v>572</v>
      </c>
      <c r="AA60" s="378">
        <v>550</v>
      </c>
      <c r="AB60" s="378">
        <v>528</v>
      </c>
      <c r="AC60" s="378">
        <v>506</v>
      </c>
      <c r="AD60" s="378">
        <v>486</v>
      </c>
      <c r="AE60" s="378">
        <v>466</v>
      </c>
      <c r="AF60" s="378">
        <v>447</v>
      </c>
      <c r="AG60" s="378">
        <v>430</v>
      </c>
      <c r="AH60" s="378">
        <v>414</v>
      </c>
      <c r="AI60" s="378">
        <v>400</v>
      </c>
      <c r="AJ60" s="378">
        <v>389</v>
      </c>
      <c r="AK60" s="378">
        <v>381</v>
      </c>
      <c r="AL60" s="378">
        <v>376</v>
      </c>
    </row>
    <row r="61" spans="1:38" x14ac:dyDescent="0.2">
      <c r="A61" s="931"/>
      <c r="B61" s="636">
        <v>58</v>
      </c>
      <c r="C61" s="378">
        <v>923</v>
      </c>
      <c r="D61" s="378">
        <v>923</v>
      </c>
      <c r="E61" s="378">
        <v>920</v>
      </c>
      <c r="F61" s="378">
        <v>916</v>
      </c>
      <c r="G61" s="378">
        <v>910</v>
      </c>
      <c r="H61" s="378">
        <v>902</v>
      </c>
      <c r="I61" s="378">
        <v>893</v>
      </c>
      <c r="J61" s="378">
        <v>882</v>
      </c>
      <c r="K61" s="378">
        <v>870</v>
      </c>
      <c r="L61" s="378">
        <v>856</v>
      </c>
      <c r="M61" s="378">
        <v>841</v>
      </c>
      <c r="N61" s="378">
        <v>824</v>
      </c>
      <c r="O61" s="378">
        <v>806</v>
      </c>
      <c r="P61" s="378">
        <v>788</v>
      </c>
      <c r="Q61" s="378">
        <v>768</v>
      </c>
      <c r="R61" s="378">
        <v>747</v>
      </c>
      <c r="S61" s="378">
        <v>726</v>
      </c>
      <c r="T61" s="378">
        <v>704</v>
      </c>
      <c r="U61" s="378">
        <v>682</v>
      </c>
      <c r="V61" s="378">
        <v>659</v>
      </c>
      <c r="W61" s="378">
        <v>636</v>
      </c>
      <c r="X61" s="378">
        <v>613</v>
      </c>
      <c r="Y61" s="378">
        <v>590</v>
      </c>
      <c r="Z61" s="378">
        <v>567</v>
      </c>
      <c r="AA61" s="378">
        <v>544</v>
      </c>
      <c r="AB61" s="378">
        <v>522</v>
      </c>
      <c r="AC61" s="378">
        <v>501</v>
      </c>
      <c r="AD61" s="378">
        <v>480</v>
      </c>
      <c r="AE61" s="378">
        <v>461</v>
      </c>
      <c r="AF61" s="378">
        <v>442</v>
      </c>
      <c r="AG61" s="378">
        <v>425</v>
      </c>
      <c r="AH61" s="378">
        <v>409</v>
      </c>
      <c r="AI61" s="378">
        <v>395</v>
      </c>
      <c r="AJ61" s="378">
        <v>384</v>
      </c>
      <c r="AK61" s="378">
        <v>376</v>
      </c>
      <c r="AL61" s="378">
        <v>371</v>
      </c>
    </row>
    <row r="62" spans="1:38" x14ac:dyDescent="0.2">
      <c r="A62" s="931"/>
      <c r="B62" s="636">
        <v>59</v>
      </c>
      <c r="C62" s="378">
        <v>919</v>
      </c>
      <c r="D62" s="378">
        <v>918</v>
      </c>
      <c r="E62" s="378">
        <v>916</v>
      </c>
      <c r="F62" s="378">
        <v>912</v>
      </c>
      <c r="G62" s="378">
        <v>906</v>
      </c>
      <c r="H62" s="378">
        <v>898</v>
      </c>
      <c r="I62" s="378">
        <v>889</v>
      </c>
      <c r="J62" s="378">
        <v>878</v>
      </c>
      <c r="K62" s="378">
        <v>866</v>
      </c>
      <c r="L62" s="378">
        <v>852</v>
      </c>
      <c r="M62" s="378">
        <v>836</v>
      </c>
      <c r="N62" s="378">
        <v>820</v>
      </c>
      <c r="O62" s="378">
        <v>802</v>
      </c>
      <c r="P62" s="378">
        <v>783</v>
      </c>
      <c r="Q62" s="378">
        <v>763</v>
      </c>
      <c r="R62" s="378">
        <v>743</v>
      </c>
      <c r="S62" s="378">
        <v>721</v>
      </c>
      <c r="T62" s="378">
        <v>700</v>
      </c>
      <c r="U62" s="378">
        <v>677</v>
      </c>
      <c r="V62" s="378">
        <v>654</v>
      </c>
      <c r="W62" s="378">
        <v>631</v>
      </c>
      <c r="X62" s="378">
        <v>608</v>
      </c>
      <c r="Y62" s="378">
        <v>585</v>
      </c>
      <c r="Z62" s="378">
        <v>562</v>
      </c>
      <c r="AA62" s="378">
        <v>539</v>
      </c>
      <c r="AB62" s="378">
        <v>517</v>
      </c>
      <c r="AC62" s="378">
        <v>496</v>
      </c>
      <c r="AD62" s="378">
        <v>475</v>
      </c>
      <c r="AE62" s="378">
        <v>455</v>
      </c>
      <c r="AF62" s="378">
        <v>437</v>
      </c>
      <c r="AG62" s="378">
        <v>419</v>
      </c>
      <c r="AH62" s="378">
        <v>403</v>
      </c>
      <c r="AI62" s="378">
        <v>389</v>
      </c>
      <c r="AJ62" s="378">
        <v>378</v>
      </c>
      <c r="AK62" s="378">
        <v>370</v>
      </c>
      <c r="AL62" s="378">
        <v>365</v>
      </c>
    </row>
    <row r="63" spans="1:38" x14ac:dyDescent="0.2">
      <c r="A63" s="931"/>
      <c r="B63" s="636">
        <v>60</v>
      </c>
      <c r="C63" s="378">
        <v>915</v>
      </c>
      <c r="D63" s="378">
        <v>914</v>
      </c>
      <c r="E63" s="378">
        <v>911</v>
      </c>
      <c r="F63" s="378">
        <v>907</v>
      </c>
      <c r="G63" s="378">
        <v>901</v>
      </c>
      <c r="H63" s="378">
        <v>894</v>
      </c>
      <c r="I63" s="378">
        <v>885</v>
      </c>
      <c r="J63" s="378">
        <v>874</v>
      </c>
      <c r="K63" s="378">
        <v>861</v>
      </c>
      <c r="L63" s="378">
        <v>847</v>
      </c>
      <c r="M63" s="378">
        <v>832</v>
      </c>
      <c r="N63" s="378">
        <v>815</v>
      </c>
      <c r="O63" s="378">
        <v>797</v>
      </c>
      <c r="P63" s="378">
        <v>778</v>
      </c>
      <c r="Q63" s="378">
        <v>758</v>
      </c>
      <c r="R63" s="378">
        <v>738</v>
      </c>
      <c r="S63" s="378">
        <v>716</v>
      </c>
      <c r="T63" s="378">
        <v>694</v>
      </c>
      <c r="U63" s="378">
        <v>672</v>
      </c>
      <c r="V63" s="378">
        <v>649</v>
      </c>
      <c r="W63" s="378">
        <v>626</v>
      </c>
      <c r="X63" s="378">
        <v>603</v>
      </c>
      <c r="Y63" s="378">
        <v>580</v>
      </c>
      <c r="Z63" s="378">
        <v>557</v>
      </c>
      <c r="AA63" s="378">
        <v>534</v>
      </c>
      <c r="AB63" s="378">
        <v>512</v>
      </c>
      <c r="AC63" s="378">
        <v>490</v>
      </c>
      <c r="AD63" s="378">
        <v>470</v>
      </c>
      <c r="AE63" s="378">
        <v>450</v>
      </c>
      <c r="AF63" s="378">
        <v>431</v>
      </c>
      <c r="AG63" s="378">
        <v>414</v>
      </c>
      <c r="AH63" s="378">
        <v>398</v>
      </c>
      <c r="AI63" s="378">
        <v>384</v>
      </c>
      <c r="AJ63" s="378">
        <v>373</v>
      </c>
      <c r="AK63" s="378">
        <v>365</v>
      </c>
      <c r="AL63" s="378">
        <v>360</v>
      </c>
    </row>
    <row r="64" spans="1:38" x14ac:dyDescent="0.2">
      <c r="A64" s="931"/>
      <c r="B64" s="636">
        <v>61</v>
      </c>
      <c r="C64" s="378">
        <v>910</v>
      </c>
      <c r="D64" s="378">
        <v>909</v>
      </c>
      <c r="E64" s="378">
        <v>907</v>
      </c>
      <c r="F64" s="378">
        <v>903</v>
      </c>
      <c r="G64" s="378">
        <v>897</v>
      </c>
      <c r="H64" s="378">
        <v>889</v>
      </c>
      <c r="I64" s="378">
        <v>880</v>
      </c>
      <c r="J64" s="378">
        <v>869</v>
      </c>
      <c r="K64" s="378">
        <v>856</v>
      </c>
      <c r="L64" s="378">
        <v>842</v>
      </c>
      <c r="M64" s="378">
        <v>827</v>
      </c>
      <c r="N64" s="378">
        <v>810</v>
      </c>
      <c r="O64" s="378">
        <v>792</v>
      </c>
      <c r="P64" s="378">
        <v>773</v>
      </c>
      <c r="Q64" s="378">
        <v>754</v>
      </c>
      <c r="R64" s="378">
        <v>733</v>
      </c>
      <c r="S64" s="378">
        <v>712</v>
      </c>
      <c r="T64" s="378">
        <v>689</v>
      </c>
      <c r="U64" s="378">
        <v>667</v>
      </c>
      <c r="V64" s="378">
        <v>644</v>
      </c>
      <c r="W64" s="378">
        <v>621</v>
      </c>
      <c r="X64" s="378">
        <v>598</v>
      </c>
      <c r="Y64" s="378">
        <v>574</v>
      </c>
      <c r="Z64" s="378">
        <v>551</v>
      </c>
      <c r="AA64" s="378">
        <v>529</v>
      </c>
      <c r="AB64" s="378">
        <v>506</v>
      </c>
      <c r="AC64" s="378">
        <v>485</v>
      </c>
      <c r="AD64" s="378">
        <v>464</v>
      </c>
      <c r="AE64" s="378">
        <v>445</v>
      </c>
      <c r="AF64" s="378">
        <v>426</v>
      </c>
      <c r="AG64" s="378">
        <v>409</v>
      </c>
      <c r="AH64" s="378">
        <v>393</v>
      </c>
      <c r="AI64" s="378">
        <v>379</v>
      </c>
      <c r="AJ64" s="378">
        <v>368</v>
      </c>
      <c r="AK64" s="378">
        <v>359</v>
      </c>
      <c r="AL64" s="378">
        <v>354</v>
      </c>
    </row>
    <row r="65" spans="1:38" x14ac:dyDescent="0.2">
      <c r="A65" s="931"/>
      <c r="B65" s="636">
        <v>62</v>
      </c>
      <c r="C65" s="378">
        <v>905</v>
      </c>
      <c r="D65" s="378">
        <v>904</v>
      </c>
      <c r="E65" s="378">
        <v>902</v>
      </c>
      <c r="F65" s="378">
        <v>898</v>
      </c>
      <c r="G65" s="378">
        <v>892</v>
      </c>
      <c r="H65" s="378">
        <v>884</v>
      </c>
      <c r="I65" s="378">
        <v>875</v>
      </c>
      <c r="J65" s="378">
        <v>864</v>
      </c>
      <c r="K65" s="378">
        <v>852</v>
      </c>
      <c r="L65" s="378">
        <v>837</v>
      </c>
      <c r="M65" s="378">
        <v>822</v>
      </c>
      <c r="N65" s="378">
        <v>805</v>
      </c>
      <c r="O65" s="378">
        <v>787</v>
      </c>
      <c r="P65" s="378">
        <v>768</v>
      </c>
      <c r="Q65" s="378">
        <v>749</v>
      </c>
      <c r="R65" s="378">
        <v>728</v>
      </c>
      <c r="S65" s="378">
        <v>706</v>
      </c>
      <c r="T65" s="378">
        <v>684</v>
      </c>
      <c r="U65" s="378">
        <v>662</v>
      </c>
      <c r="V65" s="378">
        <v>639</v>
      </c>
      <c r="W65" s="378">
        <v>616</v>
      </c>
      <c r="X65" s="378">
        <v>592</v>
      </c>
      <c r="Y65" s="378">
        <v>569</v>
      </c>
      <c r="Z65" s="378">
        <v>546</v>
      </c>
      <c r="AA65" s="378">
        <v>523</v>
      </c>
      <c r="AB65" s="378">
        <v>501</v>
      </c>
      <c r="AC65" s="378">
        <v>480</v>
      </c>
      <c r="AD65" s="378">
        <v>459</v>
      </c>
      <c r="AE65" s="378">
        <v>439</v>
      </c>
      <c r="AF65" s="378">
        <v>421</v>
      </c>
      <c r="AG65" s="378">
        <v>403</v>
      </c>
      <c r="AH65" s="378">
        <v>388</v>
      </c>
      <c r="AI65" s="378">
        <v>374</v>
      </c>
      <c r="AJ65" s="378">
        <v>362</v>
      </c>
      <c r="AK65" s="378">
        <v>354</v>
      </c>
      <c r="AL65" s="378">
        <v>349</v>
      </c>
    </row>
    <row r="66" spans="1:38" x14ac:dyDescent="0.2">
      <c r="A66" s="931"/>
      <c r="B66" s="636">
        <v>63</v>
      </c>
      <c r="C66" s="378">
        <v>900</v>
      </c>
      <c r="D66" s="378">
        <v>899</v>
      </c>
      <c r="E66" s="378">
        <v>897</v>
      </c>
      <c r="F66" s="378">
        <v>893</v>
      </c>
      <c r="G66" s="378">
        <v>887</v>
      </c>
      <c r="H66" s="378">
        <v>879</v>
      </c>
      <c r="I66" s="378">
        <v>870</v>
      </c>
      <c r="J66" s="378">
        <v>859</v>
      </c>
      <c r="K66" s="378">
        <v>846</v>
      </c>
      <c r="L66" s="378">
        <v>832</v>
      </c>
      <c r="M66" s="378">
        <v>817</v>
      </c>
      <c r="N66" s="378">
        <v>800</v>
      </c>
      <c r="O66" s="378">
        <v>782</v>
      </c>
      <c r="P66" s="378">
        <v>763</v>
      </c>
      <c r="Q66" s="378">
        <v>743</v>
      </c>
      <c r="R66" s="378">
        <v>723</v>
      </c>
      <c r="S66" s="378">
        <v>701</v>
      </c>
      <c r="T66" s="378">
        <v>679</v>
      </c>
      <c r="U66" s="378">
        <v>656</v>
      </c>
      <c r="V66" s="378">
        <v>633</v>
      </c>
      <c r="W66" s="378">
        <v>610</v>
      </c>
      <c r="X66" s="378">
        <v>587</v>
      </c>
      <c r="Y66" s="378">
        <v>564</v>
      </c>
      <c r="Z66" s="378">
        <v>540</v>
      </c>
      <c r="AA66" s="378">
        <v>518</v>
      </c>
      <c r="AB66" s="378">
        <v>496</v>
      </c>
      <c r="AC66" s="378">
        <v>474</v>
      </c>
      <c r="AD66" s="378">
        <v>454</v>
      </c>
      <c r="AE66" s="378">
        <v>434</v>
      </c>
      <c r="AF66" s="378">
        <v>416</v>
      </c>
      <c r="AG66" s="378">
        <v>398</v>
      </c>
      <c r="AH66" s="378">
        <v>382</v>
      </c>
      <c r="AI66" s="378">
        <v>369</v>
      </c>
      <c r="AJ66" s="378">
        <v>357</v>
      </c>
      <c r="AK66" s="378">
        <v>349</v>
      </c>
      <c r="AL66" s="378">
        <v>344</v>
      </c>
    </row>
    <row r="67" spans="1:38" x14ac:dyDescent="0.2">
      <c r="A67" s="931"/>
      <c r="B67" s="636">
        <v>64</v>
      </c>
      <c r="C67" s="378">
        <v>895</v>
      </c>
      <c r="D67" s="378">
        <v>894</v>
      </c>
      <c r="E67" s="378">
        <v>891</v>
      </c>
      <c r="F67" s="378">
        <v>887</v>
      </c>
      <c r="G67" s="378">
        <v>881</v>
      </c>
      <c r="H67" s="378">
        <v>874</v>
      </c>
      <c r="I67" s="378">
        <v>864</v>
      </c>
      <c r="J67" s="378">
        <v>854</v>
      </c>
      <c r="K67" s="378">
        <v>841</v>
      </c>
      <c r="L67" s="378">
        <v>827</v>
      </c>
      <c r="M67" s="378">
        <v>811</v>
      </c>
      <c r="N67" s="378">
        <v>795</v>
      </c>
      <c r="O67" s="378">
        <v>777</v>
      </c>
      <c r="P67" s="378">
        <v>758</v>
      </c>
      <c r="Q67" s="378">
        <v>738</v>
      </c>
      <c r="R67" s="378">
        <v>717</v>
      </c>
      <c r="S67" s="378">
        <v>696</v>
      </c>
      <c r="T67" s="378">
        <v>674</v>
      </c>
      <c r="U67" s="378">
        <v>651</v>
      </c>
      <c r="V67" s="378">
        <v>628</v>
      </c>
      <c r="W67" s="378">
        <v>605</v>
      </c>
      <c r="X67" s="378">
        <v>582</v>
      </c>
      <c r="Y67" s="378">
        <v>558</v>
      </c>
      <c r="Z67" s="378">
        <v>535</v>
      </c>
      <c r="AA67" s="378">
        <v>512</v>
      </c>
      <c r="AB67" s="378">
        <v>490</v>
      </c>
      <c r="AC67" s="378">
        <v>469</v>
      </c>
      <c r="AD67" s="378">
        <v>448</v>
      </c>
      <c r="AE67" s="378">
        <v>429</v>
      </c>
      <c r="AF67" s="378">
        <v>410</v>
      </c>
      <c r="AG67" s="378">
        <v>393</v>
      </c>
      <c r="AH67" s="378">
        <v>377</v>
      </c>
      <c r="AI67" s="378">
        <v>363</v>
      </c>
      <c r="AJ67" s="378">
        <v>352</v>
      </c>
      <c r="AK67" s="378">
        <v>344</v>
      </c>
      <c r="AL67" s="378">
        <v>339</v>
      </c>
    </row>
    <row r="68" spans="1:38" x14ac:dyDescent="0.2">
      <c r="A68" s="931"/>
      <c r="B68" s="636">
        <v>65</v>
      </c>
      <c r="C68" s="378">
        <v>889</v>
      </c>
      <c r="D68" s="378">
        <v>888</v>
      </c>
      <c r="E68" s="378">
        <v>886</v>
      </c>
      <c r="F68" s="378">
        <v>882</v>
      </c>
      <c r="G68" s="378">
        <v>876</v>
      </c>
      <c r="H68" s="378">
        <v>868</v>
      </c>
      <c r="I68" s="378">
        <v>859</v>
      </c>
      <c r="J68" s="378">
        <v>848</v>
      </c>
      <c r="K68" s="378">
        <v>835</v>
      </c>
      <c r="L68" s="378">
        <v>821</v>
      </c>
      <c r="M68" s="378">
        <v>806</v>
      </c>
      <c r="N68" s="378">
        <v>789</v>
      </c>
      <c r="O68" s="378">
        <v>771</v>
      </c>
      <c r="P68" s="378">
        <v>752</v>
      </c>
      <c r="Q68" s="378">
        <v>732</v>
      </c>
      <c r="R68" s="378">
        <v>712</v>
      </c>
      <c r="S68" s="378">
        <v>690</v>
      </c>
      <c r="T68" s="378">
        <v>668</v>
      </c>
      <c r="U68" s="378">
        <v>645</v>
      </c>
      <c r="V68" s="378">
        <v>623</v>
      </c>
      <c r="W68" s="378">
        <v>599</v>
      </c>
      <c r="X68" s="378">
        <v>576</v>
      </c>
      <c r="Y68" s="378">
        <v>553</v>
      </c>
      <c r="Z68" s="378">
        <v>530</v>
      </c>
      <c r="AA68" s="378">
        <v>507</v>
      </c>
      <c r="AB68" s="378">
        <v>485</v>
      </c>
      <c r="AC68" s="378">
        <v>463</v>
      </c>
      <c r="AD68" s="378">
        <v>443</v>
      </c>
      <c r="AE68" s="378">
        <v>424</v>
      </c>
      <c r="AF68" s="378">
        <v>405</v>
      </c>
      <c r="AG68" s="378">
        <v>388</v>
      </c>
      <c r="AH68" s="378">
        <v>372</v>
      </c>
      <c r="AI68" s="378">
        <v>358</v>
      </c>
      <c r="AJ68" s="378">
        <v>347</v>
      </c>
      <c r="AK68" s="378">
        <v>339</v>
      </c>
      <c r="AL68" s="378">
        <v>334</v>
      </c>
    </row>
    <row r="69" spans="1:38" x14ac:dyDescent="0.2">
      <c r="A69" s="931"/>
      <c r="B69" s="636">
        <v>66</v>
      </c>
      <c r="C69" s="378">
        <v>883</v>
      </c>
      <c r="D69" s="378">
        <v>883</v>
      </c>
      <c r="E69" s="378">
        <v>880</v>
      </c>
      <c r="F69" s="378">
        <v>876</v>
      </c>
      <c r="G69" s="378">
        <v>870</v>
      </c>
      <c r="H69" s="378">
        <v>863</v>
      </c>
      <c r="I69" s="378">
        <v>853</v>
      </c>
      <c r="J69" s="378">
        <v>843</v>
      </c>
      <c r="K69" s="378">
        <v>830</v>
      </c>
      <c r="L69" s="378">
        <v>816</v>
      </c>
      <c r="M69" s="378">
        <v>800</v>
      </c>
      <c r="N69" s="378">
        <v>784</v>
      </c>
      <c r="O69" s="378">
        <v>766</v>
      </c>
      <c r="P69" s="378">
        <v>747</v>
      </c>
      <c r="Q69" s="378">
        <v>727</v>
      </c>
      <c r="R69" s="378">
        <v>706</v>
      </c>
      <c r="S69" s="378">
        <v>685</v>
      </c>
      <c r="T69" s="378">
        <v>663</v>
      </c>
      <c r="U69" s="378">
        <v>640</v>
      </c>
      <c r="V69" s="378">
        <v>617</v>
      </c>
      <c r="W69" s="378">
        <v>594</v>
      </c>
      <c r="X69" s="378">
        <v>570</v>
      </c>
      <c r="Y69" s="378">
        <v>547</v>
      </c>
      <c r="Z69" s="378">
        <v>524</v>
      </c>
      <c r="AA69" s="378">
        <v>502</v>
      </c>
      <c r="AB69" s="378">
        <v>480</v>
      </c>
      <c r="AC69" s="378">
        <v>458</v>
      </c>
      <c r="AD69" s="378">
        <v>438</v>
      </c>
      <c r="AE69" s="378">
        <v>418</v>
      </c>
      <c r="AF69" s="378">
        <v>400</v>
      </c>
      <c r="AG69" s="378">
        <v>383</v>
      </c>
      <c r="AH69" s="378">
        <v>367</v>
      </c>
      <c r="AI69" s="378">
        <v>354</v>
      </c>
      <c r="AJ69" s="378">
        <v>342</v>
      </c>
      <c r="AK69" s="378">
        <v>334</v>
      </c>
      <c r="AL69" s="378">
        <v>329</v>
      </c>
    </row>
    <row r="70" spans="1:38" x14ac:dyDescent="0.2">
      <c r="A70" s="931"/>
      <c r="B70" s="636">
        <v>67</v>
      </c>
      <c r="C70" s="378">
        <v>877</v>
      </c>
      <c r="D70" s="378">
        <v>877</v>
      </c>
      <c r="E70" s="378">
        <v>874</v>
      </c>
      <c r="F70" s="378">
        <v>870</v>
      </c>
      <c r="G70" s="378">
        <v>864</v>
      </c>
      <c r="H70" s="378">
        <v>857</v>
      </c>
      <c r="I70" s="378">
        <v>848</v>
      </c>
      <c r="J70" s="378">
        <v>837</v>
      </c>
      <c r="K70" s="378">
        <v>824</v>
      </c>
      <c r="L70" s="378">
        <v>810</v>
      </c>
      <c r="M70" s="378">
        <v>795</v>
      </c>
      <c r="N70" s="378">
        <v>778</v>
      </c>
      <c r="O70" s="378">
        <v>760</v>
      </c>
      <c r="P70" s="378">
        <v>741</v>
      </c>
      <c r="Q70" s="378">
        <v>721</v>
      </c>
      <c r="R70" s="378">
        <v>700</v>
      </c>
      <c r="S70" s="378">
        <v>679</v>
      </c>
      <c r="T70" s="378">
        <v>657</v>
      </c>
      <c r="U70" s="378">
        <v>634</v>
      </c>
      <c r="V70" s="378">
        <v>611</v>
      </c>
      <c r="W70" s="378">
        <v>588</v>
      </c>
      <c r="X70" s="378">
        <v>565</v>
      </c>
      <c r="Y70" s="378">
        <v>541</v>
      </c>
      <c r="Z70" s="378">
        <v>518</v>
      </c>
      <c r="AA70" s="378">
        <v>496</v>
      </c>
      <c r="AB70" s="378">
        <v>474</v>
      </c>
      <c r="AC70" s="378">
        <v>453</v>
      </c>
      <c r="AD70" s="378">
        <v>432</v>
      </c>
      <c r="AE70" s="378">
        <v>413</v>
      </c>
      <c r="AF70" s="378">
        <v>394</v>
      </c>
      <c r="AG70" s="378">
        <v>377</v>
      </c>
      <c r="AH70" s="378">
        <v>362</v>
      </c>
      <c r="AI70" s="378">
        <v>348</v>
      </c>
      <c r="AJ70" s="378">
        <v>337</v>
      </c>
      <c r="AK70" s="378">
        <v>329</v>
      </c>
      <c r="AL70" s="378">
        <v>324</v>
      </c>
    </row>
    <row r="71" spans="1:38" x14ac:dyDescent="0.2">
      <c r="A71" s="931"/>
      <c r="B71" s="636">
        <v>68</v>
      </c>
      <c r="C71" s="378">
        <v>871</v>
      </c>
      <c r="D71" s="378">
        <v>870</v>
      </c>
      <c r="E71" s="378">
        <v>868</v>
      </c>
      <c r="F71" s="378">
        <v>864</v>
      </c>
      <c r="G71" s="378">
        <v>858</v>
      </c>
      <c r="H71" s="378">
        <v>851</v>
      </c>
      <c r="I71" s="378">
        <v>841</v>
      </c>
      <c r="J71" s="378">
        <v>830</v>
      </c>
      <c r="K71" s="378">
        <v>818</v>
      </c>
      <c r="L71" s="378">
        <v>804</v>
      </c>
      <c r="M71" s="378">
        <v>789</v>
      </c>
      <c r="N71" s="378">
        <v>772</v>
      </c>
      <c r="O71" s="378">
        <v>754</v>
      </c>
      <c r="P71" s="378">
        <v>735</v>
      </c>
      <c r="Q71" s="378">
        <v>715</v>
      </c>
      <c r="R71" s="378">
        <v>695</v>
      </c>
      <c r="S71" s="378">
        <v>673</v>
      </c>
      <c r="T71" s="378">
        <v>651</v>
      </c>
      <c r="U71" s="378">
        <v>629</v>
      </c>
      <c r="V71" s="378">
        <v>606</v>
      </c>
      <c r="W71" s="378">
        <v>582</v>
      </c>
      <c r="X71" s="378">
        <v>559</v>
      </c>
      <c r="Y71" s="378">
        <v>536</v>
      </c>
      <c r="Z71" s="378">
        <v>513</v>
      </c>
      <c r="AA71" s="378">
        <v>490</v>
      </c>
      <c r="AB71" s="378">
        <v>468</v>
      </c>
      <c r="AC71" s="378">
        <v>447</v>
      </c>
      <c r="AD71" s="378">
        <v>427</v>
      </c>
      <c r="AE71" s="378">
        <v>408</v>
      </c>
      <c r="AF71" s="378">
        <v>389</v>
      </c>
      <c r="AG71" s="378">
        <v>372</v>
      </c>
      <c r="AH71" s="378">
        <v>357</v>
      </c>
      <c r="AI71" s="378">
        <v>343</v>
      </c>
      <c r="AJ71" s="378">
        <v>333</v>
      </c>
      <c r="AK71" s="378">
        <v>324</v>
      </c>
      <c r="AL71" s="378">
        <v>319</v>
      </c>
    </row>
    <row r="72" spans="1:38" x14ac:dyDescent="0.2">
      <c r="A72" s="931"/>
      <c r="B72" s="636">
        <v>69</v>
      </c>
      <c r="C72" s="378">
        <v>865</v>
      </c>
      <c r="D72" s="378">
        <v>864</v>
      </c>
      <c r="E72" s="378">
        <v>862</v>
      </c>
      <c r="F72" s="378">
        <v>857</v>
      </c>
      <c r="G72" s="378">
        <v>852</v>
      </c>
      <c r="H72" s="378">
        <v>844</v>
      </c>
      <c r="I72" s="378">
        <v>835</v>
      </c>
      <c r="J72" s="378">
        <v>824</v>
      </c>
      <c r="K72" s="378">
        <v>812</v>
      </c>
      <c r="L72" s="378">
        <v>798</v>
      </c>
      <c r="M72" s="378">
        <v>782</v>
      </c>
      <c r="N72" s="378">
        <v>766</v>
      </c>
      <c r="O72" s="378">
        <v>748</v>
      </c>
      <c r="P72" s="378">
        <v>729</v>
      </c>
      <c r="Q72" s="378">
        <v>709</v>
      </c>
      <c r="R72" s="378">
        <v>688</v>
      </c>
      <c r="S72" s="378">
        <v>667</v>
      </c>
      <c r="T72" s="378">
        <v>645</v>
      </c>
      <c r="U72" s="378">
        <v>623</v>
      </c>
      <c r="V72" s="378">
        <v>600</v>
      </c>
      <c r="W72" s="378">
        <v>577</v>
      </c>
      <c r="X72" s="378">
        <v>553</v>
      </c>
      <c r="Y72" s="378">
        <v>530</v>
      </c>
      <c r="Z72" s="378">
        <v>507</v>
      </c>
      <c r="AA72" s="378">
        <v>485</v>
      </c>
      <c r="AB72" s="378">
        <v>463</v>
      </c>
      <c r="AC72" s="378">
        <v>442</v>
      </c>
      <c r="AD72" s="378">
        <v>421</v>
      </c>
      <c r="AE72" s="378">
        <v>402</v>
      </c>
      <c r="AF72" s="378">
        <v>384</v>
      </c>
      <c r="AG72" s="378">
        <v>367</v>
      </c>
      <c r="AH72" s="378">
        <v>352</v>
      </c>
      <c r="AI72" s="378">
        <v>339</v>
      </c>
      <c r="AJ72" s="378">
        <v>328</v>
      </c>
      <c r="AK72" s="378">
        <v>319</v>
      </c>
      <c r="AL72" s="378">
        <v>314</v>
      </c>
    </row>
    <row r="73" spans="1:38" x14ac:dyDescent="0.2">
      <c r="A73" s="931"/>
      <c r="B73" s="636">
        <v>70</v>
      </c>
      <c r="C73" s="378">
        <v>858</v>
      </c>
      <c r="D73" s="378">
        <v>857</v>
      </c>
      <c r="E73" s="378">
        <v>855</v>
      </c>
      <c r="F73" s="378">
        <v>851</v>
      </c>
      <c r="G73" s="378">
        <v>845</v>
      </c>
      <c r="H73" s="378">
        <v>838</v>
      </c>
      <c r="I73" s="378">
        <v>829</v>
      </c>
      <c r="J73" s="378">
        <v>818</v>
      </c>
      <c r="K73" s="378">
        <v>805</v>
      </c>
      <c r="L73" s="378">
        <v>792</v>
      </c>
      <c r="M73" s="378">
        <v>776</v>
      </c>
      <c r="N73" s="378">
        <v>760</v>
      </c>
      <c r="O73" s="378">
        <v>742</v>
      </c>
      <c r="P73" s="378">
        <v>723</v>
      </c>
      <c r="Q73" s="378">
        <v>703</v>
      </c>
      <c r="R73" s="378">
        <v>683</v>
      </c>
      <c r="S73" s="378">
        <v>661</v>
      </c>
      <c r="T73" s="378">
        <v>639</v>
      </c>
      <c r="U73" s="378">
        <v>617</v>
      </c>
      <c r="V73" s="378">
        <v>594</v>
      </c>
      <c r="W73" s="378">
        <v>571</v>
      </c>
      <c r="X73" s="378">
        <v>548</v>
      </c>
      <c r="Y73" s="378">
        <v>524</v>
      </c>
      <c r="Z73" s="378">
        <v>502</v>
      </c>
      <c r="AA73" s="378">
        <v>479</v>
      </c>
      <c r="AB73" s="378">
        <v>457</v>
      </c>
      <c r="AC73" s="378">
        <v>436</v>
      </c>
      <c r="AD73" s="378">
        <v>416</v>
      </c>
      <c r="AE73" s="378">
        <v>397</v>
      </c>
      <c r="AF73" s="378">
        <v>379</v>
      </c>
      <c r="AG73" s="378">
        <v>362</v>
      </c>
      <c r="AH73" s="378">
        <v>347</v>
      </c>
      <c r="AI73" s="378">
        <v>334</v>
      </c>
      <c r="AJ73" s="378">
        <v>323</v>
      </c>
      <c r="AK73" s="378">
        <v>315</v>
      </c>
      <c r="AL73" s="378">
        <v>310</v>
      </c>
    </row>
    <row r="74" spans="1:38" x14ac:dyDescent="0.2">
      <c r="A74" s="931"/>
      <c r="B74" s="636">
        <v>71</v>
      </c>
      <c r="C74" s="378">
        <v>851</v>
      </c>
      <c r="D74" s="378">
        <v>851</v>
      </c>
      <c r="E74" s="378">
        <v>848</v>
      </c>
      <c r="F74" s="378">
        <v>844</v>
      </c>
      <c r="G74" s="378">
        <v>839</v>
      </c>
      <c r="H74" s="378">
        <v>831</v>
      </c>
      <c r="I74" s="378">
        <v>822</v>
      </c>
      <c r="J74" s="378">
        <v>811</v>
      </c>
      <c r="K74" s="378">
        <v>799</v>
      </c>
      <c r="L74" s="378">
        <v>785</v>
      </c>
      <c r="M74" s="378">
        <v>770</v>
      </c>
      <c r="N74" s="378">
        <v>753</v>
      </c>
      <c r="O74" s="378">
        <v>735</v>
      </c>
      <c r="P74" s="378">
        <v>716</v>
      </c>
      <c r="Q74" s="378">
        <v>697</v>
      </c>
      <c r="R74" s="378">
        <v>676</v>
      </c>
      <c r="S74" s="378">
        <v>655</v>
      </c>
      <c r="T74" s="378">
        <v>633</v>
      </c>
      <c r="U74" s="378">
        <v>611</v>
      </c>
      <c r="V74" s="378">
        <v>588</v>
      </c>
      <c r="W74" s="378">
        <v>565</v>
      </c>
      <c r="X74" s="378">
        <v>542</v>
      </c>
      <c r="Y74" s="378">
        <v>519</v>
      </c>
      <c r="Z74" s="378">
        <v>496</v>
      </c>
      <c r="AA74" s="378">
        <v>473</v>
      </c>
      <c r="AB74" s="378">
        <v>452</v>
      </c>
      <c r="AC74" s="378">
        <v>431</v>
      </c>
      <c r="AD74" s="378">
        <v>411</v>
      </c>
      <c r="AE74" s="378">
        <v>391</v>
      </c>
      <c r="AF74" s="378">
        <v>373</v>
      </c>
      <c r="AG74" s="378">
        <v>357</v>
      </c>
      <c r="AH74" s="378">
        <v>342</v>
      </c>
      <c r="AI74" s="378">
        <v>329</v>
      </c>
      <c r="AJ74" s="378">
        <v>318</v>
      </c>
      <c r="AK74" s="378">
        <v>310</v>
      </c>
      <c r="AL74" s="378">
        <v>305</v>
      </c>
    </row>
    <row r="75" spans="1:38" x14ac:dyDescent="0.2">
      <c r="A75" s="931"/>
      <c r="B75" s="636">
        <v>72</v>
      </c>
      <c r="C75" s="378">
        <v>845</v>
      </c>
      <c r="D75" s="378">
        <v>844</v>
      </c>
      <c r="E75" s="378">
        <v>841</v>
      </c>
      <c r="F75" s="378">
        <v>837</v>
      </c>
      <c r="G75" s="378">
        <v>832</v>
      </c>
      <c r="H75" s="378">
        <v>825</v>
      </c>
      <c r="I75" s="378">
        <v>815</v>
      </c>
      <c r="J75" s="378">
        <v>805</v>
      </c>
      <c r="K75" s="378">
        <v>792</v>
      </c>
      <c r="L75" s="378">
        <v>778</v>
      </c>
      <c r="M75" s="378">
        <v>763</v>
      </c>
      <c r="N75" s="378">
        <v>747</v>
      </c>
      <c r="O75" s="378">
        <v>729</v>
      </c>
      <c r="P75" s="378">
        <v>710</v>
      </c>
      <c r="Q75" s="378">
        <v>690</v>
      </c>
      <c r="R75" s="378">
        <v>670</v>
      </c>
      <c r="S75" s="378">
        <v>649</v>
      </c>
      <c r="T75" s="378">
        <v>627</v>
      </c>
      <c r="U75" s="378">
        <v>604</v>
      </c>
      <c r="V75" s="378">
        <v>582</v>
      </c>
      <c r="W75" s="378">
        <v>559</v>
      </c>
      <c r="X75" s="378">
        <v>536</v>
      </c>
      <c r="Y75" s="378">
        <v>513</v>
      </c>
      <c r="Z75" s="378">
        <v>490</v>
      </c>
      <c r="AA75" s="378">
        <v>468</v>
      </c>
      <c r="AB75" s="378">
        <v>446</v>
      </c>
      <c r="AC75" s="378">
        <v>425</v>
      </c>
      <c r="AD75" s="378">
        <v>405</v>
      </c>
      <c r="AE75" s="378">
        <v>386</v>
      </c>
      <c r="AF75" s="378">
        <v>368</v>
      </c>
      <c r="AG75" s="378">
        <v>352</v>
      </c>
      <c r="AH75" s="378">
        <v>337</v>
      </c>
      <c r="AI75" s="378">
        <v>324</v>
      </c>
      <c r="AJ75" s="378">
        <v>313</v>
      </c>
      <c r="AK75" s="378">
        <v>305</v>
      </c>
      <c r="AL75" s="378">
        <v>300</v>
      </c>
    </row>
    <row r="76" spans="1:38" x14ac:dyDescent="0.2">
      <c r="A76" s="931"/>
      <c r="B76" s="636">
        <v>73</v>
      </c>
      <c r="C76" s="378">
        <v>837</v>
      </c>
      <c r="D76" s="378">
        <v>836</v>
      </c>
      <c r="E76" s="378">
        <v>834</v>
      </c>
      <c r="F76" s="378">
        <v>830</v>
      </c>
      <c r="G76" s="378">
        <v>825</v>
      </c>
      <c r="H76" s="378">
        <v>817</v>
      </c>
      <c r="I76" s="378">
        <v>808</v>
      </c>
      <c r="J76" s="378">
        <v>798</v>
      </c>
      <c r="K76" s="378">
        <v>785</v>
      </c>
      <c r="L76" s="378">
        <v>772</v>
      </c>
      <c r="M76" s="378">
        <v>756</v>
      </c>
      <c r="N76" s="378">
        <v>740</v>
      </c>
      <c r="O76" s="378">
        <v>722</v>
      </c>
      <c r="P76" s="378">
        <v>704</v>
      </c>
      <c r="Q76" s="378">
        <v>684</v>
      </c>
      <c r="R76" s="378">
        <v>663</v>
      </c>
      <c r="S76" s="378">
        <v>643</v>
      </c>
      <c r="T76" s="378">
        <v>621</v>
      </c>
      <c r="U76" s="378">
        <v>598</v>
      </c>
      <c r="V76" s="378">
        <v>576</v>
      </c>
      <c r="W76" s="378">
        <v>553</v>
      </c>
      <c r="X76" s="378">
        <v>530</v>
      </c>
      <c r="Y76" s="378">
        <v>507</v>
      </c>
      <c r="Z76" s="378">
        <v>484</v>
      </c>
      <c r="AA76" s="378">
        <v>462</v>
      </c>
      <c r="AB76" s="378">
        <v>441</v>
      </c>
      <c r="AC76" s="378">
        <v>420</v>
      </c>
      <c r="AD76" s="378">
        <v>400</v>
      </c>
      <c r="AE76" s="378">
        <v>381</v>
      </c>
      <c r="AF76" s="378">
        <v>363</v>
      </c>
      <c r="AG76" s="378">
        <v>347</v>
      </c>
      <c r="AH76" s="378">
        <v>332</v>
      </c>
      <c r="AI76" s="378">
        <v>319</v>
      </c>
      <c r="AJ76" s="378">
        <v>308</v>
      </c>
      <c r="AK76" s="378">
        <v>301</v>
      </c>
      <c r="AL76" s="378">
        <v>296</v>
      </c>
    </row>
    <row r="77" spans="1:38" x14ac:dyDescent="0.2">
      <c r="A77" s="931"/>
      <c r="B77" s="636">
        <v>74</v>
      </c>
      <c r="C77" s="378">
        <v>830</v>
      </c>
      <c r="D77" s="378">
        <v>829</v>
      </c>
      <c r="E77" s="378">
        <v>827</v>
      </c>
      <c r="F77" s="378">
        <v>823</v>
      </c>
      <c r="G77" s="378">
        <v>817</v>
      </c>
      <c r="H77" s="378">
        <v>810</v>
      </c>
      <c r="I77" s="378">
        <v>801</v>
      </c>
      <c r="J77" s="378">
        <v>791</v>
      </c>
      <c r="K77" s="378">
        <v>778</v>
      </c>
      <c r="L77" s="378">
        <v>765</v>
      </c>
      <c r="M77" s="378">
        <v>750</v>
      </c>
      <c r="N77" s="378">
        <v>733</v>
      </c>
      <c r="O77" s="378">
        <v>716</v>
      </c>
      <c r="P77" s="378">
        <v>697</v>
      </c>
      <c r="Q77" s="378">
        <v>678</v>
      </c>
      <c r="R77" s="378">
        <v>657</v>
      </c>
      <c r="S77" s="378">
        <v>636</v>
      </c>
      <c r="T77" s="378">
        <v>615</v>
      </c>
      <c r="U77" s="378">
        <v>592</v>
      </c>
      <c r="V77" s="378">
        <v>569</v>
      </c>
      <c r="W77" s="378">
        <v>547</v>
      </c>
      <c r="X77" s="378">
        <v>524</v>
      </c>
      <c r="Y77" s="378">
        <v>501</v>
      </c>
      <c r="Z77" s="378">
        <v>478</v>
      </c>
      <c r="AA77" s="378">
        <v>456</v>
      </c>
      <c r="AB77" s="378">
        <v>435</v>
      </c>
      <c r="AC77" s="378">
        <v>414</v>
      </c>
      <c r="AD77" s="378">
        <v>394</v>
      </c>
      <c r="AE77" s="378">
        <v>376</v>
      </c>
      <c r="AF77" s="378">
        <v>358</v>
      </c>
      <c r="AG77" s="378">
        <v>342</v>
      </c>
      <c r="AH77" s="378">
        <v>327</v>
      </c>
      <c r="AI77" s="378">
        <v>314</v>
      </c>
      <c r="AJ77" s="378">
        <v>304</v>
      </c>
      <c r="AK77" s="378">
        <v>296</v>
      </c>
      <c r="AL77" s="378">
        <v>291</v>
      </c>
    </row>
    <row r="78" spans="1:38" x14ac:dyDescent="0.2">
      <c r="A78" s="931"/>
      <c r="B78" s="636">
        <v>75</v>
      </c>
      <c r="C78" s="378">
        <v>822</v>
      </c>
      <c r="D78" s="378">
        <v>821</v>
      </c>
      <c r="E78" s="378">
        <v>819</v>
      </c>
      <c r="F78" s="378">
        <v>815</v>
      </c>
      <c r="G78" s="378">
        <v>810</v>
      </c>
      <c r="H78" s="378">
        <v>803</v>
      </c>
      <c r="I78" s="378">
        <v>794</v>
      </c>
      <c r="J78" s="378">
        <v>784</v>
      </c>
      <c r="K78" s="378">
        <v>771</v>
      </c>
      <c r="L78" s="378">
        <v>758</v>
      </c>
      <c r="M78" s="378">
        <v>743</v>
      </c>
      <c r="N78" s="378">
        <v>726</v>
      </c>
      <c r="O78" s="378">
        <v>709</v>
      </c>
      <c r="P78" s="378">
        <v>690</v>
      </c>
      <c r="Q78" s="378">
        <v>671</v>
      </c>
      <c r="R78" s="378">
        <v>651</v>
      </c>
      <c r="S78" s="378">
        <v>629</v>
      </c>
      <c r="T78" s="378">
        <v>608</v>
      </c>
      <c r="U78" s="378">
        <v>586</v>
      </c>
      <c r="V78" s="378">
        <v>563</v>
      </c>
      <c r="W78" s="378">
        <v>540</v>
      </c>
      <c r="X78" s="378">
        <v>518</v>
      </c>
      <c r="Y78" s="378">
        <v>495</v>
      </c>
      <c r="Z78" s="378">
        <v>472</v>
      </c>
      <c r="AA78" s="378">
        <v>450</v>
      </c>
      <c r="AB78" s="378">
        <v>429</v>
      </c>
      <c r="AC78" s="378">
        <v>408</v>
      </c>
      <c r="AD78" s="378">
        <v>389</v>
      </c>
      <c r="AE78" s="378">
        <v>370</v>
      </c>
      <c r="AF78" s="378">
        <v>353</v>
      </c>
      <c r="AG78" s="378">
        <v>336</v>
      </c>
      <c r="AH78" s="378">
        <v>322</v>
      </c>
      <c r="AI78" s="378">
        <v>309</v>
      </c>
      <c r="AJ78" s="378">
        <v>299</v>
      </c>
      <c r="AK78" s="378">
        <v>292</v>
      </c>
      <c r="AL78" s="378">
        <v>287</v>
      </c>
    </row>
    <row r="79" spans="1:38" x14ac:dyDescent="0.2">
      <c r="A79" s="931"/>
      <c r="B79" s="636">
        <v>76</v>
      </c>
      <c r="C79" s="378">
        <v>814</v>
      </c>
      <c r="D79" s="378">
        <v>814</v>
      </c>
      <c r="E79" s="378">
        <v>811</v>
      </c>
      <c r="F79" s="378">
        <v>808</v>
      </c>
      <c r="G79" s="378">
        <v>802</v>
      </c>
      <c r="H79" s="378">
        <v>795</v>
      </c>
      <c r="I79" s="378">
        <v>787</v>
      </c>
      <c r="J79" s="378">
        <v>776</v>
      </c>
      <c r="K79" s="378">
        <v>764</v>
      </c>
      <c r="L79" s="378">
        <v>750</v>
      </c>
      <c r="M79" s="378">
        <v>735</v>
      </c>
      <c r="N79" s="378">
        <v>719</v>
      </c>
      <c r="O79" s="378">
        <v>702</v>
      </c>
      <c r="P79" s="378">
        <v>683</v>
      </c>
      <c r="Q79" s="378">
        <v>663</v>
      </c>
      <c r="R79" s="378">
        <v>644</v>
      </c>
      <c r="S79" s="378">
        <v>623</v>
      </c>
      <c r="T79" s="378">
        <v>601</v>
      </c>
      <c r="U79" s="378">
        <v>579</v>
      </c>
      <c r="V79" s="378">
        <v>557</v>
      </c>
      <c r="W79" s="378">
        <v>534</v>
      </c>
      <c r="X79" s="378">
        <v>512</v>
      </c>
      <c r="Y79" s="378">
        <v>489</v>
      </c>
      <c r="Z79" s="378">
        <v>467</v>
      </c>
      <c r="AA79" s="378">
        <v>445</v>
      </c>
      <c r="AB79" s="378">
        <v>423</v>
      </c>
      <c r="AC79" s="378">
        <v>403</v>
      </c>
      <c r="AD79" s="378">
        <v>384</v>
      </c>
      <c r="AE79" s="378">
        <v>365</v>
      </c>
      <c r="AF79" s="378">
        <v>348</v>
      </c>
      <c r="AG79" s="378">
        <v>332</v>
      </c>
      <c r="AH79" s="378">
        <v>317</v>
      </c>
      <c r="AI79" s="378">
        <v>305</v>
      </c>
      <c r="AJ79" s="378">
        <v>294</v>
      </c>
      <c r="AK79" s="378">
        <v>287</v>
      </c>
      <c r="AL79" s="378">
        <v>282</v>
      </c>
    </row>
    <row r="80" spans="1:38" x14ac:dyDescent="0.2">
      <c r="A80" s="931"/>
      <c r="B80" s="636">
        <v>77</v>
      </c>
      <c r="C80" s="378">
        <v>807</v>
      </c>
      <c r="D80" s="378">
        <v>806</v>
      </c>
      <c r="E80" s="378">
        <v>804</v>
      </c>
      <c r="F80" s="378">
        <v>800</v>
      </c>
      <c r="G80" s="378">
        <v>794</v>
      </c>
      <c r="H80" s="378">
        <v>788</v>
      </c>
      <c r="I80" s="378">
        <v>779</v>
      </c>
      <c r="J80" s="378">
        <v>769</v>
      </c>
      <c r="K80" s="378">
        <v>756</v>
      </c>
      <c r="L80" s="378">
        <v>743</v>
      </c>
      <c r="M80" s="378">
        <v>728</v>
      </c>
      <c r="N80" s="378">
        <v>712</v>
      </c>
      <c r="O80" s="378">
        <v>695</v>
      </c>
      <c r="P80" s="378">
        <v>676</v>
      </c>
      <c r="Q80" s="378">
        <v>657</v>
      </c>
      <c r="R80" s="378">
        <v>637</v>
      </c>
      <c r="S80" s="378">
        <v>616</v>
      </c>
      <c r="T80" s="378">
        <v>595</v>
      </c>
      <c r="U80" s="378">
        <v>573</v>
      </c>
      <c r="V80" s="378">
        <v>550</v>
      </c>
      <c r="W80" s="378">
        <v>528</v>
      </c>
      <c r="X80" s="378">
        <v>505</v>
      </c>
      <c r="Y80" s="378">
        <v>483</v>
      </c>
      <c r="Z80" s="378">
        <v>461</v>
      </c>
      <c r="AA80" s="378">
        <v>439</v>
      </c>
      <c r="AB80" s="378">
        <v>418</v>
      </c>
      <c r="AC80" s="378">
        <v>398</v>
      </c>
      <c r="AD80" s="378">
        <v>378</v>
      </c>
      <c r="AE80" s="378">
        <v>360</v>
      </c>
      <c r="AF80" s="378">
        <v>343</v>
      </c>
      <c r="AG80" s="378">
        <v>327</v>
      </c>
      <c r="AH80" s="378">
        <v>312</v>
      </c>
      <c r="AI80" s="378">
        <v>300</v>
      </c>
      <c r="AJ80" s="378">
        <v>290</v>
      </c>
      <c r="AK80" s="378">
        <v>282</v>
      </c>
      <c r="AL80" s="378">
        <v>277</v>
      </c>
    </row>
    <row r="81" spans="1:38" x14ac:dyDescent="0.2">
      <c r="A81" s="931"/>
      <c r="B81" s="636">
        <v>78</v>
      </c>
      <c r="C81" s="378">
        <v>799</v>
      </c>
      <c r="D81" s="378">
        <v>798</v>
      </c>
      <c r="E81" s="378">
        <v>795</v>
      </c>
      <c r="F81" s="378">
        <v>792</v>
      </c>
      <c r="G81" s="378">
        <v>787</v>
      </c>
      <c r="H81" s="378">
        <v>780</v>
      </c>
      <c r="I81" s="378">
        <v>771</v>
      </c>
      <c r="J81" s="378">
        <v>761</v>
      </c>
      <c r="K81" s="378">
        <v>749</v>
      </c>
      <c r="L81" s="378">
        <v>735</v>
      </c>
      <c r="M81" s="378">
        <v>720</v>
      </c>
      <c r="N81" s="378">
        <v>705</v>
      </c>
      <c r="O81" s="378">
        <v>687</v>
      </c>
      <c r="P81" s="378">
        <v>669</v>
      </c>
      <c r="Q81" s="378">
        <v>650</v>
      </c>
      <c r="R81" s="378">
        <v>630</v>
      </c>
      <c r="S81" s="378">
        <v>609</v>
      </c>
      <c r="T81" s="378">
        <v>588</v>
      </c>
      <c r="U81" s="378">
        <v>566</v>
      </c>
      <c r="V81" s="378">
        <v>544</v>
      </c>
      <c r="W81" s="378">
        <v>522</v>
      </c>
      <c r="X81" s="378">
        <v>499</v>
      </c>
      <c r="Y81" s="378">
        <v>477</v>
      </c>
      <c r="Z81" s="378">
        <v>455</v>
      </c>
      <c r="AA81" s="378">
        <v>433</v>
      </c>
      <c r="AB81" s="378">
        <v>412</v>
      </c>
      <c r="AC81" s="378">
        <v>392</v>
      </c>
      <c r="AD81" s="378">
        <v>372</v>
      </c>
      <c r="AE81" s="378">
        <v>354</v>
      </c>
      <c r="AF81" s="378">
        <v>337</v>
      </c>
      <c r="AG81" s="378">
        <v>322</v>
      </c>
      <c r="AH81" s="378">
        <v>307</v>
      </c>
      <c r="AI81" s="378">
        <v>295</v>
      </c>
      <c r="AJ81" s="378">
        <v>285</v>
      </c>
      <c r="AK81" s="378">
        <v>278</v>
      </c>
      <c r="AL81" s="378">
        <v>273</v>
      </c>
    </row>
    <row r="82" spans="1:38" x14ac:dyDescent="0.2">
      <c r="A82" s="931"/>
      <c r="B82" s="636">
        <v>79</v>
      </c>
      <c r="C82" s="378">
        <v>790</v>
      </c>
      <c r="D82" s="378">
        <v>789</v>
      </c>
      <c r="E82" s="378">
        <v>787</v>
      </c>
      <c r="F82" s="378">
        <v>784</v>
      </c>
      <c r="G82" s="378">
        <v>778</v>
      </c>
      <c r="H82" s="378">
        <v>771</v>
      </c>
      <c r="I82" s="378">
        <v>763</v>
      </c>
      <c r="J82" s="378">
        <v>753</v>
      </c>
      <c r="K82" s="378">
        <v>741</v>
      </c>
      <c r="L82" s="378">
        <v>728</v>
      </c>
      <c r="M82" s="378">
        <v>713</v>
      </c>
      <c r="N82" s="378">
        <v>697</v>
      </c>
      <c r="O82" s="378">
        <v>680</v>
      </c>
      <c r="P82" s="378">
        <v>662</v>
      </c>
      <c r="Q82" s="378">
        <v>643</v>
      </c>
      <c r="R82" s="378">
        <v>623</v>
      </c>
      <c r="S82" s="378">
        <v>603</v>
      </c>
      <c r="T82" s="378">
        <v>581</v>
      </c>
      <c r="U82" s="378">
        <v>560</v>
      </c>
      <c r="V82" s="378">
        <v>538</v>
      </c>
      <c r="W82" s="378">
        <v>515</v>
      </c>
      <c r="X82" s="378">
        <v>493</v>
      </c>
      <c r="Y82" s="378">
        <v>471</v>
      </c>
      <c r="Z82" s="378">
        <v>449</v>
      </c>
      <c r="AA82" s="378">
        <v>427</v>
      </c>
      <c r="AB82" s="378">
        <v>406</v>
      </c>
      <c r="AC82" s="378">
        <v>386</v>
      </c>
      <c r="AD82" s="378">
        <v>367</v>
      </c>
      <c r="AE82" s="378">
        <v>349</v>
      </c>
      <c r="AF82" s="378">
        <v>332</v>
      </c>
      <c r="AG82" s="378">
        <v>317</v>
      </c>
      <c r="AH82" s="378">
        <v>303</v>
      </c>
      <c r="AI82" s="378">
        <v>290</v>
      </c>
      <c r="AJ82" s="378">
        <v>281</v>
      </c>
      <c r="AK82" s="378">
        <v>274</v>
      </c>
      <c r="AL82" s="378">
        <v>269</v>
      </c>
    </row>
    <row r="83" spans="1:38" x14ac:dyDescent="0.2">
      <c r="A83" s="931"/>
      <c r="B83" s="636">
        <v>80</v>
      </c>
      <c r="C83" s="378">
        <v>782</v>
      </c>
      <c r="D83" s="378">
        <v>781</v>
      </c>
      <c r="E83" s="378">
        <v>779</v>
      </c>
      <c r="F83" s="378">
        <v>775</v>
      </c>
      <c r="G83" s="378">
        <v>770</v>
      </c>
      <c r="H83" s="378">
        <v>763</v>
      </c>
      <c r="I83" s="378">
        <v>755</v>
      </c>
      <c r="J83" s="378">
        <v>745</v>
      </c>
      <c r="K83" s="378">
        <v>733</v>
      </c>
      <c r="L83" s="378">
        <v>720</v>
      </c>
      <c r="M83" s="378">
        <v>705</v>
      </c>
      <c r="N83" s="378">
        <v>690</v>
      </c>
      <c r="O83" s="378">
        <v>673</v>
      </c>
      <c r="P83" s="378">
        <v>655</v>
      </c>
      <c r="Q83" s="378">
        <v>636</v>
      </c>
      <c r="R83" s="378">
        <v>616</v>
      </c>
      <c r="S83" s="378">
        <v>596</v>
      </c>
      <c r="T83" s="378">
        <v>574</v>
      </c>
      <c r="U83" s="378">
        <v>553</v>
      </c>
      <c r="V83" s="378">
        <v>531</v>
      </c>
      <c r="W83" s="378">
        <v>509</v>
      </c>
      <c r="X83" s="378">
        <v>486</v>
      </c>
      <c r="Y83" s="378">
        <v>465</v>
      </c>
      <c r="Z83" s="378">
        <v>443</v>
      </c>
      <c r="AA83" s="378">
        <v>421</v>
      </c>
      <c r="AB83" s="378">
        <v>401</v>
      </c>
      <c r="AC83" s="378">
        <v>381</v>
      </c>
      <c r="AD83" s="378">
        <v>362</v>
      </c>
      <c r="AE83" s="378">
        <v>344</v>
      </c>
      <c r="AF83" s="378">
        <v>327</v>
      </c>
      <c r="AG83" s="378">
        <v>312</v>
      </c>
      <c r="AH83" s="378">
        <v>298</v>
      </c>
      <c r="AI83" s="378">
        <v>286</v>
      </c>
      <c r="AJ83" s="378">
        <v>276</v>
      </c>
      <c r="AK83" s="378">
        <v>269</v>
      </c>
      <c r="AL83" s="378">
        <v>265</v>
      </c>
    </row>
    <row r="84" spans="1:38" x14ac:dyDescent="0.2">
      <c r="A84" s="931"/>
      <c r="B84" s="636">
        <v>81</v>
      </c>
      <c r="C84" s="378">
        <v>773</v>
      </c>
      <c r="D84" s="378">
        <v>772</v>
      </c>
      <c r="E84" s="378">
        <v>770</v>
      </c>
      <c r="F84" s="378">
        <v>767</v>
      </c>
      <c r="G84" s="378">
        <v>761</v>
      </c>
      <c r="H84" s="378">
        <v>755</v>
      </c>
      <c r="I84" s="378">
        <v>747</v>
      </c>
      <c r="J84" s="378">
        <v>737</v>
      </c>
      <c r="K84" s="378">
        <v>725</v>
      </c>
      <c r="L84" s="378">
        <v>712</v>
      </c>
      <c r="M84" s="378">
        <v>697</v>
      </c>
      <c r="N84" s="378">
        <v>682</v>
      </c>
      <c r="O84" s="378">
        <v>665</v>
      </c>
      <c r="P84" s="378">
        <v>647</v>
      </c>
      <c r="Q84" s="378">
        <v>628</v>
      </c>
      <c r="R84" s="378">
        <v>609</v>
      </c>
      <c r="S84" s="378">
        <v>589</v>
      </c>
      <c r="T84" s="378">
        <v>568</v>
      </c>
      <c r="U84" s="378">
        <v>546</v>
      </c>
      <c r="V84" s="378">
        <v>524</v>
      </c>
      <c r="W84" s="378">
        <v>503</v>
      </c>
      <c r="X84" s="378">
        <v>480</v>
      </c>
      <c r="Y84" s="378">
        <v>458</v>
      </c>
      <c r="Z84" s="378">
        <v>437</v>
      </c>
      <c r="AA84" s="378">
        <v>416</v>
      </c>
      <c r="AB84" s="378">
        <v>395</v>
      </c>
      <c r="AC84" s="378">
        <v>375</v>
      </c>
      <c r="AD84" s="378">
        <v>357</v>
      </c>
      <c r="AE84" s="378">
        <v>338</v>
      </c>
      <c r="AF84" s="378">
        <v>322</v>
      </c>
      <c r="AG84" s="378">
        <v>307</v>
      </c>
      <c r="AH84" s="378">
        <v>293</v>
      </c>
      <c r="AI84" s="378">
        <v>281</v>
      </c>
      <c r="AJ84" s="378">
        <v>272</v>
      </c>
      <c r="AK84" s="378">
        <v>265</v>
      </c>
      <c r="AL84" s="378">
        <v>260</v>
      </c>
    </row>
    <row r="85" spans="1:38" x14ac:dyDescent="0.2">
      <c r="A85" s="931"/>
      <c r="B85" s="636">
        <v>82</v>
      </c>
      <c r="C85" s="378">
        <v>764</v>
      </c>
      <c r="D85" s="378">
        <v>763</v>
      </c>
      <c r="E85" s="378">
        <v>761</v>
      </c>
      <c r="F85" s="378">
        <v>758</v>
      </c>
      <c r="G85" s="378">
        <v>753</v>
      </c>
      <c r="H85" s="378">
        <v>746</v>
      </c>
      <c r="I85" s="378">
        <v>738</v>
      </c>
      <c r="J85" s="378">
        <v>728</v>
      </c>
      <c r="K85" s="378">
        <v>717</v>
      </c>
      <c r="L85" s="378">
        <v>704</v>
      </c>
      <c r="M85" s="378">
        <v>689</v>
      </c>
      <c r="N85" s="378">
        <v>674</v>
      </c>
      <c r="O85" s="378">
        <v>658</v>
      </c>
      <c r="P85" s="378">
        <v>640</v>
      </c>
      <c r="Q85" s="378">
        <v>621</v>
      </c>
      <c r="R85" s="378">
        <v>601</v>
      </c>
      <c r="S85" s="378">
        <v>581</v>
      </c>
      <c r="T85" s="378">
        <v>561</v>
      </c>
      <c r="U85" s="378">
        <v>539</v>
      </c>
      <c r="V85" s="378">
        <v>517</v>
      </c>
      <c r="W85" s="378">
        <v>496</v>
      </c>
      <c r="X85" s="378">
        <v>474</v>
      </c>
      <c r="Y85" s="378">
        <v>452</v>
      </c>
      <c r="Z85" s="378">
        <v>431</v>
      </c>
      <c r="AA85" s="378">
        <v>409</v>
      </c>
      <c r="AB85" s="378">
        <v>389</v>
      </c>
      <c r="AC85" s="378">
        <v>370</v>
      </c>
      <c r="AD85" s="378">
        <v>351</v>
      </c>
      <c r="AE85" s="378">
        <v>333</v>
      </c>
      <c r="AF85" s="378">
        <v>317</v>
      </c>
      <c r="AG85" s="378">
        <v>302</v>
      </c>
      <c r="AH85" s="378">
        <v>289</v>
      </c>
      <c r="AI85" s="378">
        <v>277</v>
      </c>
      <c r="AJ85" s="378">
        <v>267</v>
      </c>
      <c r="AK85" s="378">
        <v>260</v>
      </c>
      <c r="AL85" s="378">
        <v>256</v>
      </c>
    </row>
    <row r="86" spans="1:38" x14ac:dyDescent="0.2">
      <c r="A86" s="931"/>
      <c r="B86" s="636">
        <v>83</v>
      </c>
      <c r="C86" s="378">
        <v>755</v>
      </c>
      <c r="D86" s="378">
        <v>754</v>
      </c>
      <c r="E86" s="378">
        <v>752</v>
      </c>
      <c r="F86" s="378">
        <v>749</v>
      </c>
      <c r="G86" s="378">
        <v>744</v>
      </c>
      <c r="H86" s="378">
        <v>737</v>
      </c>
      <c r="I86" s="378">
        <v>729</v>
      </c>
      <c r="J86" s="378">
        <v>720</v>
      </c>
      <c r="K86" s="378">
        <v>708</v>
      </c>
      <c r="L86" s="378">
        <v>695</v>
      </c>
      <c r="M86" s="378">
        <v>681</v>
      </c>
      <c r="N86" s="378">
        <v>666</v>
      </c>
      <c r="O86" s="378">
        <v>649</v>
      </c>
      <c r="P86" s="378">
        <v>632</v>
      </c>
      <c r="Q86" s="378">
        <v>614</v>
      </c>
      <c r="R86" s="378">
        <v>594</v>
      </c>
      <c r="S86" s="378">
        <v>574</v>
      </c>
      <c r="T86" s="378">
        <v>553</v>
      </c>
      <c r="U86" s="378">
        <v>533</v>
      </c>
      <c r="V86" s="378">
        <v>511</v>
      </c>
      <c r="W86" s="378">
        <v>489</v>
      </c>
      <c r="X86" s="378">
        <v>467</v>
      </c>
      <c r="Y86" s="378">
        <v>446</v>
      </c>
      <c r="Z86" s="378">
        <v>425</v>
      </c>
      <c r="AA86" s="378">
        <v>404</v>
      </c>
      <c r="AB86" s="378">
        <v>384</v>
      </c>
      <c r="AC86" s="378">
        <v>364</v>
      </c>
      <c r="AD86" s="378">
        <v>345</v>
      </c>
      <c r="AE86" s="378">
        <v>328</v>
      </c>
      <c r="AF86" s="378">
        <v>312</v>
      </c>
      <c r="AG86" s="378">
        <v>297</v>
      </c>
      <c r="AH86" s="378">
        <v>284</v>
      </c>
      <c r="AI86" s="378">
        <v>272</v>
      </c>
      <c r="AJ86" s="378">
        <v>263</v>
      </c>
      <c r="AK86" s="378">
        <v>256</v>
      </c>
      <c r="AL86" s="378">
        <v>252</v>
      </c>
    </row>
    <row r="87" spans="1:38" x14ac:dyDescent="0.2">
      <c r="A87" s="931"/>
      <c r="B87" s="636">
        <v>84</v>
      </c>
      <c r="C87" s="378">
        <v>746</v>
      </c>
      <c r="D87" s="378">
        <v>745</v>
      </c>
      <c r="E87" s="378">
        <v>743</v>
      </c>
      <c r="F87" s="378">
        <v>740</v>
      </c>
      <c r="G87" s="378">
        <v>735</v>
      </c>
      <c r="H87" s="378">
        <v>728</v>
      </c>
      <c r="I87" s="378">
        <v>720</v>
      </c>
      <c r="J87" s="378">
        <v>711</v>
      </c>
      <c r="K87" s="378">
        <v>700</v>
      </c>
      <c r="L87" s="378">
        <v>687</v>
      </c>
      <c r="M87" s="378">
        <v>673</v>
      </c>
      <c r="N87" s="378">
        <v>658</v>
      </c>
      <c r="O87" s="378">
        <v>642</v>
      </c>
      <c r="P87" s="378">
        <v>624</v>
      </c>
      <c r="Q87" s="378">
        <v>606</v>
      </c>
      <c r="R87" s="378">
        <v>587</v>
      </c>
      <c r="S87" s="378">
        <v>567</v>
      </c>
      <c r="T87" s="378">
        <v>546</v>
      </c>
      <c r="U87" s="378">
        <v>525</v>
      </c>
      <c r="V87" s="378">
        <v>504</v>
      </c>
      <c r="W87" s="378">
        <v>483</v>
      </c>
      <c r="X87" s="378">
        <v>461</v>
      </c>
      <c r="Y87" s="378">
        <v>440</v>
      </c>
      <c r="Z87" s="378">
        <v>418</v>
      </c>
      <c r="AA87" s="378">
        <v>398</v>
      </c>
      <c r="AB87" s="378">
        <v>378</v>
      </c>
      <c r="AC87" s="378">
        <v>358</v>
      </c>
      <c r="AD87" s="378">
        <v>340</v>
      </c>
      <c r="AE87" s="378">
        <v>323</v>
      </c>
      <c r="AF87" s="378">
        <v>307</v>
      </c>
      <c r="AG87" s="378">
        <v>292</v>
      </c>
      <c r="AH87" s="378">
        <v>279</v>
      </c>
      <c r="AI87" s="378">
        <v>268</v>
      </c>
      <c r="AJ87" s="378">
        <v>259</v>
      </c>
      <c r="AK87" s="378">
        <v>252</v>
      </c>
      <c r="AL87" s="378">
        <v>247</v>
      </c>
    </row>
    <row r="88" spans="1:38" x14ac:dyDescent="0.2">
      <c r="A88" s="931"/>
      <c r="B88" s="636">
        <v>85</v>
      </c>
      <c r="C88" s="378">
        <v>736</v>
      </c>
      <c r="D88" s="378">
        <v>736</v>
      </c>
      <c r="E88" s="378">
        <v>734</v>
      </c>
      <c r="F88" s="378">
        <v>730</v>
      </c>
      <c r="G88" s="378">
        <v>726</v>
      </c>
      <c r="H88" s="378">
        <v>720</v>
      </c>
      <c r="I88" s="378">
        <v>712</v>
      </c>
      <c r="J88" s="378">
        <v>702</v>
      </c>
      <c r="K88" s="378">
        <v>691</v>
      </c>
      <c r="L88" s="378">
        <v>679</v>
      </c>
      <c r="M88" s="378">
        <v>665</v>
      </c>
      <c r="N88" s="378">
        <v>650</v>
      </c>
      <c r="O88" s="378">
        <v>634</v>
      </c>
      <c r="P88" s="378">
        <v>616</v>
      </c>
      <c r="Q88" s="378">
        <v>598</v>
      </c>
      <c r="R88" s="378">
        <v>579</v>
      </c>
      <c r="S88" s="378">
        <v>560</v>
      </c>
      <c r="T88" s="378">
        <v>540</v>
      </c>
      <c r="U88" s="378">
        <v>518</v>
      </c>
      <c r="V88" s="378">
        <v>497</v>
      </c>
      <c r="W88" s="378">
        <v>476</v>
      </c>
      <c r="X88" s="378">
        <v>454</v>
      </c>
      <c r="Y88" s="378">
        <v>433</v>
      </c>
      <c r="Z88" s="378">
        <v>412</v>
      </c>
      <c r="AA88" s="378">
        <v>392</v>
      </c>
      <c r="AB88" s="378">
        <v>372</v>
      </c>
      <c r="AC88" s="378">
        <v>353</v>
      </c>
      <c r="AD88" s="378">
        <v>335</v>
      </c>
      <c r="AE88" s="378">
        <v>318</v>
      </c>
      <c r="AF88" s="378">
        <v>302</v>
      </c>
      <c r="AG88" s="378">
        <v>288</v>
      </c>
      <c r="AH88" s="378">
        <v>275</v>
      </c>
      <c r="AI88" s="378">
        <v>263</v>
      </c>
      <c r="AJ88" s="378">
        <v>254</v>
      </c>
      <c r="AK88" s="378">
        <v>247</v>
      </c>
      <c r="AL88" s="378">
        <v>243</v>
      </c>
    </row>
    <row r="89" spans="1:38" x14ac:dyDescent="0.2">
      <c r="A89" s="931"/>
      <c r="B89" s="636">
        <v>86</v>
      </c>
      <c r="C89" s="378">
        <v>727</v>
      </c>
      <c r="D89" s="378">
        <v>726</v>
      </c>
      <c r="E89" s="378">
        <v>724</v>
      </c>
      <c r="F89" s="378">
        <v>721</v>
      </c>
      <c r="G89" s="378">
        <v>716</v>
      </c>
      <c r="H89" s="378">
        <v>710</v>
      </c>
      <c r="I89" s="378">
        <v>702</v>
      </c>
      <c r="J89" s="378">
        <v>693</v>
      </c>
      <c r="K89" s="378">
        <v>682</v>
      </c>
      <c r="L89" s="378">
        <v>670</v>
      </c>
      <c r="M89" s="378">
        <v>656</v>
      </c>
      <c r="N89" s="378">
        <v>641</v>
      </c>
      <c r="O89" s="378">
        <v>626</v>
      </c>
      <c r="P89" s="378">
        <v>609</v>
      </c>
      <c r="Q89" s="378">
        <v>590</v>
      </c>
      <c r="R89" s="378">
        <v>571</v>
      </c>
      <c r="S89" s="378">
        <v>552</v>
      </c>
      <c r="T89" s="378">
        <v>533</v>
      </c>
      <c r="U89" s="378">
        <v>512</v>
      </c>
      <c r="V89" s="378">
        <v>490</v>
      </c>
      <c r="W89" s="378">
        <v>469</v>
      </c>
      <c r="X89" s="378">
        <v>448</v>
      </c>
      <c r="Y89" s="378">
        <v>427</v>
      </c>
      <c r="Z89" s="378">
        <v>406</v>
      </c>
      <c r="AA89" s="378">
        <v>386</v>
      </c>
      <c r="AB89" s="378">
        <v>366</v>
      </c>
      <c r="AC89" s="378">
        <v>347</v>
      </c>
      <c r="AD89" s="378">
        <v>330</v>
      </c>
      <c r="AE89" s="378">
        <v>313</v>
      </c>
      <c r="AF89" s="378">
        <v>297</v>
      </c>
      <c r="AG89" s="378">
        <v>283</v>
      </c>
      <c r="AH89" s="378">
        <v>270</v>
      </c>
      <c r="AI89" s="378">
        <v>259</v>
      </c>
      <c r="AJ89" s="378">
        <v>250</v>
      </c>
      <c r="AK89" s="378">
        <v>243</v>
      </c>
      <c r="AL89" s="378">
        <v>239</v>
      </c>
    </row>
    <row r="90" spans="1:38" x14ac:dyDescent="0.2">
      <c r="A90" s="931"/>
      <c r="B90" s="636">
        <v>87</v>
      </c>
      <c r="C90" s="378">
        <v>717</v>
      </c>
      <c r="D90" s="378">
        <v>716</v>
      </c>
      <c r="E90" s="378">
        <v>714</v>
      </c>
      <c r="F90" s="378">
        <v>711</v>
      </c>
      <c r="G90" s="378">
        <v>707</v>
      </c>
      <c r="H90" s="378">
        <v>701</v>
      </c>
      <c r="I90" s="378">
        <v>693</v>
      </c>
      <c r="J90" s="378">
        <v>684</v>
      </c>
      <c r="K90" s="378">
        <v>674</v>
      </c>
      <c r="L90" s="378">
        <v>661</v>
      </c>
      <c r="M90" s="378">
        <v>648</v>
      </c>
      <c r="N90" s="378">
        <v>633</v>
      </c>
      <c r="O90" s="378">
        <v>617</v>
      </c>
      <c r="P90" s="378">
        <v>600</v>
      </c>
      <c r="Q90" s="378">
        <v>583</v>
      </c>
      <c r="R90" s="378">
        <v>564</v>
      </c>
      <c r="S90" s="378">
        <v>545</v>
      </c>
      <c r="T90" s="378">
        <v>525</v>
      </c>
      <c r="U90" s="378">
        <v>505</v>
      </c>
      <c r="V90" s="378">
        <v>484</v>
      </c>
      <c r="W90" s="378">
        <v>462</v>
      </c>
      <c r="X90" s="378">
        <v>442</v>
      </c>
      <c r="Y90" s="378">
        <v>421</v>
      </c>
      <c r="Z90" s="378">
        <v>400</v>
      </c>
      <c r="AA90" s="378">
        <v>380</v>
      </c>
      <c r="AB90" s="378">
        <v>360</v>
      </c>
      <c r="AC90" s="378">
        <v>342</v>
      </c>
      <c r="AD90" s="378">
        <v>324</v>
      </c>
      <c r="AE90" s="378">
        <v>308</v>
      </c>
      <c r="AF90" s="378">
        <v>292</v>
      </c>
      <c r="AG90" s="378">
        <v>278</v>
      </c>
      <c r="AH90" s="378">
        <v>265</v>
      </c>
      <c r="AI90" s="378">
        <v>254</v>
      </c>
      <c r="AJ90" s="378">
        <v>246</v>
      </c>
      <c r="AK90" s="378">
        <v>239</v>
      </c>
      <c r="AL90" s="378">
        <v>235</v>
      </c>
    </row>
    <row r="91" spans="1:38" x14ac:dyDescent="0.2">
      <c r="A91" s="931"/>
      <c r="B91" s="636">
        <v>88</v>
      </c>
      <c r="C91" s="378">
        <v>707</v>
      </c>
      <c r="D91" s="378">
        <v>707</v>
      </c>
      <c r="E91" s="378">
        <v>705</v>
      </c>
      <c r="F91" s="378">
        <v>702</v>
      </c>
      <c r="G91" s="378">
        <v>697</v>
      </c>
      <c r="H91" s="378">
        <v>691</v>
      </c>
      <c r="I91" s="378">
        <v>684</v>
      </c>
      <c r="J91" s="378">
        <v>675</v>
      </c>
      <c r="K91" s="378">
        <v>664</v>
      </c>
      <c r="L91" s="378">
        <v>652</v>
      </c>
      <c r="M91" s="378">
        <v>639</v>
      </c>
      <c r="N91" s="378">
        <v>625</v>
      </c>
      <c r="O91" s="378">
        <v>609</v>
      </c>
      <c r="P91" s="378">
        <v>592</v>
      </c>
      <c r="Q91" s="378">
        <v>575</v>
      </c>
      <c r="R91" s="378">
        <v>556</v>
      </c>
      <c r="S91" s="378">
        <v>537</v>
      </c>
      <c r="T91" s="378">
        <v>517</v>
      </c>
      <c r="U91" s="378">
        <v>497</v>
      </c>
      <c r="V91" s="378">
        <v>477</v>
      </c>
      <c r="W91" s="378">
        <v>456</v>
      </c>
      <c r="X91" s="378">
        <v>435</v>
      </c>
      <c r="Y91" s="378">
        <v>414</v>
      </c>
      <c r="Z91" s="378">
        <v>394</v>
      </c>
      <c r="AA91" s="378">
        <v>375</v>
      </c>
      <c r="AB91" s="378">
        <v>355</v>
      </c>
      <c r="AC91" s="378">
        <v>337</v>
      </c>
      <c r="AD91" s="378">
        <v>319</v>
      </c>
      <c r="AE91" s="378">
        <v>302</v>
      </c>
      <c r="AF91" s="378">
        <v>288</v>
      </c>
      <c r="AG91" s="378">
        <v>273</v>
      </c>
      <c r="AH91" s="378">
        <v>261</v>
      </c>
      <c r="AI91" s="378">
        <v>250</v>
      </c>
      <c r="AJ91" s="378">
        <v>241</v>
      </c>
      <c r="AK91" s="378">
        <v>235</v>
      </c>
      <c r="AL91" s="378">
        <v>231</v>
      </c>
    </row>
    <row r="92" spans="1:38" x14ac:dyDescent="0.2">
      <c r="A92" s="931"/>
      <c r="B92" s="636">
        <v>89</v>
      </c>
      <c r="C92" s="378">
        <v>697</v>
      </c>
      <c r="D92" s="378">
        <v>696</v>
      </c>
      <c r="E92" s="378">
        <v>695</v>
      </c>
      <c r="F92" s="378">
        <v>691</v>
      </c>
      <c r="G92" s="378">
        <v>687</v>
      </c>
      <c r="H92" s="378">
        <v>682</v>
      </c>
      <c r="I92" s="378">
        <v>674</v>
      </c>
      <c r="J92" s="378">
        <v>666</v>
      </c>
      <c r="K92" s="378">
        <v>655</v>
      </c>
      <c r="L92" s="378">
        <v>643</v>
      </c>
      <c r="M92" s="378">
        <v>630</v>
      </c>
      <c r="N92" s="378">
        <v>616</v>
      </c>
      <c r="O92" s="378">
        <v>601</v>
      </c>
      <c r="P92" s="378">
        <v>584</v>
      </c>
      <c r="Q92" s="378">
        <v>567</v>
      </c>
      <c r="R92" s="378">
        <v>549</v>
      </c>
      <c r="S92" s="378">
        <v>530</v>
      </c>
      <c r="T92" s="378">
        <v>510</v>
      </c>
      <c r="U92" s="378">
        <v>490</v>
      </c>
      <c r="V92" s="378">
        <v>470</v>
      </c>
      <c r="W92" s="378">
        <v>449</v>
      </c>
      <c r="X92" s="378">
        <v>429</v>
      </c>
      <c r="Y92" s="378">
        <v>408</v>
      </c>
      <c r="Z92" s="378">
        <v>388</v>
      </c>
      <c r="AA92" s="378">
        <v>368</v>
      </c>
      <c r="AB92" s="378">
        <v>349</v>
      </c>
      <c r="AC92" s="378">
        <v>331</v>
      </c>
      <c r="AD92" s="378">
        <v>314</v>
      </c>
      <c r="AE92" s="378">
        <v>298</v>
      </c>
      <c r="AF92" s="378">
        <v>282</v>
      </c>
      <c r="AG92" s="378">
        <v>269</v>
      </c>
      <c r="AH92" s="378">
        <v>256</v>
      </c>
      <c r="AI92" s="378">
        <v>246</v>
      </c>
      <c r="AJ92" s="378">
        <v>237</v>
      </c>
      <c r="AK92" s="378">
        <v>231</v>
      </c>
      <c r="AL92" s="378">
        <v>227</v>
      </c>
    </row>
    <row r="93" spans="1:38" x14ac:dyDescent="0.2">
      <c r="A93" s="931"/>
      <c r="B93" s="636">
        <v>90</v>
      </c>
      <c r="C93" s="378">
        <v>687</v>
      </c>
      <c r="D93" s="378">
        <v>686</v>
      </c>
      <c r="E93" s="378">
        <v>685</v>
      </c>
      <c r="F93" s="378">
        <v>682</v>
      </c>
      <c r="G93" s="378">
        <v>678</v>
      </c>
      <c r="H93" s="378">
        <v>672</v>
      </c>
      <c r="I93" s="378">
        <v>665</v>
      </c>
      <c r="J93" s="378">
        <v>656</v>
      </c>
      <c r="K93" s="378">
        <v>646</v>
      </c>
      <c r="L93" s="378">
        <v>634</v>
      </c>
      <c r="M93" s="378">
        <v>621</v>
      </c>
      <c r="N93" s="378">
        <v>607</v>
      </c>
      <c r="O93" s="378">
        <v>592</v>
      </c>
      <c r="P93" s="378">
        <v>576</v>
      </c>
      <c r="Q93" s="378">
        <v>559</v>
      </c>
      <c r="R93" s="378">
        <v>541</v>
      </c>
      <c r="S93" s="378">
        <v>522</v>
      </c>
      <c r="T93" s="378">
        <v>503</v>
      </c>
      <c r="U93" s="378">
        <v>483</v>
      </c>
      <c r="V93" s="378">
        <v>463</v>
      </c>
      <c r="W93" s="378">
        <v>442</v>
      </c>
      <c r="X93" s="378">
        <v>422</v>
      </c>
      <c r="Y93" s="378">
        <v>402</v>
      </c>
      <c r="Z93" s="378">
        <v>382</v>
      </c>
      <c r="AA93" s="378">
        <v>363</v>
      </c>
      <c r="AB93" s="378">
        <v>344</v>
      </c>
      <c r="AC93" s="378">
        <v>326</v>
      </c>
      <c r="AD93" s="378">
        <v>309</v>
      </c>
      <c r="AE93" s="378">
        <v>293</v>
      </c>
      <c r="AF93" s="378">
        <v>278</v>
      </c>
      <c r="AG93" s="378">
        <v>264</v>
      </c>
      <c r="AH93" s="378">
        <v>252</v>
      </c>
      <c r="AI93" s="378">
        <v>241</v>
      </c>
      <c r="AJ93" s="378">
        <v>233</v>
      </c>
      <c r="AK93" s="378">
        <v>227</v>
      </c>
      <c r="AL93" s="378">
        <v>223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5"/>
  <dimension ref="A1:AL93"/>
  <sheetViews>
    <sheetView zoomScale="40" zoomScaleNormal="40" zoomScalePageLayoutView="40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789</v>
      </c>
      <c r="D3" s="381">
        <v>789</v>
      </c>
      <c r="E3" s="381">
        <v>789</v>
      </c>
      <c r="F3" s="381">
        <v>789</v>
      </c>
      <c r="G3" s="381">
        <v>789</v>
      </c>
      <c r="H3" s="381">
        <v>789</v>
      </c>
      <c r="I3" s="381">
        <v>789</v>
      </c>
      <c r="J3" s="381">
        <v>789</v>
      </c>
      <c r="K3" s="381">
        <v>789</v>
      </c>
      <c r="L3" s="381">
        <v>789</v>
      </c>
      <c r="M3" s="381">
        <v>789</v>
      </c>
      <c r="N3" s="381">
        <v>789</v>
      </c>
      <c r="O3" s="381">
        <v>789</v>
      </c>
      <c r="P3" s="381">
        <v>789</v>
      </c>
      <c r="Q3" s="381">
        <v>789</v>
      </c>
      <c r="R3" s="381">
        <v>789</v>
      </c>
      <c r="S3" s="381">
        <v>789</v>
      </c>
      <c r="T3" s="381">
        <v>789</v>
      </c>
      <c r="U3" s="381">
        <v>789</v>
      </c>
      <c r="V3" s="381">
        <v>789</v>
      </c>
      <c r="W3" s="381">
        <v>789</v>
      </c>
      <c r="X3" s="381">
        <v>789</v>
      </c>
      <c r="Y3" s="381">
        <v>789</v>
      </c>
      <c r="Z3" s="381">
        <v>789</v>
      </c>
      <c r="AA3" s="381">
        <v>789</v>
      </c>
      <c r="AB3" s="381">
        <v>789</v>
      </c>
      <c r="AC3" s="381">
        <v>789</v>
      </c>
      <c r="AD3" s="381">
        <v>789</v>
      </c>
      <c r="AE3" s="381">
        <v>789</v>
      </c>
      <c r="AF3" s="381">
        <v>789</v>
      </c>
      <c r="AG3" s="381">
        <v>789</v>
      </c>
      <c r="AH3" s="381">
        <v>789</v>
      </c>
      <c r="AI3" s="381">
        <v>789</v>
      </c>
      <c r="AJ3" s="381">
        <v>789</v>
      </c>
      <c r="AK3" s="381">
        <v>789</v>
      </c>
      <c r="AL3" s="381">
        <v>789</v>
      </c>
    </row>
    <row r="4" spans="1:38" x14ac:dyDescent="0.2">
      <c r="A4" s="928"/>
      <c r="B4" s="635">
        <v>1</v>
      </c>
      <c r="C4" s="381">
        <v>795</v>
      </c>
      <c r="D4" s="381">
        <v>795</v>
      </c>
      <c r="E4" s="381">
        <v>795</v>
      </c>
      <c r="F4" s="381">
        <v>795</v>
      </c>
      <c r="G4" s="381">
        <v>795</v>
      </c>
      <c r="H4" s="381">
        <v>795</v>
      </c>
      <c r="I4" s="381">
        <v>794</v>
      </c>
      <c r="J4" s="381">
        <v>794</v>
      </c>
      <c r="K4" s="381">
        <v>794</v>
      </c>
      <c r="L4" s="381">
        <v>793</v>
      </c>
      <c r="M4" s="381">
        <v>793</v>
      </c>
      <c r="N4" s="381">
        <v>792</v>
      </c>
      <c r="O4" s="381">
        <v>792</v>
      </c>
      <c r="P4" s="381">
        <v>791</v>
      </c>
      <c r="Q4" s="381">
        <v>791</v>
      </c>
      <c r="R4" s="381">
        <v>790</v>
      </c>
      <c r="S4" s="381">
        <v>790</v>
      </c>
      <c r="T4" s="381">
        <v>789</v>
      </c>
      <c r="U4" s="381">
        <v>788</v>
      </c>
      <c r="V4" s="381">
        <v>788</v>
      </c>
      <c r="W4" s="381">
        <v>787</v>
      </c>
      <c r="X4" s="381">
        <v>787</v>
      </c>
      <c r="Y4" s="381">
        <v>786</v>
      </c>
      <c r="Z4" s="381">
        <v>786</v>
      </c>
      <c r="AA4" s="381">
        <v>785</v>
      </c>
      <c r="AB4" s="381">
        <v>784</v>
      </c>
      <c r="AC4" s="381">
        <v>784</v>
      </c>
      <c r="AD4" s="381">
        <v>784</v>
      </c>
      <c r="AE4" s="381">
        <v>783</v>
      </c>
      <c r="AF4" s="381">
        <v>783</v>
      </c>
      <c r="AG4" s="381">
        <v>782</v>
      </c>
      <c r="AH4" s="381">
        <v>782</v>
      </c>
      <c r="AI4" s="381">
        <v>782</v>
      </c>
      <c r="AJ4" s="381">
        <v>782</v>
      </c>
      <c r="AK4" s="381">
        <v>782</v>
      </c>
      <c r="AL4" s="381">
        <v>782</v>
      </c>
    </row>
    <row r="5" spans="1:38" x14ac:dyDescent="0.2">
      <c r="A5" s="928"/>
      <c r="B5" s="635">
        <v>2</v>
      </c>
      <c r="C5" s="381">
        <v>802</v>
      </c>
      <c r="D5" s="381">
        <v>802</v>
      </c>
      <c r="E5" s="381">
        <v>802</v>
      </c>
      <c r="F5" s="381">
        <v>802</v>
      </c>
      <c r="G5" s="381">
        <v>801</v>
      </c>
      <c r="H5" s="381">
        <v>801</v>
      </c>
      <c r="I5" s="381">
        <v>800</v>
      </c>
      <c r="J5" s="381">
        <v>800</v>
      </c>
      <c r="K5" s="381">
        <v>799</v>
      </c>
      <c r="L5" s="381">
        <v>798</v>
      </c>
      <c r="M5" s="381">
        <v>797</v>
      </c>
      <c r="N5" s="381">
        <v>796</v>
      </c>
      <c r="O5" s="381">
        <v>795</v>
      </c>
      <c r="P5" s="381">
        <v>794</v>
      </c>
      <c r="Q5" s="381">
        <v>793</v>
      </c>
      <c r="R5" s="381">
        <v>792</v>
      </c>
      <c r="S5" s="381">
        <v>791</v>
      </c>
      <c r="T5" s="381">
        <v>789</v>
      </c>
      <c r="U5" s="381">
        <v>788</v>
      </c>
      <c r="V5" s="381">
        <v>787</v>
      </c>
      <c r="W5" s="381">
        <v>786</v>
      </c>
      <c r="X5" s="381">
        <v>785</v>
      </c>
      <c r="Y5" s="381">
        <v>784</v>
      </c>
      <c r="Z5" s="381">
        <v>782</v>
      </c>
      <c r="AA5" s="381">
        <v>781</v>
      </c>
      <c r="AB5" s="381">
        <v>780</v>
      </c>
      <c r="AC5" s="381">
        <v>779</v>
      </c>
      <c r="AD5" s="381">
        <v>778</v>
      </c>
      <c r="AE5" s="381">
        <v>778</v>
      </c>
      <c r="AF5" s="381">
        <v>777</v>
      </c>
      <c r="AG5" s="381">
        <v>776</v>
      </c>
      <c r="AH5" s="381">
        <v>776</v>
      </c>
      <c r="AI5" s="381">
        <v>775</v>
      </c>
      <c r="AJ5" s="381">
        <v>775</v>
      </c>
      <c r="AK5" s="381">
        <v>775</v>
      </c>
      <c r="AL5" s="381">
        <v>774</v>
      </c>
    </row>
    <row r="6" spans="1:38" x14ac:dyDescent="0.2">
      <c r="A6" s="928"/>
      <c r="B6" s="635">
        <v>3</v>
      </c>
      <c r="C6" s="381">
        <v>809</v>
      </c>
      <c r="D6" s="381">
        <v>808</v>
      </c>
      <c r="E6" s="381">
        <v>808</v>
      </c>
      <c r="F6" s="381">
        <v>808</v>
      </c>
      <c r="G6" s="381">
        <v>807</v>
      </c>
      <c r="H6" s="381">
        <v>807</v>
      </c>
      <c r="I6" s="381">
        <v>806</v>
      </c>
      <c r="J6" s="381">
        <v>805</v>
      </c>
      <c r="K6" s="381">
        <v>804</v>
      </c>
      <c r="L6" s="381">
        <v>803</v>
      </c>
      <c r="M6" s="381">
        <v>801</v>
      </c>
      <c r="N6" s="381">
        <v>800</v>
      </c>
      <c r="O6" s="381">
        <v>798</v>
      </c>
      <c r="P6" s="381">
        <v>797</v>
      </c>
      <c r="Q6" s="381">
        <v>795</v>
      </c>
      <c r="R6" s="381">
        <v>793</v>
      </c>
      <c r="S6" s="381">
        <v>792</v>
      </c>
      <c r="T6" s="381">
        <v>790</v>
      </c>
      <c r="U6" s="381">
        <v>788</v>
      </c>
      <c r="V6" s="381">
        <v>786</v>
      </c>
      <c r="W6" s="381">
        <v>784</v>
      </c>
      <c r="X6" s="381">
        <v>783</v>
      </c>
      <c r="Y6" s="381">
        <v>781</v>
      </c>
      <c r="Z6" s="381">
        <v>779</v>
      </c>
      <c r="AA6" s="381">
        <v>778</v>
      </c>
      <c r="AB6" s="381">
        <v>776</v>
      </c>
      <c r="AC6" s="381">
        <v>775</v>
      </c>
      <c r="AD6" s="381">
        <v>773</v>
      </c>
      <c r="AE6" s="381">
        <v>772</v>
      </c>
      <c r="AF6" s="381">
        <v>771</v>
      </c>
      <c r="AG6" s="381">
        <v>770</v>
      </c>
      <c r="AH6" s="381">
        <v>769</v>
      </c>
      <c r="AI6" s="381">
        <v>768</v>
      </c>
      <c r="AJ6" s="381">
        <v>768</v>
      </c>
      <c r="AK6" s="381">
        <v>767</v>
      </c>
      <c r="AL6" s="381">
        <v>767</v>
      </c>
    </row>
    <row r="7" spans="1:38" x14ac:dyDescent="0.2">
      <c r="A7" s="928"/>
      <c r="B7" s="635">
        <v>4</v>
      </c>
      <c r="C7" s="381">
        <v>815</v>
      </c>
      <c r="D7" s="381">
        <v>815</v>
      </c>
      <c r="E7" s="381">
        <v>814</v>
      </c>
      <c r="F7" s="381">
        <v>814</v>
      </c>
      <c r="G7" s="381">
        <v>813</v>
      </c>
      <c r="H7" s="381">
        <v>812</v>
      </c>
      <c r="I7" s="381">
        <v>811</v>
      </c>
      <c r="J7" s="381">
        <v>810</v>
      </c>
      <c r="K7" s="381">
        <v>809</v>
      </c>
      <c r="L7" s="381">
        <v>807</v>
      </c>
      <c r="M7" s="381">
        <v>805</v>
      </c>
      <c r="N7" s="381">
        <v>803</v>
      </c>
      <c r="O7" s="381">
        <v>801</v>
      </c>
      <c r="P7" s="381">
        <v>799</v>
      </c>
      <c r="Q7" s="381">
        <v>797</v>
      </c>
      <c r="R7" s="381">
        <v>795</v>
      </c>
      <c r="S7" s="381">
        <v>792</v>
      </c>
      <c r="T7" s="381">
        <v>790</v>
      </c>
      <c r="U7" s="381">
        <v>788</v>
      </c>
      <c r="V7" s="381">
        <v>785</v>
      </c>
      <c r="W7" s="381">
        <v>783</v>
      </c>
      <c r="X7" s="381">
        <v>780</v>
      </c>
      <c r="Y7" s="381">
        <v>778</v>
      </c>
      <c r="Z7" s="381">
        <v>776</v>
      </c>
      <c r="AA7" s="381">
        <v>774</v>
      </c>
      <c r="AB7" s="381">
        <v>772</v>
      </c>
      <c r="AC7" s="381">
        <v>770</v>
      </c>
      <c r="AD7" s="381">
        <v>768</v>
      </c>
      <c r="AE7" s="381">
        <v>766</v>
      </c>
      <c r="AF7" s="381">
        <v>765</v>
      </c>
      <c r="AG7" s="381">
        <v>763</v>
      </c>
      <c r="AH7" s="381">
        <v>762</v>
      </c>
      <c r="AI7" s="381">
        <v>761</v>
      </c>
      <c r="AJ7" s="381">
        <v>761</v>
      </c>
      <c r="AK7" s="381">
        <v>760</v>
      </c>
      <c r="AL7" s="381">
        <v>760</v>
      </c>
    </row>
    <row r="8" spans="1:38" x14ac:dyDescent="0.2">
      <c r="A8" s="928"/>
      <c r="B8" s="635">
        <v>5</v>
      </c>
      <c r="C8" s="381">
        <v>821</v>
      </c>
      <c r="D8" s="381">
        <v>821</v>
      </c>
      <c r="E8" s="381">
        <v>821</v>
      </c>
      <c r="F8" s="381">
        <v>820</v>
      </c>
      <c r="G8" s="381">
        <v>819</v>
      </c>
      <c r="H8" s="381">
        <v>818</v>
      </c>
      <c r="I8" s="381">
        <v>817</v>
      </c>
      <c r="J8" s="381">
        <v>815</v>
      </c>
      <c r="K8" s="381">
        <v>813</v>
      </c>
      <c r="L8" s="381">
        <v>811</v>
      </c>
      <c r="M8" s="381">
        <v>809</v>
      </c>
      <c r="N8" s="381">
        <v>807</v>
      </c>
      <c r="O8" s="381">
        <v>804</v>
      </c>
      <c r="P8" s="381">
        <v>802</v>
      </c>
      <c r="Q8" s="381">
        <v>799</v>
      </c>
      <c r="R8" s="381">
        <v>796</v>
      </c>
      <c r="S8" s="381">
        <v>793</v>
      </c>
      <c r="T8" s="381">
        <v>790</v>
      </c>
      <c r="U8" s="381">
        <v>787</v>
      </c>
      <c r="V8" s="381">
        <v>784</v>
      </c>
      <c r="W8" s="381">
        <v>781</v>
      </c>
      <c r="X8" s="381">
        <v>778</v>
      </c>
      <c r="Y8" s="381">
        <v>775</v>
      </c>
      <c r="Z8" s="381">
        <v>772</v>
      </c>
      <c r="AA8" s="381">
        <v>770</v>
      </c>
      <c r="AB8" s="381">
        <v>767</v>
      </c>
      <c r="AC8" s="381">
        <v>765</v>
      </c>
      <c r="AD8" s="381">
        <v>762</v>
      </c>
      <c r="AE8" s="381">
        <v>760</v>
      </c>
      <c r="AF8" s="381">
        <v>759</v>
      </c>
      <c r="AG8" s="381">
        <v>757</v>
      </c>
      <c r="AH8" s="381">
        <v>755</v>
      </c>
      <c r="AI8" s="381">
        <v>754</v>
      </c>
      <c r="AJ8" s="381">
        <v>753</v>
      </c>
      <c r="AK8" s="381">
        <v>753</v>
      </c>
      <c r="AL8" s="381">
        <v>752</v>
      </c>
    </row>
    <row r="9" spans="1:38" x14ac:dyDescent="0.2">
      <c r="A9" s="928"/>
      <c r="B9" s="635">
        <v>6</v>
      </c>
      <c r="C9" s="381">
        <v>827</v>
      </c>
      <c r="D9" s="381">
        <v>827</v>
      </c>
      <c r="E9" s="381">
        <v>826</v>
      </c>
      <c r="F9" s="381">
        <v>826</v>
      </c>
      <c r="G9" s="381">
        <v>825</v>
      </c>
      <c r="H9" s="381">
        <v>823</v>
      </c>
      <c r="I9" s="381">
        <v>822</v>
      </c>
      <c r="J9" s="381">
        <v>820</v>
      </c>
      <c r="K9" s="381">
        <v>818</v>
      </c>
      <c r="L9" s="381">
        <v>815</v>
      </c>
      <c r="M9" s="381">
        <v>813</v>
      </c>
      <c r="N9" s="381">
        <v>810</v>
      </c>
      <c r="O9" s="381">
        <v>807</v>
      </c>
      <c r="P9" s="381">
        <v>804</v>
      </c>
      <c r="Q9" s="381">
        <v>801</v>
      </c>
      <c r="R9" s="381">
        <v>797</v>
      </c>
      <c r="S9" s="381">
        <v>794</v>
      </c>
      <c r="T9" s="381">
        <v>790</v>
      </c>
      <c r="U9" s="381">
        <v>787</v>
      </c>
      <c r="V9" s="381">
        <v>783</v>
      </c>
      <c r="W9" s="381">
        <v>779</v>
      </c>
      <c r="X9" s="381">
        <v>776</v>
      </c>
      <c r="Y9" s="381">
        <v>772</v>
      </c>
      <c r="Z9" s="381">
        <v>769</v>
      </c>
      <c r="AA9" s="381">
        <v>766</v>
      </c>
      <c r="AB9" s="381">
        <v>763</v>
      </c>
      <c r="AC9" s="381">
        <v>760</v>
      </c>
      <c r="AD9" s="381">
        <v>757</v>
      </c>
      <c r="AE9" s="381">
        <v>754</v>
      </c>
      <c r="AF9" s="381">
        <v>752</v>
      </c>
      <c r="AG9" s="381">
        <v>750</v>
      </c>
      <c r="AH9" s="381">
        <v>748</v>
      </c>
      <c r="AI9" s="381">
        <v>747</v>
      </c>
      <c r="AJ9" s="381">
        <v>746</v>
      </c>
      <c r="AK9" s="381">
        <v>745</v>
      </c>
      <c r="AL9" s="381">
        <v>745</v>
      </c>
    </row>
    <row r="10" spans="1:38" x14ac:dyDescent="0.2">
      <c r="A10" s="928"/>
      <c r="B10" s="635">
        <v>7</v>
      </c>
      <c r="C10" s="381">
        <v>833</v>
      </c>
      <c r="D10" s="381">
        <v>833</v>
      </c>
      <c r="E10" s="381">
        <v>832</v>
      </c>
      <c r="F10" s="381">
        <v>831</v>
      </c>
      <c r="G10" s="381">
        <v>830</v>
      </c>
      <c r="H10" s="381">
        <v>829</v>
      </c>
      <c r="I10" s="381">
        <v>827</v>
      </c>
      <c r="J10" s="381">
        <v>825</v>
      </c>
      <c r="K10" s="381">
        <v>822</v>
      </c>
      <c r="L10" s="381">
        <v>819</v>
      </c>
      <c r="M10" s="381">
        <v>816</v>
      </c>
      <c r="N10" s="381">
        <v>813</v>
      </c>
      <c r="O10" s="381">
        <v>810</v>
      </c>
      <c r="P10" s="381">
        <v>806</v>
      </c>
      <c r="Q10" s="381">
        <v>802</v>
      </c>
      <c r="R10" s="381">
        <v>798</v>
      </c>
      <c r="S10" s="381">
        <v>794</v>
      </c>
      <c r="T10" s="381">
        <v>790</v>
      </c>
      <c r="U10" s="381">
        <v>786</v>
      </c>
      <c r="V10" s="381">
        <v>782</v>
      </c>
      <c r="W10" s="381">
        <v>778</v>
      </c>
      <c r="X10" s="381">
        <v>773</v>
      </c>
      <c r="Y10" s="381">
        <v>769</v>
      </c>
      <c r="Z10" s="381">
        <v>765</v>
      </c>
      <c r="AA10" s="381">
        <v>762</v>
      </c>
      <c r="AB10" s="381">
        <v>758</v>
      </c>
      <c r="AC10" s="381">
        <v>754</v>
      </c>
      <c r="AD10" s="381">
        <v>751</v>
      </c>
      <c r="AE10" s="381">
        <v>748</v>
      </c>
      <c r="AF10" s="381">
        <v>746</v>
      </c>
      <c r="AG10" s="381">
        <v>743</v>
      </c>
      <c r="AH10" s="381">
        <v>741</v>
      </c>
      <c r="AI10" s="381">
        <v>740</v>
      </c>
      <c r="AJ10" s="381">
        <v>738</v>
      </c>
      <c r="AK10" s="381">
        <v>737</v>
      </c>
      <c r="AL10" s="381">
        <v>737</v>
      </c>
    </row>
    <row r="11" spans="1:38" x14ac:dyDescent="0.2">
      <c r="A11" s="928"/>
      <c r="B11" s="635">
        <v>8</v>
      </c>
      <c r="C11" s="381">
        <v>839</v>
      </c>
      <c r="D11" s="381">
        <v>838</v>
      </c>
      <c r="E11" s="381">
        <v>838</v>
      </c>
      <c r="F11" s="381">
        <v>837</v>
      </c>
      <c r="G11" s="381">
        <v>835</v>
      </c>
      <c r="H11" s="381">
        <v>834</v>
      </c>
      <c r="I11" s="381">
        <v>832</v>
      </c>
      <c r="J11" s="381">
        <v>829</v>
      </c>
      <c r="K11" s="381">
        <v>826</v>
      </c>
      <c r="L11" s="381">
        <v>823</v>
      </c>
      <c r="M11" s="381">
        <v>820</v>
      </c>
      <c r="N11" s="381">
        <v>816</v>
      </c>
      <c r="O11" s="381">
        <v>812</v>
      </c>
      <c r="P11" s="381">
        <v>808</v>
      </c>
      <c r="Q11" s="381">
        <v>804</v>
      </c>
      <c r="R11" s="381">
        <v>799</v>
      </c>
      <c r="S11" s="381">
        <v>795</v>
      </c>
      <c r="T11" s="381">
        <v>790</v>
      </c>
      <c r="U11" s="381">
        <v>785</v>
      </c>
      <c r="V11" s="381">
        <v>780</v>
      </c>
      <c r="W11" s="381">
        <v>776</v>
      </c>
      <c r="X11" s="381">
        <v>771</v>
      </c>
      <c r="Y11" s="381">
        <v>766</v>
      </c>
      <c r="Z11" s="381">
        <v>762</v>
      </c>
      <c r="AA11" s="381">
        <v>757</v>
      </c>
      <c r="AB11" s="381">
        <v>753</v>
      </c>
      <c r="AC11" s="381">
        <v>749</v>
      </c>
      <c r="AD11" s="381">
        <v>746</v>
      </c>
      <c r="AE11" s="381">
        <v>742</v>
      </c>
      <c r="AF11" s="381">
        <v>739</v>
      </c>
      <c r="AG11" s="381">
        <v>737</v>
      </c>
      <c r="AH11" s="381">
        <v>734</v>
      </c>
      <c r="AI11" s="381">
        <v>732</v>
      </c>
      <c r="AJ11" s="381">
        <v>731</v>
      </c>
      <c r="AK11" s="381">
        <v>730</v>
      </c>
      <c r="AL11" s="381">
        <v>729</v>
      </c>
    </row>
    <row r="12" spans="1:38" x14ac:dyDescent="0.2">
      <c r="A12" s="928"/>
      <c r="B12" s="635">
        <v>9</v>
      </c>
      <c r="C12" s="381">
        <v>844</v>
      </c>
      <c r="D12" s="381">
        <v>844</v>
      </c>
      <c r="E12" s="381">
        <v>843</v>
      </c>
      <c r="F12" s="381">
        <v>842</v>
      </c>
      <c r="G12" s="381">
        <v>841</v>
      </c>
      <c r="H12" s="381">
        <v>839</v>
      </c>
      <c r="I12" s="381">
        <v>836</v>
      </c>
      <c r="J12" s="381">
        <v>834</v>
      </c>
      <c r="K12" s="381">
        <v>831</v>
      </c>
      <c r="L12" s="381">
        <v>827</v>
      </c>
      <c r="M12" s="381">
        <v>823</v>
      </c>
      <c r="N12" s="381">
        <v>819</v>
      </c>
      <c r="O12" s="381">
        <v>815</v>
      </c>
      <c r="P12" s="381">
        <v>810</v>
      </c>
      <c r="Q12" s="381">
        <v>805</v>
      </c>
      <c r="R12" s="381">
        <v>800</v>
      </c>
      <c r="S12" s="381">
        <v>795</v>
      </c>
      <c r="T12" s="381">
        <v>790</v>
      </c>
      <c r="U12" s="381">
        <v>784</v>
      </c>
      <c r="V12" s="381">
        <v>779</v>
      </c>
      <c r="W12" s="381">
        <v>774</v>
      </c>
      <c r="X12" s="381">
        <v>768</v>
      </c>
      <c r="Y12" s="381">
        <v>763</v>
      </c>
      <c r="Z12" s="381">
        <v>758</v>
      </c>
      <c r="AA12" s="381">
        <v>753</v>
      </c>
      <c r="AB12" s="381">
        <v>748</v>
      </c>
      <c r="AC12" s="381">
        <v>744</v>
      </c>
      <c r="AD12" s="381">
        <v>740</v>
      </c>
      <c r="AE12" s="381">
        <v>736</v>
      </c>
      <c r="AF12" s="381">
        <v>733</v>
      </c>
      <c r="AG12" s="381">
        <v>730</v>
      </c>
      <c r="AH12" s="381">
        <v>727</v>
      </c>
      <c r="AI12" s="381">
        <v>725</v>
      </c>
      <c r="AJ12" s="381">
        <v>723</v>
      </c>
      <c r="AK12" s="381">
        <v>722</v>
      </c>
      <c r="AL12" s="381">
        <v>721</v>
      </c>
    </row>
    <row r="13" spans="1:38" x14ac:dyDescent="0.2">
      <c r="A13" s="928"/>
      <c r="B13" s="635">
        <v>10</v>
      </c>
      <c r="C13" s="381">
        <v>849</v>
      </c>
      <c r="D13" s="381">
        <v>849</v>
      </c>
      <c r="E13" s="381">
        <v>848</v>
      </c>
      <c r="F13" s="381">
        <v>847</v>
      </c>
      <c r="G13" s="381">
        <v>846</v>
      </c>
      <c r="H13" s="381">
        <v>844</v>
      </c>
      <c r="I13" s="381">
        <v>841</v>
      </c>
      <c r="J13" s="381">
        <v>838</v>
      </c>
      <c r="K13" s="381">
        <v>835</v>
      </c>
      <c r="L13" s="381">
        <v>831</v>
      </c>
      <c r="M13" s="381">
        <v>827</v>
      </c>
      <c r="N13" s="381">
        <v>822</v>
      </c>
      <c r="O13" s="381">
        <v>817</v>
      </c>
      <c r="P13" s="381">
        <v>812</v>
      </c>
      <c r="Q13" s="381">
        <v>807</v>
      </c>
      <c r="R13" s="381">
        <v>801</v>
      </c>
      <c r="S13" s="381">
        <v>795</v>
      </c>
      <c r="T13" s="381">
        <v>790</v>
      </c>
      <c r="U13" s="381">
        <v>784</v>
      </c>
      <c r="V13" s="381">
        <v>778</v>
      </c>
      <c r="W13" s="381">
        <v>772</v>
      </c>
      <c r="X13" s="381">
        <v>766</v>
      </c>
      <c r="Y13" s="381">
        <v>760</v>
      </c>
      <c r="Z13" s="381">
        <v>754</v>
      </c>
      <c r="AA13" s="381">
        <v>749</v>
      </c>
      <c r="AB13" s="381">
        <v>743</v>
      </c>
      <c r="AC13" s="381">
        <v>739</v>
      </c>
      <c r="AD13" s="381">
        <v>734</v>
      </c>
      <c r="AE13" s="381">
        <v>730</v>
      </c>
      <c r="AF13" s="381">
        <v>726</v>
      </c>
      <c r="AG13" s="381">
        <v>722</v>
      </c>
      <c r="AH13" s="381">
        <v>720</v>
      </c>
      <c r="AI13" s="381">
        <v>717</v>
      </c>
      <c r="AJ13" s="381">
        <v>715</v>
      </c>
      <c r="AK13" s="381">
        <v>714</v>
      </c>
      <c r="AL13" s="381">
        <v>713</v>
      </c>
    </row>
    <row r="14" spans="1:38" x14ac:dyDescent="0.2">
      <c r="A14" s="928"/>
      <c r="B14" s="635">
        <v>11</v>
      </c>
      <c r="C14" s="381">
        <v>855</v>
      </c>
      <c r="D14" s="381">
        <v>854</v>
      </c>
      <c r="E14" s="381">
        <v>853</v>
      </c>
      <c r="F14" s="381">
        <v>852</v>
      </c>
      <c r="G14" s="381">
        <v>850</v>
      </c>
      <c r="H14" s="381">
        <v>848</v>
      </c>
      <c r="I14" s="381">
        <v>845</v>
      </c>
      <c r="J14" s="381">
        <v>842</v>
      </c>
      <c r="K14" s="381">
        <v>838</v>
      </c>
      <c r="L14" s="381">
        <v>834</v>
      </c>
      <c r="M14" s="381">
        <v>830</v>
      </c>
      <c r="N14" s="381">
        <v>825</v>
      </c>
      <c r="O14" s="381">
        <v>819</v>
      </c>
      <c r="P14" s="381">
        <v>814</v>
      </c>
      <c r="Q14" s="381">
        <v>808</v>
      </c>
      <c r="R14" s="381">
        <v>802</v>
      </c>
      <c r="S14" s="381">
        <v>796</v>
      </c>
      <c r="T14" s="381">
        <v>789</v>
      </c>
      <c r="U14" s="381">
        <v>783</v>
      </c>
      <c r="V14" s="381">
        <v>776</v>
      </c>
      <c r="W14" s="381">
        <v>770</v>
      </c>
      <c r="X14" s="381">
        <v>763</v>
      </c>
      <c r="Y14" s="381">
        <v>757</v>
      </c>
      <c r="Z14" s="381">
        <v>750</v>
      </c>
      <c r="AA14" s="381">
        <v>744</v>
      </c>
      <c r="AB14" s="381">
        <v>738</v>
      </c>
      <c r="AC14" s="381">
        <v>733</v>
      </c>
      <c r="AD14" s="381">
        <v>728</v>
      </c>
      <c r="AE14" s="381">
        <v>723</v>
      </c>
      <c r="AF14" s="381">
        <v>719</v>
      </c>
      <c r="AG14" s="381">
        <v>715</v>
      </c>
      <c r="AH14" s="381">
        <v>712</v>
      </c>
      <c r="AI14" s="381">
        <v>710</v>
      </c>
      <c r="AJ14" s="381">
        <v>708</v>
      </c>
      <c r="AK14" s="381">
        <v>706</v>
      </c>
      <c r="AL14" s="381">
        <v>705</v>
      </c>
    </row>
    <row r="15" spans="1:38" x14ac:dyDescent="0.2">
      <c r="A15" s="928"/>
      <c r="B15" s="635">
        <v>12</v>
      </c>
      <c r="C15" s="381">
        <v>859</v>
      </c>
      <c r="D15" s="381">
        <v>859</v>
      </c>
      <c r="E15" s="381">
        <v>858</v>
      </c>
      <c r="F15" s="381">
        <v>857</v>
      </c>
      <c r="G15" s="381">
        <v>855</v>
      </c>
      <c r="H15" s="381">
        <v>853</v>
      </c>
      <c r="I15" s="381">
        <v>850</v>
      </c>
      <c r="J15" s="381">
        <v>846</v>
      </c>
      <c r="K15" s="381">
        <v>842</v>
      </c>
      <c r="L15" s="381">
        <v>838</v>
      </c>
      <c r="M15" s="381">
        <v>833</v>
      </c>
      <c r="N15" s="381">
        <v>827</v>
      </c>
      <c r="O15" s="381">
        <v>822</v>
      </c>
      <c r="P15" s="381">
        <v>816</v>
      </c>
      <c r="Q15" s="381">
        <v>809</v>
      </c>
      <c r="R15" s="381">
        <v>803</v>
      </c>
      <c r="S15" s="381">
        <v>796</v>
      </c>
      <c r="T15" s="381">
        <v>789</v>
      </c>
      <c r="U15" s="381">
        <v>782</v>
      </c>
      <c r="V15" s="381">
        <v>775</v>
      </c>
      <c r="W15" s="381">
        <v>767</v>
      </c>
      <c r="X15" s="381">
        <v>760</v>
      </c>
      <c r="Y15" s="381">
        <v>753</v>
      </c>
      <c r="Z15" s="381">
        <v>746</v>
      </c>
      <c r="AA15" s="381">
        <v>740</v>
      </c>
      <c r="AB15" s="381">
        <v>734</v>
      </c>
      <c r="AC15" s="381">
        <v>728</v>
      </c>
      <c r="AD15" s="381">
        <v>722</v>
      </c>
      <c r="AE15" s="381">
        <v>717</v>
      </c>
      <c r="AF15" s="381">
        <v>712</v>
      </c>
      <c r="AG15" s="381">
        <v>708</v>
      </c>
      <c r="AH15" s="381">
        <v>705</v>
      </c>
      <c r="AI15" s="381">
        <v>702</v>
      </c>
      <c r="AJ15" s="381">
        <v>700</v>
      </c>
      <c r="AK15" s="381">
        <v>698</v>
      </c>
      <c r="AL15" s="381">
        <v>697</v>
      </c>
    </row>
    <row r="16" spans="1:38" x14ac:dyDescent="0.2">
      <c r="A16" s="928"/>
      <c r="B16" s="635">
        <v>13</v>
      </c>
      <c r="C16" s="381">
        <v>864</v>
      </c>
      <c r="D16" s="381">
        <v>864</v>
      </c>
      <c r="E16" s="381">
        <v>863</v>
      </c>
      <c r="F16" s="381">
        <v>862</v>
      </c>
      <c r="G16" s="381">
        <v>860</v>
      </c>
      <c r="H16" s="381">
        <v>857</v>
      </c>
      <c r="I16" s="381">
        <v>854</v>
      </c>
      <c r="J16" s="381">
        <v>850</v>
      </c>
      <c r="K16" s="381">
        <v>846</v>
      </c>
      <c r="L16" s="381">
        <v>841</v>
      </c>
      <c r="M16" s="381">
        <v>836</v>
      </c>
      <c r="N16" s="381">
        <v>830</v>
      </c>
      <c r="O16" s="381">
        <v>824</v>
      </c>
      <c r="P16" s="381">
        <v>817</v>
      </c>
      <c r="Q16" s="381">
        <v>810</v>
      </c>
      <c r="R16" s="381">
        <v>803</v>
      </c>
      <c r="S16" s="381">
        <v>796</v>
      </c>
      <c r="T16" s="381">
        <v>788</v>
      </c>
      <c r="U16" s="381">
        <v>781</v>
      </c>
      <c r="V16" s="381">
        <v>773</v>
      </c>
      <c r="W16" s="381">
        <v>765</v>
      </c>
      <c r="X16" s="381">
        <v>758</v>
      </c>
      <c r="Y16" s="381">
        <v>750</v>
      </c>
      <c r="Z16" s="381">
        <v>743</v>
      </c>
      <c r="AA16" s="381">
        <v>735</v>
      </c>
      <c r="AB16" s="381">
        <v>729</v>
      </c>
      <c r="AC16" s="381">
        <v>722</v>
      </c>
      <c r="AD16" s="381">
        <v>716</v>
      </c>
      <c r="AE16" s="381">
        <v>711</v>
      </c>
      <c r="AF16" s="381">
        <v>706</v>
      </c>
      <c r="AG16" s="381">
        <v>701</v>
      </c>
      <c r="AH16" s="381">
        <v>697</v>
      </c>
      <c r="AI16" s="381">
        <v>694</v>
      </c>
      <c r="AJ16" s="381">
        <v>692</v>
      </c>
      <c r="AK16" s="381">
        <v>690</v>
      </c>
      <c r="AL16" s="381">
        <v>689</v>
      </c>
    </row>
    <row r="17" spans="1:38" x14ac:dyDescent="0.2">
      <c r="A17" s="928"/>
      <c r="B17" s="635">
        <v>14</v>
      </c>
      <c r="C17" s="381">
        <v>869</v>
      </c>
      <c r="D17" s="381">
        <v>869</v>
      </c>
      <c r="E17" s="381">
        <v>868</v>
      </c>
      <c r="F17" s="381">
        <v>866</v>
      </c>
      <c r="G17" s="381">
        <v>864</v>
      </c>
      <c r="H17" s="381">
        <v>861</v>
      </c>
      <c r="I17" s="381">
        <v>858</v>
      </c>
      <c r="J17" s="381">
        <v>854</v>
      </c>
      <c r="K17" s="381">
        <v>849</v>
      </c>
      <c r="L17" s="381">
        <v>844</v>
      </c>
      <c r="M17" s="381">
        <v>838</v>
      </c>
      <c r="N17" s="381">
        <v>832</v>
      </c>
      <c r="O17" s="381">
        <v>826</v>
      </c>
      <c r="P17" s="381">
        <v>819</v>
      </c>
      <c r="Q17" s="381">
        <v>811</v>
      </c>
      <c r="R17" s="381">
        <v>804</v>
      </c>
      <c r="S17" s="381">
        <v>796</v>
      </c>
      <c r="T17" s="381">
        <v>788</v>
      </c>
      <c r="U17" s="381">
        <v>780</v>
      </c>
      <c r="V17" s="381">
        <v>771</v>
      </c>
      <c r="W17" s="381">
        <v>763</v>
      </c>
      <c r="X17" s="381">
        <v>755</v>
      </c>
      <c r="Y17" s="381">
        <v>747</v>
      </c>
      <c r="Z17" s="381">
        <v>739</v>
      </c>
      <c r="AA17" s="381">
        <v>731</v>
      </c>
      <c r="AB17" s="381">
        <v>724</v>
      </c>
      <c r="AC17" s="381">
        <v>717</v>
      </c>
      <c r="AD17" s="381">
        <v>710</v>
      </c>
      <c r="AE17" s="381">
        <v>704</v>
      </c>
      <c r="AF17" s="381">
        <v>699</v>
      </c>
      <c r="AG17" s="381">
        <v>694</v>
      </c>
      <c r="AH17" s="381">
        <v>690</v>
      </c>
      <c r="AI17" s="381">
        <v>687</v>
      </c>
      <c r="AJ17" s="381">
        <v>684</v>
      </c>
      <c r="AK17" s="381">
        <v>682</v>
      </c>
      <c r="AL17" s="381">
        <v>681</v>
      </c>
    </row>
    <row r="18" spans="1:38" x14ac:dyDescent="0.2">
      <c r="A18" s="928"/>
      <c r="B18" s="635">
        <v>15</v>
      </c>
      <c r="C18" s="381">
        <v>873</v>
      </c>
      <c r="D18" s="381">
        <v>873</v>
      </c>
      <c r="E18" s="381">
        <v>872</v>
      </c>
      <c r="F18" s="381">
        <v>870</v>
      </c>
      <c r="G18" s="381">
        <v>868</v>
      </c>
      <c r="H18" s="381">
        <v>865</v>
      </c>
      <c r="I18" s="381">
        <v>861</v>
      </c>
      <c r="J18" s="381">
        <v>857</v>
      </c>
      <c r="K18" s="381">
        <v>852</v>
      </c>
      <c r="L18" s="381">
        <v>847</v>
      </c>
      <c r="M18" s="381">
        <v>841</v>
      </c>
      <c r="N18" s="381">
        <v>834</v>
      </c>
      <c r="O18" s="381">
        <v>827</v>
      </c>
      <c r="P18" s="381">
        <v>820</v>
      </c>
      <c r="Q18" s="381">
        <v>812</v>
      </c>
      <c r="R18" s="381">
        <v>804</v>
      </c>
      <c r="S18" s="381">
        <v>796</v>
      </c>
      <c r="T18" s="381">
        <v>787</v>
      </c>
      <c r="U18" s="381">
        <v>779</v>
      </c>
      <c r="V18" s="381">
        <v>770</v>
      </c>
      <c r="W18" s="381">
        <v>761</v>
      </c>
      <c r="X18" s="381">
        <v>752</v>
      </c>
      <c r="Y18" s="381">
        <v>743</v>
      </c>
      <c r="Z18" s="381">
        <v>735</v>
      </c>
      <c r="AA18" s="381">
        <v>726</v>
      </c>
      <c r="AB18" s="381">
        <v>718</v>
      </c>
      <c r="AC18" s="381">
        <v>711</v>
      </c>
      <c r="AD18" s="381">
        <v>704</v>
      </c>
      <c r="AE18" s="381">
        <v>698</v>
      </c>
      <c r="AF18" s="381">
        <v>692</v>
      </c>
      <c r="AG18" s="381">
        <v>687</v>
      </c>
      <c r="AH18" s="381">
        <v>683</v>
      </c>
      <c r="AI18" s="381">
        <v>679</v>
      </c>
      <c r="AJ18" s="381">
        <v>676</v>
      </c>
      <c r="AK18" s="381">
        <v>675</v>
      </c>
      <c r="AL18" s="381">
        <v>673</v>
      </c>
    </row>
    <row r="19" spans="1:38" x14ac:dyDescent="0.2">
      <c r="A19" s="928"/>
      <c r="B19" s="635">
        <v>16</v>
      </c>
      <c r="C19" s="381">
        <v>878</v>
      </c>
      <c r="D19" s="381">
        <v>877</v>
      </c>
      <c r="E19" s="381">
        <v>876</v>
      </c>
      <c r="F19" s="381">
        <v>874</v>
      </c>
      <c r="G19" s="381">
        <v>872</v>
      </c>
      <c r="H19" s="381">
        <v>869</v>
      </c>
      <c r="I19" s="381">
        <v>865</v>
      </c>
      <c r="J19" s="381">
        <v>861</v>
      </c>
      <c r="K19" s="381">
        <v>855</v>
      </c>
      <c r="L19" s="381">
        <v>850</v>
      </c>
      <c r="M19" s="381">
        <v>843</v>
      </c>
      <c r="N19" s="381">
        <v>836</v>
      </c>
      <c r="O19" s="381">
        <v>829</v>
      </c>
      <c r="P19" s="381">
        <v>821</v>
      </c>
      <c r="Q19" s="381">
        <v>813</v>
      </c>
      <c r="R19" s="381">
        <v>805</v>
      </c>
      <c r="S19" s="381">
        <v>796</v>
      </c>
      <c r="T19" s="381">
        <v>787</v>
      </c>
      <c r="U19" s="381">
        <v>777</v>
      </c>
      <c r="V19" s="381">
        <v>768</v>
      </c>
      <c r="W19" s="381">
        <v>759</v>
      </c>
      <c r="X19" s="381">
        <v>749</v>
      </c>
      <c r="Y19" s="381">
        <v>740</v>
      </c>
      <c r="Z19" s="381">
        <v>731</v>
      </c>
      <c r="AA19" s="381">
        <v>722</v>
      </c>
      <c r="AB19" s="381">
        <v>714</v>
      </c>
      <c r="AC19" s="381">
        <v>706</v>
      </c>
      <c r="AD19" s="381">
        <v>698</v>
      </c>
      <c r="AE19" s="381">
        <v>691</v>
      </c>
      <c r="AF19" s="381">
        <v>685</v>
      </c>
      <c r="AG19" s="381">
        <v>680</v>
      </c>
      <c r="AH19" s="381">
        <v>675</v>
      </c>
      <c r="AI19" s="381">
        <v>672</v>
      </c>
      <c r="AJ19" s="381">
        <v>669</v>
      </c>
      <c r="AK19" s="381">
        <v>667</v>
      </c>
      <c r="AL19" s="381">
        <v>665</v>
      </c>
    </row>
    <row r="20" spans="1:38" x14ac:dyDescent="0.2">
      <c r="A20" s="928"/>
      <c r="B20" s="635">
        <v>17</v>
      </c>
      <c r="C20" s="381">
        <v>882</v>
      </c>
      <c r="D20" s="381">
        <v>881</v>
      </c>
      <c r="E20" s="381">
        <v>880</v>
      </c>
      <c r="F20" s="381">
        <v>878</v>
      </c>
      <c r="G20" s="381">
        <v>876</v>
      </c>
      <c r="H20" s="381">
        <v>873</v>
      </c>
      <c r="I20" s="381">
        <v>869</v>
      </c>
      <c r="J20" s="381">
        <v>864</v>
      </c>
      <c r="K20" s="381">
        <v>858</v>
      </c>
      <c r="L20" s="381">
        <v>852</v>
      </c>
      <c r="M20" s="381">
        <v>846</v>
      </c>
      <c r="N20" s="381">
        <v>839</v>
      </c>
      <c r="O20" s="381">
        <v>831</v>
      </c>
      <c r="P20" s="381">
        <v>823</v>
      </c>
      <c r="Q20" s="381">
        <v>814</v>
      </c>
      <c r="R20" s="381">
        <v>805</v>
      </c>
      <c r="S20" s="381">
        <v>796</v>
      </c>
      <c r="T20" s="381">
        <v>786</v>
      </c>
      <c r="U20" s="381">
        <v>776</v>
      </c>
      <c r="V20" s="381">
        <v>766</v>
      </c>
      <c r="W20" s="381">
        <v>757</v>
      </c>
      <c r="X20" s="381">
        <v>746</v>
      </c>
      <c r="Y20" s="381">
        <v>737</v>
      </c>
      <c r="Z20" s="381">
        <v>727</v>
      </c>
      <c r="AA20" s="381">
        <v>717</v>
      </c>
      <c r="AB20" s="381">
        <v>709</v>
      </c>
      <c r="AC20" s="381">
        <v>700</v>
      </c>
      <c r="AD20" s="381">
        <v>692</v>
      </c>
      <c r="AE20" s="381">
        <v>685</v>
      </c>
      <c r="AF20" s="381">
        <v>679</v>
      </c>
      <c r="AG20" s="381">
        <v>673</v>
      </c>
      <c r="AH20" s="381">
        <v>668</v>
      </c>
      <c r="AI20" s="381">
        <v>664</v>
      </c>
      <c r="AJ20" s="381">
        <v>661</v>
      </c>
      <c r="AK20" s="381">
        <v>659</v>
      </c>
      <c r="AL20" s="381">
        <v>658</v>
      </c>
    </row>
    <row r="21" spans="1:38" x14ac:dyDescent="0.2">
      <c r="A21" s="928"/>
      <c r="B21" s="635">
        <v>18</v>
      </c>
      <c r="C21" s="381">
        <v>886</v>
      </c>
      <c r="D21" s="381">
        <v>885</v>
      </c>
      <c r="E21" s="381">
        <v>884</v>
      </c>
      <c r="F21" s="381">
        <v>882</v>
      </c>
      <c r="G21" s="381">
        <v>879</v>
      </c>
      <c r="H21" s="381">
        <v>876</v>
      </c>
      <c r="I21" s="381">
        <v>872</v>
      </c>
      <c r="J21" s="381">
        <v>867</v>
      </c>
      <c r="K21" s="381">
        <v>861</v>
      </c>
      <c r="L21" s="381">
        <v>855</v>
      </c>
      <c r="M21" s="381">
        <v>848</v>
      </c>
      <c r="N21" s="381">
        <v>841</v>
      </c>
      <c r="O21" s="381">
        <v>832</v>
      </c>
      <c r="P21" s="381">
        <v>824</v>
      </c>
      <c r="Q21" s="381">
        <v>815</v>
      </c>
      <c r="R21" s="381">
        <v>805</v>
      </c>
      <c r="S21" s="381">
        <v>795</v>
      </c>
      <c r="T21" s="381">
        <v>785</v>
      </c>
      <c r="U21" s="381">
        <v>775</v>
      </c>
      <c r="V21" s="381">
        <v>764</v>
      </c>
      <c r="W21" s="381">
        <v>754</v>
      </c>
      <c r="X21" s="381">
        <v>744</v>
      </c>
      <c r="Y21" s="381">
        <v>733</v>
      </c>
      <c r="Z21" s="381">
        <v>723</v>
      </c>
      <c r="AA21" s="381">
        <v>713</v>
      </c>
      <c r="AB21" s="381">
        <v>704</v>
      </c>
      <c r="AC21" s="381">
        <v>695</v>
      </c>
      <c r="AD21" s="381">
        <v>686</v>
      </c>
      <c r="AE21" s="381">
        <v>679</v>
      </c>
      <c r="AF21" s="381">
        <v>672</v>
      </c>
      <c r="AG21" s="381">
        <v>666</v>
      </c>
      <c r="AH21" s="381">
        <v>661</v>
      </c>
      <c r="AI21" s="381">
        <v>657</v>
      </c>
      <c r="AJ21" s="381">
        <v>654</v>
      </c>
      <c r="AK21" s="381">
        <v>651</v>
      </c>
      <c r="AL21" s="381">
        <v>650</v>
      </c>
    </row>
    <row r="22" spans="1:38" x14ac:dyDescent="0.2">
      <c r="A22" s="928"/>
      <c r="B22" s="635">
        <v>19</v>
      </c>
      <c r="C22" s="381">
        <v>889</v>
      </c>
      <c r="D22" s="381">
        <v>889</v>
      </c>
      <c r="E22" s="381">
        <v>888</v>
      </c>
      <c r="F22" s="381">
        <v>886</v>
      </c>
      <c r="G22" s="381">
        <v>883</v>
      </c>
      <c r="H22" s="381">
        <v>879</v>
      </c>
      <c r="I22" s="381">
        <v>875</v>
      </c>
      <c r="J22" s="381">
        <v>870</v>
      </c>
      <c r="K22" s="381">
        <v>864</v>
      </c>
      <c r="L22" s="381">
        <v>857</v>
      </c>
      <c r="M22" s="381">
        <v>850</v>
      </c>
      <c r="N22" s="381">
        <v>842</v>
      </c>
      <c r="O22" s="381">
        <v>834</v>
      </c>
      <c r="P22" s="381">
        <v>825</v>
      </c>
      <c r="Q22" s="381">
        <v>815</v>
      </c>
      <c r="R22" s="381">
        <v>805</v>
      </c>
      <c r="S22" s="381">
        <v>795</v>
      </c>
      <c r="T22" s="381">
        <v>785</v>
      </c>
      <c r="U22" s="381">
        <v>774</v>
      </c>
      <c r="V22" s="381">
        <v>763</v>
      </c>
      <c r="W22" s="381">
        <v>752</v>
      </c>
      <c r="X22" s="381">
        <v>741</v>
      </c>
      <c r="Y22" s="381">
        <v>730</v>
      </c>
      <c r="Z22" s="381">
        <v>719</v>
      </c>
      <c r="AA22" s="381">
        <v>708</v>
      </c>
      <c r="AB22" s="381">
        <v>699</v>
      </c>
      <c r="AC22" s="381">
        <v>689</v>
      </c>
      <c r="AD22" s="381">
        <v>680</v>
      </c>
      <c r="AE22" s="381">
        <v>672</v>
      </c>
      <c r="AF22" s="381">
        <v>665</v>
      </c>
      <c r="AG22" s="381">
        <v>659</v>
      </c>
      <c r="AH22" s="381">
        <v>654</v>
      </c>
      <c r="AI22" s="381">
        <v>649</v>
      </c>
      <c r="AJ22" s="381">
        <v>646</v>
      </c>
      <c r="AK22" s="381">
        <v>643</v>
      </c>
      <c r="AL22" s="381">
        <v>642</v>
      </c>
    </row>
    <row r="23" spans="1:38" x14ac:dyDescent="0.2">
      <c r="A23" s="928"/>
      <c r="B23" s="635">
        <v>20</v>
      </c>
      <c r="C23" s="381">
        <v>893</v>
      </c>
      <c r="D23" s="381">
        <v>892</v>
      </c>
      <c r="E23" s="381">
        <v>891</v>
      </c>
      <c r="F23" s="381">
        <v>889</v>
      </c>
      <c r="G23" s="381">
        <v>886</v>
      </c>
      <c r="H23" s="381">
        <v>882</v>
      </c>
      <c r="I23" s="381">
        <v>878</v>
      </c>
      <c r="J23" s="381">
        <v>873</v>
      </c>
      <c r="K23" s="381">
        <v>866</v>
      </c>
      <c r="L23" s="381">
        <v>860</v>
      </c>
      <c r="M23" s="381">
        <v>852</v>
      </c>
      <c r="N23" s="381">
        <v>844</v>
      </c>
      <c r="O23" s="381">
        <v>835</v>
      </c>
      <c r="P23" s="381">
        <v>826</v>
      </c>
      <c r="Q23" s="381">
        <v>816</v>
      </c>
      <c r="R23" s="381">
        <v>805</v>
      </c>
      <c r="S23" s="381">
        <v>795</v>
      </c>
      <c r="T23" s="381">
        <v>784</v>
      </c>
      <c r="U23" s="381">
        <v>772</v>
      </c>
      <c r="V23" s="381">
        <v>761</v>
      </c>
      <c r="W23" s="381">
        <v>749</v>
      </c>
      <c r="X23" s="381">
        <v>738</v>
      </c>
      <c r="Y23" s="381">
        <v>726</v>
      </c>
      <c r="Z23" s="381">
        <v>715</v>
      </c>
      <c r="AA23" s="381">
        <v>704</v>
      </c>
      <c r="AB23" s="381">
        <v>694</v>
      </c>
      <c r="AC23" s="381">
        <v>684</v>
      </c>
      <c r="AD23" s="381">
        <v>674</v>
      </c>
      <c r="AE23" s="381">
        <v>666</v>
      </c>
      <c r="AF23" s="381">
        <v>659</v>
      </c>
      <c r="AG23" s="381">
        <v>652</v>
      </c>
      <c r="AH23" s="381">
        <v>646</v>
      </c>
      <c r="AI23" s="381">
        <v>642</v>
      </c>
      <c r="AJ23" s="381">
        <v>638</v>
      </c>
      <c r="AK23" s="381">
        <v>636</v>
      </c>
      <c r="AL23" s="381">
        <v>634</v>
      </c>
    </row>
    <row r="24" spans="1:38" x14ac:dyDescent="0.2">
      <c r="A24" s="928"/>
      <c r="B24" s="635">
        <v>21</v>
      </c>
      <c r="C24" s="381">
        <v>896</v>
      </c>
      <c r="D24" s="381">
        <v>896</v>
      </c>
      <c r="E24" s="381">
        <v>894</v>
      </c>
      <c r="F24" s="381">
        <v>892</v>
      </c>
      <c r="G24" s="381">
        <v>889</v>
      </c>
      <c r="H24" s="381">
        <v>885</v>
      </c>
      <c r="I24" s="381">
        <v>881</v>
      </c>
      <c r="J24" s="381">
        <v>875</v>
      </c>
      <c r="K24" s="381">
        <v>869</v>
      </c>
      <c r="L24" s="381">
        <v>862</v>
      </c>
      <c r="M24" s="381">
        <v>854</v>
      </c>
      <c r="N24" s="381">
        <v>845</v>
      </c>
      <c r="O24" s="381">
        <v>836</v>
      </c>
      <c r="P24" s="381">
        <v>826</v>
      </c>
      <c r="Q24" s="381">
        <v>816</v>
      </c>
      <c r="R24" s="381">
        <v>805</v>
      </c>
      <c r="S24" s="381">
        <v>794</v>
      </c>
      <c r="T24" s="381">
        <v>783</v>
      </c>
      <c r="U24" s="381">
        <v>771</v>
      </c>
      <c r="V24" s="381">
        <v>759</v>
      </c>
      <c r="W24" s="381">
        <v>747</v>
      </c>
      <c r="X24" s="381">
        <v>735</v>
      </c>
      <c r="Y24" s="381">
        <v>723</v>
      </c>
      <c r="Z24" s="381">
        <v>711</v>
      </c>
      <c r="AA24" s="381">
        <v>700</v>
      </c>
      <c r="AB24" s="381">
        <v>689</v>
      </c>
      <c r="AC24" s="381">
        <v>678</v>
      </c>
      <c r="AD24" s="381">
        <v>669</v>
      </c>
      <c r="AE24" s="381">
        <v>660</v>
      </c>
      <c r="AF24" s="381">
        <v>652</v>
      </c>
      <c r="AG24" s="381">
        <v>645</v>
      </c>
      <c r="AH24" s="381">
        <v>639</v>
      </c>
      <c r="AI24" s="381">
        <v>634</v>
      </c>
      <c r="AJ24" s="381">
        <v>631</v>
      </c>
      <c r="AK24" s="381">
        <v>628</v>
      </c>
      <c r="AL24" s="381">
        <v>626</v>
      </c>
    </row>
    <row r="25" spans="1:38" x14ac:dyDescent="0.2">
      <c r="A25" s="928"/>
      <c r="B25" s="635">
        <v>22</v>
      </c>
      <c r="C25" s="381">
        <v>899</v>
      </c>
      <c r="D25" s="381">
        <v>899</v>
      </c>
      <c r="E25" s="381">
        <v>898</v>
      </c>
      <c r="F25" s="381">
        <v>895</v>
      </c>
      <c r="G25" s="381">
        <v>892</v>
      </c>
      <c r="H25" s="381">
        <v>888</v>
      </c>
      <c r="I25" s="381">
        <v>883</v>
      </c>
      <c r="J25" s="381">
        <v>878</v>
      </c>
      <c r="K25" s="381">
        <v>871</v>
      </c>
      <c r="L25" s="381">
        <v>863</v>
      </c>
      <c r="M25" s="381">
        <v>855</v>
      </c>
      <c r="N25" s="381">
        <v>846</v>
      </c>
      <c r="O25" s="381">
        <v>837</v>
      </c>
      <c r="P25" s="381">
        <v>827</v>
      </c>
      <c r="Q25" s="381">
        <v>816</v>
      </c>
      <c r="R25" s="381">
        <v>805</v>
      </c>
      <c r="S25" s="381">
        <v>794</v>
      </c>
      <c r="T25" s="381">
        <v>782</v>
      </c>
      <c r="U25" s="381">
        <v>769</v>
      </c>
      <c r="V25" s="381">
        <v>757</v>
      </c>
      <c r="W25" s="381">
        <v>745</v>
      </c>
      <c r="X25" s="381">
        <v>732</v>
      </c>
      <c r="Y25" s="381">
        <v>720</v>
      </c>
      <c r="Z25" s="381">
        <v>707</v>
      </c>
      <c r="AA25" s="381">
        <v>695</v>
      </c>
      <c r="AB25" s="381">
        <v>684</v>
      </c>
      <c r="AC25" s="381">
        <v>673</v>
      </c>
      <c r="AD25" s="381">
        <v>663</v>
      </c>
      <c r="AE25" s="381">
        <v>653</v>
      </c>
      <c r="AF25" s="381">
        <v>645</v>
      </c>
      <c r="AG25" s="381">
        <v>638</v>
      </c>
      <c r="AH25" s="381">
        <v>632</v>
      </c>
      <c r="AI25" s="381">
        <v>627</v>
      </c>
      <c r="AJ25" s="381">
        <v>623</v>
      </c>
      <c r="AK25" s="381">
        <v>620</v>
      </c>
      <c r="AL25" s="381">
        <v>618</v>
      </c>
    </row>
    <row r="26" spans="1:38" x14ac:dyDescent="0.2">
      <c r="A26" s="928"/>
      <c r="B26" s="635">
        <v>23</v>
      </c>
      <c r="C26" s="381">
        <v>902</v>
      </c>
      <c r="D26" s="381">
        <v>902</v>
      </c>
      <c r="E26" s="381">
        <v>900</v>
      </c>
      <c r="F26" s="381">
        <v>898</v>
      </c>
      <c r="G26" s="381">
        <v>895</v>
      </c>
      <c r="H26" s="381">
        <v>891</v>
      </c>
      <c r="I26" s="381">
        <v>886</v>
      </c>
      <c r="J26" s="381">
        <v>880</v>
      </c>
      <c r="K26" s="381">
        <v>873</v>
      </c>
      <c r="L26" s="381">
        <v>865</v>
      </c>
      <c r="M26" s="381">
        <v>857</v>
      </c>
      <c r="N26" s="381">
        <v>848</v>
      </c>
      <c r="O26" s="381">
        <v>838</v>
      </c>
      <c r="P26" s="381">
        <v>827</v>
      </c>
      <c r="Q26" s="381">
        <v>816</v>
      </c>
      <c r="R26" s="381">
        <v>805</v>
      </c>
      <c r="S26" s="381">
        <v>793</v>
      </c>
      <c r="T26" s="381">
        <v>781</v>
      </c>
      <c r="U26" s="381">
        <v>768</v>
      </c>
      <c r="V26" s="381">
        <v>755</v>
      </c>
      <c r="W26" s="381">
        <v>742</v>
      </c>
      <c r="X26" s="381">
        <v>729</v>
      </c>
      <c r="Y26" s="381">
        <v>716</v>
      </c>
      <c r="Z26" s="381">
        <v>703</v>
      </c>
      <c r="AA26" s="381">
        <v>691</v>
      </c>
      <c r="AB26" s="381">
        <v>679</v>
      </c>
      <c r="AC26" s="381">
        <v>667</v>
      </c>
      <c r="AD26" s="381">
        <v>657</v>
      </c>
      <c r="AE26" s="381">
        <v>647</v>
      </c>
      <c r="AF26" s="381">
        <v>639</v>
      </c>
      <c r="AG26" s="381">
        <v>631</v>
      </c>
      <c r="AH26" s="381">
        <v>625</v>
      </c>
      <c r="AI26" s="381">
        <v>619</v>
      </c>
      <c r="AJ26" s="381">
        <v>615</v>
      </c>
      <c r="AK26" s="381">
        <v>612</v>
      </c>
      <c r="AL26" s="381">
        <v>610</v>
      </c>
    </row>
    <row r="27" spans="1:38" x14ac:dyDescent="0.2">
      <c r="A27" s="928"/>
      <c r="B27" s="635">
        <v>24</v>
      </c>
      <c r="C27" s="381">
        <v>905</v>
      </c>
      <c r="D27" s="381">
        <v>905</v>
      </c>
      <c r="E27" s="381">
        <v>903</v>
      </c>
      <c r="F27" s="381">
        <v>901</v>
      </c>
      <c r="G27" s="381">
        <v>897</v>
      </c>
      <c r="H27" s="381">
        <v>893</v>
      </c>
      <c r="I27" s="381">
        <v>888</v>
      </c>
      <c r="J27" s="381">
        <v>882</v>
      </c>
      <c r="K27" s="381">
        <v>875</v>
      </c>
      <c r="L27" s="381">
        <v>867</v>
      </c>
      <c r="M27" s="381">
        <v>858</v>
      </c>
      <c r="N27" s="381">
        <v>849</v>
      </c>
      <c r="O27" s="381">
        <v>839</v>
      </c>
      <c r="P27" s="381">
        <v>828</v>
      </c>
      <c r="Q27" s="381">
        <v>816</v>
      </c>
      <c r="R27" s="381">
        <v>805</v>
      </c>
      <c r="S27" s="381">
        <v>792</v>
      </c>
      <c r="T27" s="381">
        <v>780</v>
      </c>
      <c r="U27" s="381">
        <v>766</v>
      </c>
      <c r="V27" s="381">
        <v>753</v>
      </c>
      <c r="W27" s="381">
        <v>740</v>
      </c>
      <c r="X27" s="381">
        <v>726</v>
      </c>
      <c r="Y27" s="381">
        <v>713</v>
      </c>
      <c r="Z27" s="381">
        <v>700</v>
      </c>
      <c r="AA27" s="381">
        <v>687</v>
      </c>
      <c r="AB27" s="381">
        <v>674</v>
      </c>
      <c r="AC27" s="381">
        <v>662</v>
      </c>
      <c r="AD27" s="381">
        <v>651</v>
      </c>
      <c r="AE27" s="381">
        <v>641</v>
      </c>
      <c r="AF27" s="381">
        <v>632</v>
      </c>
      <c r="AG27" s="381">
        <v>624</v>
      </c>
      <c r="AH27" s="381">
        <v>617</v>
      </c>
      <c r="AI27" s="381">
        <v>612</v>
      </c>
      <c r="AJ27" s="381">
        <v>607</v>
      </c>
      <c r="AK27" s="381">
        <v>604</v>
      </c>
      <c r="AL27" s="381">
        <v>602</v>
      </c>
    </row>
    <row r="28" spans="1:38" x14ac:dyDescent="0.2">
      <c r="A28" s="928"/>
      <c r="B28" s="635">
        <v>25</v>
      </c>
      <c r="C28" s="381">
        <v>908</v>
      </c>
      <c r="D28" s="381">
        <v>907</v>
      </c>
      <c r="E28" s="381">
        <v>906</v>
      </c>
      <c r="F28" s="381">
        <v>903</v>
      </c>
      <c r="G28" s="381">
        <v>900</v>
      </c>
      <c r="H28" s="381">
        <v>895</v>
      </c>
      <c r="I28" s="381">
        <v>890</v>
      </c>
      <c r="J28" s="381">
        <v>884</v>
      </c>
      <c r="K28" s="381">
        <v>876</v>
      </c>
      <c r="L28" s="381">
        <v>868</v>
      </c>
      <c r="M28" s="381">
        <v>859</v>
      </c>
      <c r="N28" s="381">
        <v>850</v>
      </c>
      <c r="O28" s="381">
        <v>839</v>
      </c>
      <c r="P28" s="381">
        <v>828</v>
      </c>
      <c r="Q28" s="381">
        <v>816</v>
      </c>
      <c r="R28" s="381">
        <v>804</v>
      </c>
      <c r="S28" s="381">
        <v>791</v>
      </c>
      <c r="T28" s="381">
        <v>778</v>
      </c>
      <c r="U28" s="381">
        <v>765</v>
      </c>
      <c r="V28" s="381">
        <v>751</v>
      </c>
      <c r="W28" s="381">
        <v>737</v>
      </c>
      <c r="X28" s="381">
        <v>723</v>
      </c>
      <c r="Y28" s="381">
        <v>709</v>
      </c>
      <c r="Z28" s="381">
        <v>696</v>
      </c>
      <c r="AA28" s="381">
        <v>682</v>
      </c>
      <c r="AB28" s="381">
        <v>669</v>
      </c>
      <c r="AC28" s="381">
        <v>657</v>
      </c>
      <c r="AD28" s="381">
        <v>645</v>
      </c>
      <c r="AE28" s="381">
        <v>635</v>
      </c>
      <c r="AF28" s="381">
        <v>625</v>
      </c>
      <c r="AG28" s="381">
        <v>617</v>
      </c>
      <c r="AH28" s="381">
        <v>610</v>
      </c>
      <c r="AI28" s="381">
        <v>604</v>
      </c>
      <c r="AJ28" s="381">
        <v>599</v>
      </c>
      <c r="AK28" s="381">
        <v>596</v>
      </c>
      <c r="AL28" s="381">
        <v>594</v>
      </c>
    </row>
    <row r="29" spans="1:38" x14ac:dyDescent="0.2">
      <c r="A29" s="928"/>
      <c r="B29" s="635">
        <v>26</v>
      </c>
      <c r="C29" s="381">
        <v>910</v>
      </c>
      <c r="D29" s="381">
        <v>909</v>
      </c>
      <c r="E29" s="381">
        <v>908</v>
      </c>
      <c r="F29" s="381">
        <v>905</v>
      </c>
      <c r="G29" s="381">
        <v>902</v>
      </c>
      <c r="H29" s="381">
        <v>897</v>
      </c>
      <c r="I29" s="381">
        <v>892</v>
      </c>
      <c r="J29" s="381">
        <v>885</v>
      </c>
      <c r="K29" s="381">
        <v>878</v>
      </c>
      <c r="L29" s="381">
        <v>870</v>
      </c>
      <c r="M29" s="381">
        <v>860</v>
      </c>
      <c r="N29" s="381">
        <v>850</v>
      </c>
      <c r="O29" s="381">
        <v>840</v>
      </c>
      <c r="P29" s="381">
        <v>828</v>
      </c>
      <c r="Q29" s="381">
        <v>816</v>
      </c>
      <c r="R29" s="381">
        <v>804</v>
      </c>
      <c r="S29" s="381">
        <v>790</v>
      </c>
      <c r="T29" s="381">
        <v>777</v>
      </c>
      <c r="U29" s="381">
        <v>763</v>
      </c>
      <c r="V29" s="381">
        <v>749</v>
      </c>
      <c r="W29" s="381">
        <v>735</v>
      </c>
      <c r="X29" s="381">
        <v>720</v>
      </c>
      <c r="Y29" s="381">
        <v>706</v>
      </c>
      <c r="Z29" s="381">
        <v>692</v>
      </c>
      <c r="AA29" s="381">
        <v>678</v>
      </c>
      <c r="AB29" s="381">
        <v>665</v>
      </c>
      <c r="AC29" s="381">
        <v>652</v>
      </c>
      <c r="AD29" s="381">
        <v>639</v>
      </c>
      <c r="AE29" s="381">
        <v>628</v>
      </c>
      <c r="AF29" s="381">
        <v>619</v>
      </c>
      <c r="AG29" s="381">
        <v>610</v>
      </c>
      <c r="AH29" s="381">
        <v>603</v>
      </c>
      <c r="AI29" s="381">
        <v>596</v>
      </c>
      <c r="AJ29" s="381">
        <v>591</v>
      </c>
      <c r="AK29" s="381">
        <v>588</v>
      </c>
      <c r="AL29" s="381">
        <v>586</v>
      </c>
    </row>
    <row r="30" spans="1:38" x14ac:dyDescent="0.2">
      <c r="A30" s="928"/>
      <c r="B30" s="635">
        <v>27</v>
      </c>
      <c r="C30" s="381">
        <v>912</v>
      </c>
      <c r="D30" s="381">
        <v>912</v>
      </c>
      <c r="E30" s="381">
        <v>910</v>
      </c>
      <c r="F30" s="381">
        <v>907</v>
      </c>
      <c r="G30" s="381">
        <v>904</v>
      </c>
      <c r="H30" s="381">
        <v>899</v>
      </c>
      <c r="I30" s="381">
        <v>894</v>
      </c>
      <c r="J30" s="381">
        <v>887</v>
      </c>
      <c r="K30" s="381">
        <v>879</v>
      </c>
      <c r="L30" s="381">
        <v>871</v>
      </c>
      <c r="M30" s="381">
        <v>861</v>
      </c>
      <c r="N30" s="381">
        <v>851</v>
      </c>
      <c r="O30" s="381">
        <v>840</v>
      </c>
      <c r="P30" s="381">
        <v>828</v>
      </c>
      <c r="Q30" s="381">
        <v>816</v>
      </c>
      <c r="R30" s="381">
        <v>803</v>
      </c>
      <c r="S30" s="381">
        <v>789</v>
      </c>
      <c r="T30" s="381">
        <v>776</v>
      </c>
      <c r="U30" s="381">
        <v>761</v>
      </c>
      <c r="V30" s="381">
        <v>747</v>
      </c>
      <c r="W30" s="381">
        <v>732</v>
      </c>
      <c r="X30" s="381">
        <v>717</v>
      </c>
      <c r="Y30" s="381">
        <v>703</v>
      </c>
      <c r="Z30" s="381">
        <v>688</v>
      </c>
      <c r="AA30" s="381">
        <v>673</v>
      </c>
      <c r="AB30" s="381">
        <v>660</v>
      </c>
      <c r="AC30" s="381">
        <v>646</v>
      </c>
      <c r="AD30" s="381">
        <v>634</v>
      </c>
      <c r="AE30" s="381">
        <v>622</v>
      </c>
      <c r="AF30" s="381">
        <v>612</v>
      </c>
      <c r="AG30" s="381">
        <v>603</v>
      </c>
      <c r="AH30" s="381">
        <v>595</v>
      </c>
      <c r="AI30" s="381">
        <v>589</v>
      </c>
      <c r="AJ30" s="381">
        <v>584</v>
      </c>
      <c r="AK30" s="381">
        <v>580</v>
      </c>
      <c r="AL30" s="381">
        <v>578</v>
      </c>
    </row>
    <row r="31" spans="1:38" x14ac:dyDescent="0.2">
      <c r="A31" s="928"/>
      <c r="B31" s="635">
        <v>28</v>
      </c>
      <c r="C31" s="381">
        <v>914</v>
      </c>
      <c r="D31" s="381">
        <v>914</v>
      </c>
      <c r="E31" s="381">
        <v>912</v>
      </c>
      <c r="F31" s="381">
        <v>909</v>
      </c>
      <c r="G31" s="381">
        <v>906</v>
      </c>
      <c r="H31" s="381">
        <v>901</v>
      </c>
      <c r="I31" s="381">
        <v>895</v>
      </c>
      <c r="J31" s="381">
        <v>888</v>
      </c>
      <c r="K31" s="381">
        <v>880</v>
      </c>
      <c r="L31" s="381">
        <v>872</v>
      </c>
      <c r="M31" s="381">
        <v>862</v>
      </c>
      <c r="N31" s="381">
        <v>852</v>
      </c>
      <c r="O31" s="381">
        <v>840</v>
      </c>
      <c r="P31" s="381">
        <v>828</v>
      </c>
      <c r="Q31" s="381">
        <v>815</v>
      </c>
      <c r="R31" s="381">
        <v>802</v>
      </c>
      <c r="S31" s="381">
        <v>788</v>
      </c>
      <c r="T31" s="381">
        <v>774</v>
      </c>
      <c r="U31" s="381">
        <v>759</v>
      </c>
      <c r="V31" s="381">
        <v>744</v>
      </c>
      <c r="W31" s="381">
        <v>729</v>
      </c>
      <c r="X31" s="381">
        <v>714</v>
      </c>
      <c r="Y31" s="381">
        <v>699</v>
      </c>
      <c r="Z31" s="381">
        <v>684</v>
      </c>
      <c r="AA31" s="381">
        <v>669</v>
      </c>
      <c r="AB31" s="381">
        <v>655</v>
      </c>
      <c r="AC31" s="381">
        <v>641</v>
      </c>
      <c r="AD31" s="381">
        <v>628</v>
      </c>
      <c r="AE31" s="381">
        <v>616</v>
      </c>
      <c r="AF31" s="381">
        <v>605</v>
      </c>
      <c r="AG31" s="381">
        <v>596</v>
      </c>
      <c r="AH31" s="381">
        <v>588</v>
      </c>
      <c r="AI31" s="381">
        <v>581</v>
      </c>
      <c r="AJ31" s="381">
        <v>576</v>
      </c>
      <c r="AK31" s="381">
        <v>572</v>
      </c>
      <c r="AL31" s="381">
        <v>570</v>
      </c>
    </row>
    <row r="32" spans="1:38" x14ac:dyDescent="0.2">
      <c r="A32" s="928"/>
      <c r="B32" s="635">
        <v>29</v>
      </c>
      <c r="C32" s="381">
        <v>916</v>
      </c>
      <c r="D32" s="381">
        <v>915</v>
      </c>
      <c r="E32" s="381">
        <v>914</v>
      </c>
      <c r="F32" s="381">
        <v>911</v>
      </c>
      <c r="G32" s="381">
        <v>907</v>
      </c>
      <c r="H32" s="381">
        <v>902</v>
      </c>
      <c r="I32" s="381">
        <v>896</v>
      </c>
      <c r="J32" s="381">
        <v>889</v>
      </c>
      <c r="K32" s="381">
        <v>881</v>
      </c>
      <c r="L32" s="381">
        <v>872</v>
      </c>
      <c r="M32" s="381">
        <v>863</v>
      </c>
      <c r="N32" s="381">
        <v>852</v>
      </c>
      <c r="O32" s="381">
        <v>840</v>
      </c>
      <c r="P32" s="381">
        <v>828</v>
      </c>
      <c r="Q32" s="381">
        <v>815</v>
      </c>
      <c r="R32" s="381">
        <v>801</v>
      </c>
      <c r="S32" s="381">
        <v>787</v>
      </c>
      <c r="T32" s="381">
        <v>772</v>
      </c>
      <c r="U32" s="381">
        <v>757</v>
      </c>
      <c r="V32" s="381">
        <v>742</v>
      </c>
      <c r="W32" s="381">
        <v>727</v>
      </c>
      <c r="X32" s="381">
        <v>711</v>
      </c>
      <c r="Y32" s="381">
        <v>695</v>
      </c>
      <c r="Z32" s="381">
        <v>680</v>
      </c>
      <c r="AA32" s="381">
        <v>665</v>
      </c>
      <c r="AB32" s="381">
        <v>650</v>
      </c>
      <c r="AC32" s="381">
        <v>636</v>
      </c>
      <c r="AD32" s="381">
        <v>622</v>
      </c>
      <c r="AE32" s="381">
        <v>610</v>
      </c>
      <c r="AF32" s="381">
        <v>599</v>
      </c>
      <c r="AG32" s="381">
        <v>589</v>
      </c>
      <c r="AH32" s="381">
        <v>581</v>
      </c>
      <c r="AI32" s="381">
        <v>574</v>
      </c>
      <c r="AJ32" s="381">
        <v>569</v>
      </c>
      <c r="AK32" s="381">
        <v>565</v>
      </c>
      <c r="AL32" s="381">
        <v>562</v>
      </c>
    </row>
    <row r="33" spans="1:38" x14ac:dyDescent="0.2">
      <c r="A33" s="928"/>
      <c r="B33" s="635">
        <v>30</v>
      </c>
      <c r="C33" s="381">
        <v>917</v>
      </c>
      <c r="D33" s="381">
        <v>917</v>
      </c>
      <c r="E33" s="381">
        <v>915</v>
      </c>
      <c r="F33" s="381">
        <v>912</v>
      </c>
      <c r="G33" s="381">
        <v>909</v>
      </c>
      <c r="H33" s="381">
        <v>904</v>
      </c>
      <c r="I33" s="381">
        <v>898</v>
      </c>
      <c r="J33" s="381">
        <v>890</v>
      </c>
      <c r="K33" s="381">
        <v>882</v>
      </c>
      <c r="L33" s="381">
        <v>873</v>
      </c>
      <c r="M33" s="381">
        <v>863</v>
      </c>
      <c r="N33" s="381">
        <v>852</v>
      </c>
      <c r="O33" s="381">
        <v>840</v>
      </c>
      <c r="P33" s="381">
        <v>827</v>
      </c>
      <c r="Q33" s="381">
        <v>814</v>
      </c>
      <c r="R33" s="381">
        <v>800</v>
      </c>
      <c r="S33" s="381">
        <v>786</v>
      </c>
      <c r="T33" s="381">
        <v>771</v>
      </c>
      <c r="U33" s="381">
        <v>755</v>
      </c>
      <c r="V33" s="381">
        <v>740</v>
      </c>
      <c r="W33" s="381">
        <v>724</v>
      </c>
      <c r="X33" s="381">
        <v>708</v>
      </c>
      <c r="Y33" s="381">
        <v>692</v>
      </c>
      <c r="Z33" s="381">
        <v>676</v>
      </c>
      <c r="AA33" s="381">
        <v>661</v>
      </c>
      <c r="AB33" s="381">
        <v>645</v>
      </c>
      <c r="AC33" s="381">
        <v>631</v>
      </c>
      <c r="AD33" s="381">
        <v>617</v>
      </c>
      <c r="AE33" s="381">
        <v>604</v>
      </c>
      <c r="AF33" s="381">
        <v>592</v>
      </c>
      <c r="AG33" s="381">
        <v>582</v>
      </c>
      <c r="AH33" s="381">
        <v>573</v>
      </c>
      <c r="AI33" s="381">
        <v>566</v>
      </c>
      <c r="AJ33" s="381">
        <v>561</v>
      </c>
      <c r="AK33" s="381">
        <v>557</v>
      </c>
      <c r="AL33" s="381">
        <v>555</v>
      </c>
    </row>
    <row r="34" spans="1:38" x14ac:dyDescent="0.2">
      <c r="A34" s="928"/>
      <c r="B34" s="635">
        <v>31</v>
      </c>
      <c r="C34" s="381">
        <v>919</v>
      </c>
      <c r="D34" s="381">
        <v>918</v>
      </c>
      <c r="E34" s="381">
        <v>916</v>
      </c>
      <c r="F34" s="381">
        <v>914</v>
      </c>
      <c r="G34" s="381">
        <v>910</v>
      </c>
      <c r="H34" s="381">
        <v>905</v>
      </c>
      <c r="I34" s="381">
        <v>898</v>
      </c>
      <c r="J34" s="381">
        <v>891</v>
      </c>
      <c r="K34" s="381">
        <v>883</v>
      </c>
      <c r="L34" s="381">
        <v>874</v>
      </c>
      <c r="M34" s="381">
        <v>863</v>
      </c>
      <c r="N34" s="381">
        <v>852</v>
      </c>
      <c r="O34" s="381">
        <v>840</v>
      </c>
      <c r="P34" s="381">
        <v>827</v>
      </c>
      <c r="Q34" s="381">
        <v>813</v>
      </c>
      <c r="R34" s="381">
        <v>799</v>
      </c>
      <c r="S34" s="381">
        <v>784</v>
      </c>
      <c r="T34" s="381">
        <v>769</v>
      </c>
      <c r="U34" s="381">
        <v>753</v>
      </c>
      <c r="V34" s="381">
        <v>737</v>
      </c>
      <c r="W34" s="381">
        <v>721</v>
      </c>
      <c r="X34" s="381">
        <v>704</v>
      </c>
      <c r="Y34" s="381">
        <v>688</v>
      </c>
      <c r="Z34" s="381">
        <v>672</v>
      </c>
      <c r="AA34" s="381">
        <v>656</v>
      </c>
      <c r="AB34" s="381">
        <v>641</v>
      </c>
      <c r="AC34" s="381">
        <v>626</v>
      </c>
      <c r="AD34" s="381">
        <v>611</v>
      </c>
      <c r="AE34" s="381">
        <v>598</v>
      </c>
      <c r="AF34" s="381">
        <v>586</v>
      </c>
      <c r="AG34" s="381">
        <v>575</v>
      </c>
      <c r="AH34" s="381">
        <v>566</v>
      </c>
      <c r="AI34" s="381">
        <v>559</v>
      </c>
      <c r="AJ34" s="381">
        <v>553</v>
      </c>
      <c r="AK34" s="381">
        <v>549</v>
      </c>
      <c r="AL34" s="381">
        <v>546</v>
      </c>
    </row>
    <row r="35" spans="1:38" x14ac:dyDescent="0.2">
      <c r="A35" s="928"/>
      <c r="B35" s="635">
        <v>32</v>
      </c>
      <c r="C35" s="381">
        <v>920</v>
      </c>
      <c r="D35" s="381">
        <v>919</v>
      </c>
      <c r="E35" s="381">
        <v>918</v>
      </c>
      <c r="F35" s="381">
        <v>915</v>
      </c>
      <c r="G35" s="381">
        <v>911</v>
      </c>
      <c r="H35" s="381">
        <v>906</v>
      </c>
      <c r="I35" s="381">
        <v>899</v>
      </c>
      <c r="J35" s="381">
        <v>892</v>
      </c>
      <c r="K35" s="381">
        <v>883</v>
      </c>
      <c r="L35" s="381">
        <v>874</v>
      </c>
      <c r="M35" s="381">
        <v>863</v>
      </c>
      <c r="N35" s="381">
        <v>852</v>
      </c>
      <c r="O35" s="381">
        <v>839</v>
      </c>
      <c r="P35" s="381">
        <v>826</v>
      </c>
      <c r="Q35" s="381">
        <v>812</v>
      </c>
      <c r="R35" s="381">
        <v>798</v>
      </c>
      <c r="S35" s="381">
        <v>783</v>
      </c>
      <c r="T35" s="381">
        <v>767</v>
      </c>
      <c r="U35" s="381">
        <v>751</v>
      </c>
      <c r="V35" s="381">
        <v>735</v>
      </c>
      <c r="W35" s="381">
        <v>718</v>
      </c>
      <c r="X35" s="381">
        <v>702</v>
      </c>
      <c r="Y35" s="381">
        <v>685</v>
      </c>
      <c r="Z35" s="381">
        <v>668</v>
      </c>
      <c r="AA35" s="381">
        <v>652</v>
      </c>
      <c r="AB35" s="381">
        <v>636</v>
      </c>
      <c r="AC35" s="381">
        <v>620</v>
      </c>
      <c r="AD35" s="381">
        <v>605</v>
      </c>
      <c r="AE35" s="381">
        <v>592</v>
      </c>
      <c r="AF35" s="381">
        <v>579</v>
      </c>
      <c r="AG35" s="381">
        <v>568</v>
      </c>
      <c r="AH35" s="381">
        <v>559</v>
      </c>
      <c r="AI35" s="381">
        <v>552</v>
      </c>
      <c r="AJ35" s="381">
        <v>546</v>
      </c>
      <c r="AK35" s="381">
        <v>541</v>
      </c>
      <c r="AL35" s="381">
        <v>538</v>
      </c>
    </row>
    <row r="36" spans="1:38" x14ac:dyDescent="0.2">
      <c r="A36" s="928"/>
      <c r="B36" s="635">
        <v>33</v>
      </c>
      <c r="C36" s="381">
        <v>921</v>
      </c>
      <c r="D36" s="381">
        <v>920</v>
      </c>
      <c r="E36" s="381">
        <v>918</v>
      </c>
      <c r="F36" s="381">
        <v>915</v>
      </c>
      <c r="G36" s="381">
        <v>911</v>
      </c>
      <c r="H36" s="381">
        <v>906</v>
      </c>
      <c r="I36" s="381">
        <v>900</v>
      </c>
      <c r="J36" s="381">
        <v>892</v>
      </c>
      <c r="K36" s="381">
        <v>884</v>
      </c>
      <c r="L36" s="381">
        <v>874</v>
      </c>
      <c r="M36" s="381">
        <v>863</v>
      </c>
      <c r="N36" s="381">
        <v>851</v>
      </c>
      <c r="O36" s="381">
        <v>839</v>
      </c>
      <c r="P36" s="381">
        <v>825</v>
      </c>
      <c r="Q36" s="381">
        <v>811</v>
      </c>
      <c r="R36" s="381">
        <v>796</v>
      </c>
      <c r="S36" s="381">
        <v>781</v>
      </c>
      <c r="T36" s="381">
        <v>765</v>
      </c>
      <c r="U36" s="381">
        <v>749</v>
      </c>
      <c r="V36" s="381">
        <v>732</v>
      </c>
      <c r="W36" s="381">
        <v>715</v>
      </c>
      <c r="X36" s="381">
        <v>698</v>
      </c>
      <c r="Y36" s="381">
        <v>681</v>
      </c>
      <c r="Z36" s="381">
        <v>664</v>
      </c>
      <c r="AA36" s="381">
        <v>647</v>
      </c>
      <c r="AB36" s="381">
        <v>631</v>
      </c>
      <c r="AC36" s="381">
        <v>615</v>
      </c>
      <c r="AD36" s="381">
        <v>600</v>
      </c>
      <c r="AE36" s="381">
        <v>586</v>
      </c>
      <c r="AF36" s="381">
        <v>573</v>
      </c>
      <c r="AG36" s="381">
        <v>562</v>
      </c>
      <c r="AH36" s="381">
        <v>552</v>
      </c>
      <c r="AI36" s="381">
        <v>544</v>
      </c>
      <c r="AJ36" s="381">
        <v>538</v>
      </c>
      <c r="AK36" s="381">
        <v>533</v>
      </c>
      <c r="AL36" s="381">
        <v>530</v>
      </c>
    </row>
    <row r="37" spans="1:38" x14ac:dyDescent="0.2">
      <c r="A37" s="928"/>
      <c r="B37" s="635">
        <v>34</v>
      </c>
      <c r="C37" s="381">
        <v>921</v>
      </c>
      <c r="D37" s="381">
        <v>921</v>
      </c>
      <c r="E37" s="381">
        <v>919</v>
      </c>
      <c r="F37" s="381">
        <v>916</v>
      </c>
      <c r="G37" s="381">
        <v>912</v>
      </c>
      <c r="H37" s="381">
        <v>907</v>
      </c>
      <c r="I37" s="381">
        <v>900</v>
      </c>
      <c r="J37" s="381">
        <v>893</v>
      </c>
      <c r="K37" s="381">
        <v>884</v>
      </c>
      <c r="L37" s="381">
        <v>874</v>
      </c>
      <c r="M37" s="381">
        <v>863</v>
      </c>
      <c r="N37" s="381">
        <v>851</v>
      </c>
      <c r="O37" s="381">
        <v>838</v>
      </c>
      <c r="P37" s="381">
        <v>825</v>
      </c>
      <c r="Q37" s="381">
        <v>810</v>
      </c>
      <c r="R37" s="381">
        <v>795</v>
      </c>
      <c r="S37" s="381">
        <v>779</v>
      </c>
      <c r="T37" s="381">
        <v>763</v>
      </c>
      <c r="U37" s="381">
        <v>746</v>
      </c>
      <c r="V37" s="381">
        <v>729</v>
      </c>
      <c r="W37" s="381">
        <v>712</v>
      </c>
      <c r="X37" s="381">
        <v>695</v>
      </c>
      <c r="Y37" s="381">
        <v>677</v>
      </c>
      <c r="Z37" s="381">
        <v>660</v>
      </c>
      <c r="AA37" s="381">
        <v>643</v>
      </c>
      <c r="AB37" s="381">
        <v>626</v>
      </c>
      <c r="AC37" s="381">
        <v>610</v>
      </c>
      <c r="AD37" s="381">
        <v>595</v>
      </c>
      <c r="AE37" s="381">
        <v>580</v>
      </c>
      <c r="AF37" s="381">
        <v>567</v>
      </c>
      <c r="AG37" s="381">
        <v>555</v>
      </c>
      <c r="AH37" s="381">
        <v>545</v>
      </c>
      <c r="AI37" s="381">
        <v>537</v>
      </c>
      <c r="AJ37" s="381">
        <v>530</v>
      </c>
      <c r="AK37" s="381">
        <v>526</v>
      </c>
      <c r="AL37" s="381">
        <v>522</v>
      </c>
    </row>
    <row r="38" spans="1:38" x14ac:dyDescent="0.2">
      <c r="A38" s="928"/>
      <c r="B38" s="635">
        <v>35</v>
      </c>
      <c r="C38" s="381">
        <v>922</v>
      </c>
      <c r="D38" s="381">
        <v>921</v>
      </c>
      <c r="E38" s="381">
        <v>920</v>
      </c>
      <c r="F38" s="381">
        <v>917</v>
      </c>
      <c r="G38" s="381">
        <v>912</v>
      </c>
      <c r="H38" s="381">
        <v>907</v>
      </c>
      <c r="I38" s="381">
        <v>900</v>
      </c>
      <c r="J38" s="381">
        <v>893</v>
      </c>
      <c r="K38" s="381">
        <v>884</v>
      </c>
      <c r="L38" s="381">
        <v>874</v>
      </c>
      <c r="M38" s="381">
        <v>862</v>
      </c>
      <c r="N38" s="381">
        <v>850</v>
      </c>
      <c r="O38" s="381">
        <v>837</v>
      </c>
      <c r="P38" s="381">
        <v>823</v>
      </c>
      <c r="Q38" s="381">
        <v>809</v>
      </c>
      <c r="R38" s="381">
        <v>793</v>
      </c>
      <c r="S38" s="381">
        <v>777</v>
      </c>
      <c r="T38" s="381">
        <v>761</v>
      </c>
      <c r="U38" s="381">
        <v>744</v>
      </c>
      <c r="V38" s="381">
        <v>727</v>
      </c>
      <c r="W38" s="381">
        <v>709</v>
      </c>
      <c r="X38" s="381">
        <v>691</v>
      </c>
      <c r="Y38" s="381">
        <v>674</v>
      </c>
      <c r="Z38" s="381">
        <v>656</v>
      </c>
      <c r="AA38" s="381">
        <v>639</v>
      </c>
      <c r="AB38" s="381">
        <v>622</v>
      </c>
      <c r="AC38" s="381">
        <v>605</v>
      </c>
      <c r="AD38" s="381">
        <v>589</v>
      </c>
      <c r="AE38" s="381">
        <v>574</v>
      </c>
      <c r="AF38" s="381">
        <v>560</v>
      </c>
      <c r="AG38" s="381">
        <v>548</v>
      </c>
      <c r="AH38" s="381">
        <v>538</v>
      </c>
      <c r="AI38" s="381">
        <v>529</v>
      </c>
      <c r="AJ38" s="381">
        <v>523</v>
      </c>
      <c r="AK38" s="381">
        <v>518</v>
      </c>
      <c r="AL38" s="381">
        <v>515</v>
      </c>
    </row>
    <row r="39" spans="1:38" x14ac:dyDescent="0.2">
      <c r="A39" s="928"/>
      <c r="B39" s="635">
        <v>36</v>
      </c>
      <c r="C39" s="381">
        <v>922</v>
      </c>
      <c r="D39" s="381">
        <v>922</v>
      </c>
      <c r="E39" s="381">
        <v>920</v>
      </c>
      <c r="F39" s="381">
        <v>917</v>
      </c>
      <c r="G39" s="381">
        <v>913</v>
      </c>
      <c r="H39" s="381">
        <v>907</v>
      </c>
      <c r="I39" s="381">
        <v>900</v>
      </c>
      <c r="J39" s="381">
        <v>892</v>
      </c>
      <c r="K39" s="381">
        <v>883</v>
      </c>
      <c r="L39" s="381">
        <v>873</v>
      </c>
      <c r="M39" s="381">
        <v>862</v>
      </c>
      <c r="N39" s="381">
        <v>849</v>
      </c>
      <c r="O39" s="381">
        <v>836</v>
      </c>
      <c r="P39" s="381">
        <v>822</v>
      </c>
      <c r="Q39" s="381">
        <v>807</v>
      </c>
      <c r="R39" s="381">
        <v>792</v>
      </c>
      <c r="S39" s="381">
        <v>775</v>
      </c>
      <c r="T39" s="381">
        <v>759</v>
      </c>
      <c r="U39" s="381">
        <v>741</v>
      </c>
      <c r="V39" s="381">
        <v>724</v>
      </c>
      <c r="W39" s="381">
        <v>706</v>
      </c>
      <c r="X39" s="381">
        <v>688</v>
      </c>
      <c r="Y39" s="381">
        <v>670</v>
      </c>
      <c r="Z39" s="381">
        <v>652</v>
      </c>
      <c r="AA39" s="381">
        <v>634</v>
      </c>
      <c r="AB39" s="381">
        <v>617</v>
      </c>
      <c r="AC39" s="381">
        <v>600</v>
      </c>
      <c r="AD39" s="381">
        <v>584</v>
      </c>
      <c r="AE39" s="381">
        <v>568</v>
      </c>
      <c r="AF39" s="381">
        <v>554</v>
      </c>
      <c r="AG39" s="381">
        <v>542</v>
      </c>
      <c r="AH39" s="381">
        <v>531</v>
      </c>
      <c r="AI39" s="381">
        <v>522</v>
      </c>
      <c r="AJ39" s="381">
        <v>515</v>
      </c>
      <c r="AK39" s="381">
        <v>510</v>
      </c>
      <c r="AL39" s="381">
        <v>507</v>
      </c>
    </row>
    <row r="40" spans="1:38" x14ac:dyDescent="0.2">
      <c r="A40" s="928"/>
      <c r="B40" s="635">
        <v>37</v>
      </c>
      <c r="C40" s="381">
        <v>922</v>
      </c>
      <c r="D40" s="381">
        <v>922</v>
      </c>
      <c r="E40" s="381">
        <v>920</v>
      </c>
      <c r="F40" s="381">
        <v>917</v>
      </c>
      <c r="G40" s="381">
        <v>913</v>
      </c>
      <c r="H40" s="381">
        <v>907</v>
      </c>
      <c r="I40" s="381">
        <v>900</v>
      </c>
      <c r="J40" s="381">
        <v>892</v>
      </c>
      <c r="K40" s="381">
        <v>883</v>
      </c>
      <c r="L40" s="381">
        <v>873</v>
      </c>
      <c r="M40" s="381">
        <v>861</v>
      </c>
      <c r="N40" s="381">
        <v>849</v>
      </c>
      <c r="O40" s="381">
        <v>835</v>
      </c>
      <c r="P40" s="381">
        <v>821</v>
      </c>
      <c r="Q40" s="381">
        <v>806</v>
      </c>
      <c r="R40" s="381">
        <v>790</v>
      </c>
      <c r="S40" s="381">
        <v>773</v>
      </c>
      <c r="T40" s="381">
        <v>756</v>
      </c>
      <c r="U40" s="381">
        <v>739</v>
      </c>
      <c r="V40" s="381">
        <v>721</v>
      </c>
      <c r="W40" s="381">
        <v>703</v>
      </c>
      <c r="X40" s="381">
        <v>685</v>
      </c>
      <c r="Y40" s="381">
        <v>666</v>
      </c>
      <c r="Z40" s="381">
        <v>648</v>
      </c>
      <c r="AA40" s="381">
        <v>630</v>
      </c>
      <c r="AB40" s="381">
        <v>613</v>
      </c>
      <c r="AC40" s="381">
        <v>595</v>
      </c>
      <c r="AD40" s="381">
        <v>579</v>
      </c>
      <c r="AE40" s="381">
        <v>562</v>
      </c>
      <c r="AF40" s="381">
        <v>548</v>
      </c>
      <c r="AG40" s="381">
        <v>535</v>
      </c>
      <c r="AH40" s="381">
        <v>524</v>
      </c>
      <c r="AI40" s="381">
        <v>515</v>
      </c>
      <c r="AJ40" s="381">
        <v>508</v>
      </c>
      <c r="AK40" s="381">
        <v>503</v>
      </c>
      <c r="AL40" s="381">
        <v>500</v>
      </c>
    </row>
    <row r="41" spans="1:38" x14ac:dyDescent="0.2">
      <c r="A41" s="928"/>
      <c r="B41" s="635">
        <v>38</v>
      </c>
      <c r="C41" s="381">
        <v>922</v>
      </c>
      <c r="D41" s="381">
        <v>922</v>
      </c>
      <c r="E41" s="381">
        <v>920</v>
      </c>
      <c r="F41" s="381">
        <v>917</v>
      </c>
      <c r="G41" s="381">
        <v>912</v>
      </c>
      <c r="H41" s="381">
        <v>907</v>
      </c>
      <c r="I41" s="381">
        <v>900</v>
      </c>
      <c r="J41" s="381">
        <v>892</v>
      </c>
      <c r="K41" s="381">
        <v>882</v>
      </c>
      <c r="L41" s="381">
        <v>872</v>
      </c>
      <c r="M41" s="381">
        <v>860</v>
      </c>
      <c r="N41" s="381">
        <v>847</v>
      </c>
      <c r="O41" s="381">
        <v>834</v>
      </c>
      <c r="P41" s="381">
        <v>819</v>
      </c>
      <c r="Q41" s="381">
        <v>804</v>
      </c>
      <c r="R41" s="381">
        <v>788</v>
      </c>
      <c r="S41" s="381">
        <v>771</v>
      </c>
      <c r="T41" s="381">
        <v>754</v>
      </c>
      <c r="U41" s="381">
        <v>736</v>
      </c>
      <c r="V41" s="381">
        <v>718</v>
      </c>
      <c r="W41" s="381">
        <v>699</v>
      </c>
      <c r="X41" s="381">
        <v>681</v>
      </c>
      <c r="Y41" s="381">
        <v>662</v>
      </c>
      <c r="Z41" s="381">
        <v>644</v>
      </c>
      <c r="AA41" s="381">
        <v>626</v>
      </c>
      <c r="AB41" s="381">
        <v>608</v>
      </c>
      <c r="AC41" s="381">
        <v>590</v>
      </c>
      <c r="AD41" s="381">
        <v>573</v>
      </c>
      <c r="AE41" s="381">
        <v>557</v>
      </c>
      <c r="AF41" s="381">
        <v>542</v>
      </c>
      <c r="AG41" s="381">
        <v>528</v>
      </c>
      <c r="AH41" s="381">
        <v>517</v>
      </c>
      <c r="AI41" s="381">
        <v>508</v>
      </c>
      <c r="AJ41" s="381">
        <v>501</v>
      </c>
      <c r="AK41" s="381">
        <v>495</v>
      </c>
      <c r="AL41" s="381">
        <v>492</v>
      </c>
    </row>
    <row r="42" spans="1:38" x14ac:dyDescent="0.2">
      <c r="A42" s="928"/>
      <c r="B42" s="635">
        <v>39</v>
      </c>
      <c r="C42" s="381">
        <v>922</v>
      </c>
      <c r="D42" s="381">
        <v>921</v>
      </c>
      <c r="E42" s="381">
        <v>919</v>
      </c>
      <c r="F42" s="381">
        <v>916</v>
      </c>
      <c r="G42" s="381">
        <v>912</v>
      </c>
      <c r="H42" s="381">
        <v>906</v>
      </c>
      <c r="I42" s="381">
        <v>899</v>
      </c>
      <c r="J42" s="381">
        <v>891</v>
      </c>
      <c r="K42" s="381">
        <v>881</v>
      </c>
      <c r="L42" s="381">
        <v>871</v>
      </c>
      <c r="M42" s="381">
        <v>859</v>
      </c>
      <c r="N42" s="381">
        <v>846</v>
      </c>
      <c r="O42" s="381">
        <v>832</v>
      </c>
      <c r="P42" s="381">
        <v>818</v>
      </c>
      <c r="Q42" s="381">
        <v>802</v>
      </c>
      <c r="R42" s="381">
        <v>786</v>
      </c>
      <c r="S42" s="381">
        <v>769</v>
      </c>
      <c r="T42" s="381">
        <v>751</v>
      </c>
      <c r="U42" s="381">
        <v>733</v>
      </c>
      <c r="V42" s="381">
        <v>715</v>
      </c>
      <c r="W42" s="381">
        <v>696</v>
      </c>
      <c r="X42" s="381">
        <v>677</v>
      </c>
      <c r="Y42" s="381">
        <v>659</v>
      </c>
      <c r="Z42" s="381">
        <v>640</v>
      </c>
      <c r="AA42" s="381">
        <v>621</v>
      </c>
      <c r="AB42" s="381">
        <v>603</v>
      </c>
      <c r="AC42" s="381">
        <v>585</v>
      </c>
      <c r="AD42" s="381">
        <v>568</v>
      </c>
      <c r="AE42" s="381">
        <v>551</v>
      </c>
      <c r="AF42" s="381">
        <v>535</v>
      </c>
      <c r="AG42" s="381">
        <v>522</v>
      </c>
      <c r="AH42" s="381">
        <v>510</v>
      </c>
      <c r="AI42" s="381">
        <v>501</v>
      </c>
      <c r="AJ42" s="381">
        <v>493</v>
      </c>
      <c r="AK42" s="381">
        <v>488</v>
      </c>
      <c r="AL42" s="381">
        <v>485</v>
      </c>
    </row>
    <row r="43" spans="1:38" x14ac:dyDescent="0.2">
      <c r="A43" s="928"/>
      <c r="B43" s="635">
        <v>40</v>
      </c>
      <c r="C43" s="381">
        <v>921</v>
      </c>
      <c r="D43" s="381">
        <v>921</v>
      </c>
      <c r="E43" s="381">
        <v>919</v>
      </c>
      <c r="F43" s="381">
        <v>916</v>
      </c>
      <c r="G43" s="381">
        <v>911</v>
      </c>
      <c r="H43" s="381">
        <v>905</v>
      </c>
      <c r="I43" s="381">
        <v>898</v>
      </c>
      <c r="J43" s="381">
        <v>890</v>
      </c>
      <c r="K43" s="381">
        <v>880</v>
      </c>
      <c r="L43" s="381">
        <v>870</v>
      </c>
      <c r="M43" s="381">
        <v>858</v>
      </c>
      <c r="N43" s="381">
        <v>845</v>
      </c>
      <c r="O43" s="381">
        <v>831</v>
      </c>
      <c r="P43" s="381">
        <v>816</v>
      </c>
      <c r="Q43" s="381">
        <v>800</v>
      </c>
      <c r="R43" s="381">
        <v>783</v>
      </c>
      <c r="S43" s="381">
        <v>766</v>
      </c>
      <c r="T43" s="381">
        <v>748</v>
      </c>
      <c r="U43" s="381">
        <v>730</v>
      </c>
      <c r="V43" s="381">
        <v>712</v>
      </c>
      <c r="W43" s="381">
        <v>693</v>
      </c>
      <c r="X43" s="381">
        <v>674</v>
      </c>
      <c r="Y43" s="381">
        <v>655</v>
      </c>
      <c r="Z43" s="381">
        <v>636</v>
      </c>
      <c r="AA43" s="381">
        <v>617</v>
      </c>
      <c r="AB43" s="381">
        <v>598</v>
      </c>
      <c r="AC43" s="381">
        <v>580</v>
      </c>
      <c r="AD43" s="381">
        <v>562</v>
      </c>
      <c r="AE43" s="381">
        <v>546</v>
      </c>
      <c r="AF43" s="381">
        <v>529</v>
      </c>
      <c r="AG43" s="381">
        <v>516</v>
      </c>
      <c r="AH43" s="381">
        <v>504</v>
      </c>
      <c r="AI43" s="381">
        <v>494</v>
      </c>
      <c r="AJ43" s="381">
        <v>486</v>
      </c>
      <c r="AK43" s="381">
        <v>481</v>
      </c>
      <c r="AL43" s="381">
        <v>478</v>
      </c>
    </row>
    <row r="44" spans="1:38" x14ac:dyDescent="0.2">
      <c r="A44" s="928"/>
      <c r="B44" s="635">
        <v>41</v>
      </c>
      <c r="C44" s="381">
        <v>921</v>
      </c>
      <c r="D44" s="381">
        <v>920</v>
      </c>
      <c r="E44" s="381">
        <v>918</v>
      </c>
      <c r="F44" s="381">
        <v>915</v>
      </c>
      <c r="G44" s="381">
        <v>910</v>
      </c>
      <c r="H44" s="381">
        <v>905</v>
      </c>
      <c r="I44" s="381">
        <v>897</v>
      </c>
      <c r="J44" s="381">
        <v>889</v>
      </c>
      <c r="K44" s="381">
        <v>879</v>
      </c>
      <c r="L44" s="381">
        <v>868</v>
      </c>
      <c r="M44" s="381">
        <v>856</v>
      </c>
      <c r="N44" s="381">
        <v>843</v>
      </c>
      <c r="O44" s="381">
        <v>829</v>
      </c>
      <c r="P44" s="381">
        <v>814</v>
      </c>
      <c r="Q44" s="381">
        <v>798</v>
      </c>
      <c r="R44" s="381">
        <v>781</v>
      </c>
      <c r="S44" s="381">
        <v>764</v>
      </c>
      <c r="T44" s="381">
        <v>745</v>
      </c>
      <c r="U44" s="381">
        <v>727</v>
      </c>
      <c r="V44" s="381">
        <v>708</v>
      </c>
      <c r="W44" s="381">
        <v>689</v>
      </c>
      <c r="X44" s="381">
        <v>670</v>
      </c>
      <c r="Y44" s="381">
        <v>651</v>
      </c>
      <c r="Z44" s="381">
        <v>631</v>
      </c>
      <c r="AA44" s="381">
        <v>612</v>
      </c>
      <c r="AB44" s="381">
        <v>594</v>
      </c>
      <c r="AC44" s="381">
        <v>575</v>
      </c>
      <c r="AD44" s="381">
        <v>557</v>
      </c>
      <c r="AE44" s="381">
        <v>540</v>
      </c>
      <c r="AF44" s="381">
        <v>524</v>
      </c>
      <c r="AG44" s="381">
        <v>509</v>
      </c>
      <c r="AH44" s="381">
        <v>497</v>
      </c>
      <c r="AI44" s="381">
        <v>487</v>
      </c>
      <c r="AJ44" s="381">
        <v>479</v>
      </c>
      <c r="AK44" s="381">
        <v>473</v>
      </c>
      <c r="AL44" s="381">
        <v>471</v>
      </c>
    </row>
    <row r="45" spans="1:38" x14ac:dyDescent="0.2">
      <c r="A45" s="928"/>
      <c r="B45" s="635">
        <v>42</v>
      </c>
      <c r="C45" s="381">
        <v>920</v>
      </c>
      <c r="D45" s="381">
        <v>919</v>
      </c>
      <c r="E45" s="381">
        <v>917</v>
      </c>
      <c r="F45" s="381">
        <v>914</v>
      </c>
      <c r="G45" s="381">
        <v>909</v>
      </c>
      <c r="H45" s="381">
        <v>903</v>
      </c>
      <c r="I45" s="381">
        <v>896</v>
      </c>
      <c r="J45" s="381">
        <v>888</v>
      </c>
      <c r="K45" s="381">
        <v>878</v>
      </c>
      <c r="L45" s="381">
        <v>867</v>
      </c>
      <c r="M45" s="381">
        <v>855</v>
      </c>
      <c r="N45" s="381">
        <v>841</v>
      </c>
      <c r="O45" s="381">
        <v>827</v>
      </c>
      <c r="P45" s="381">
        <v>812</v>
      </c>
      <c r="Q45" s="381">
        <v>795</v>
      </c>
      <c r="R45" s="381">
        <v>778</v>
      </c>
      <c r="S45" s="381">
        <v>761</v>
      </c>
      <c r="T45" s="381">
        <v>743</v>
      </c>
      <c r="U45" s="381">
        <v>724</v>
      </c>
      <c r="V45" s="381">
        <v>705</v>
      </c>
      <c r="W45" s="381">
        <v>686</v>
      </c>
      <c r="X45" s="381">
        <v>666</v>
      </c>
      <c r="Y45" s="381">
        <v>647</v>
      </c>
      <c r="Z45" s="381">
        <v>627</v>
      </c>
      <c r="AA45" s="381">
        <v>608</v>
      </c>
      <c r="AB45" s="381">
        <v>589</v>
      </c>
      <c r="AC45" s="381">
        <v>570</v>
      </c>
      <c r="AD45" s="381">
        <v>552</v>
      </c>
      <c r="AE45" s="381">
        <v>535</v>
      </c>
      <c r="AF45" s="381">
        <v>518</v>
      </c>
      <c r="AG45" s="381">
        <v>503</v>
      </c>
      <c r="AH45" s="381">
        <v>490</v>
      </c>
      <c r="AI45" s="381">
        <v>480</v>
      </c>
      <c r="AJ45" s="381">
        <v>472</v>
      </c>
      <c r="AK45" s="381">
        <v>466</v>
      </c>
      <c r="AL45" s="381">
        <v>463</v>
      </c>
    </row>
    <row r="46" spans="1:38" x14ac:dyDescent="0.2">
      <c r="A46" s="928"/>
      <c r="B46" s="635">
        <v>43</v>
      </c>
      <c r="C46" s="381">
        <v>919</v>
      </c>
      <c r="D46" s="381">
        <v>918</v>
      </c>
      <c r="E46" s="381">
        <v>916</v>
      </c>
      <c r="F46" s="381">
        <v>913</v>
      </c>
      <c r="G46" s="381">
        <v>908</v>
      </c>
      <c r="H46" s="381">
        <v>902</v>
      </c>
      <c r="I46" s="381">
        <v>895</v>
      </c>
      <c r="J46" s="381">
        <v>886</v>
      </c>
      <c r="K46" s="381">
        <v>876</v>
      </c>
      <c r="L46" s="381">
        <v>865</v>
      </c>
      <c r="M46" s="381">
        <v>853</v>
      </c>
      <c r="N46" s="381">
        <v>839</v>
      </c>
      <c r="O46" s="381">
        <v>825</v>
      </c>
      <c r="P46" s="381">
        <v>809</v>
      </c>
      <c r="Q46" s="381">
        <v>793</v>
      </c>
      <c r="R46" s="381">
        <v>776</v>
      </c>
      <c r="S46" s="381">
        <v>758</v>
      </c>
      <c r="T46" s="381">
        <v>740</v>
      </c>
      <c r="U46" s="381">
        <v>721</v>
      </c>
      <c r="V46" s="381">
        <v>701</v>
      </c>
      <c r="W46" s="381">
        <v>682</v>
      </c>
      <c r="X46" s="381">
        <v>662</v>
      </c>
      <c r="Y46" s="381">
        <v>643</v>
      </c>
      <c r="Z46" s="381">
        <v>623</v>
      </c>
      <c r="AA46" s="381">
        <v>603</v>
      </c>
      <c r="AB46" s="381">
        <v>584</v>
      </c>
      <c r="AC46" s="381">
        <v>565</v>
      </c>
      <c r="AD46" s="381">
        <v>547</v>
      </c>
      <c r="AE46" s="381">
        <v>529</v>
      </c>
      <c r="AF46" s="381">
        <v>512</v>
      </c>
      <c r="AG46" s="381">
        <v>497</v>
      </c>
      <c r="AH46" s="381">
        <v>484</v>
      </c>
      <c r="AI46" s="381">
        <v>473</v>
      </c>
      <c r="AJ46" s="381">
        <v>465</v>
      </c>
      <c r="AK46" s="381">
        <v>459</v>
      </c>
      <c r="AL46" s="381">
        <v>456</v>
      </c>
    </row>
    <row r="47" spans="1:38" x14ac:dyDescent="0.2">
      <c r="A47" s="928"/>
      <c r="B47" s="635">
        <v>44</v>
      </c>
      <c r="C47" s="381">
        <v>917</v>
      </c>
      <c r="D47" s="381">
        <v>916</v>
      </c>
      <c r="E47" s="381">
        <v>915</v>
      </c>
      <c r="F47" s="381">
        <v>911</v>
      </c>
      <c r="G47" s="381">
        <v>907</v>
      </c>
      <c r="H47" s="381">
        <v>901</v>
      </c>
      <c r="I47" s="381">
        <v>893</v>
      </c>
      <c r="J47" s="381">
        <v>885</v>
      </c>
      <c r="K47" s="381">
        <v>875</v>
      </c>
      <c r="L47" s="381">
        <v>863</v>
      </c>
      <c r="M47" s="381">
        <v>851</v>
      </c>
      <c r="N47" s="381">
        <v>837</v>
      </c>
      <c r="O47" s="381">
        <v>822</v>
      </c>
      <c r="P47" s="381">
        <v>807</v>
      </c>
      <c r="Q47" s="381">
        <v>790</v>
      </c>
      <c r="R47" s="381">
        <v>773</v>
      </c>
      <c r="S47" s="381">
        <v>755</v>
      </c>
      <c r="T47" s="381">
        <v>736</v>
      </c>
      <c r="U47" s="381">
        <v>717</v>
      </c>
      <c r="V47" s="381">
        <v>698</v>
      </c>
      <c r="W47" s="381">
        <v>678</v>
      </c>
      <c r="X47" s="381">
        <v>658</v>
      </c>
      <c r="Y47" s="381">
        <v>638</v>
      </c>
      <c r="Z47" s="381">
        <v>618</v>
      </c>
      <c r="AA47" s="381">
        <v>599</v>
      </c>
      <c r="AB47" s="381">
        <v>579</v>
      </c>
      <c r="AC47" s="381">
        <v>560</v>
      </c>
      <c r="AD47" s="381">
        <v>542</v>
      </c>
      <c r="AE47" s="381">
        <v>524</v>
      </c>
      <c r="AF47" s="381">
        <v>506</v>
      </c>
      <c r="AG47" s="381">
        <v>491</v>
      </c>
      <c r="AH47" s="381">
        <v>477</v>
      </c>
      <c r="AI47" s="381">
        <v>467</v>
      </c>
      <c r="AJ47" s="381">
        <v>458</v>
      </c>
      <c r="AK47" s="381">
        <v>451</v>
      </c>
      <c r="AL47" s="381">
        <v>448</v>
      </c>
    </row>
    <row r="48" spans="1:38" x14ac:dyDescent="0.2">
      <c r="A48" s="928"/>
      <c r="B48" s="635">
        <v>45</v>
      </c>
      <c r="C48" s="381">
        <v>916</v>
      </c>
      <c r="D48" s="381">
        <v>915</v>
      </c>
      <c r="E48" s="381">
        <v>913</v>
      </c>
      <c r="F48" s="381">
        <v>910</v>
      </c>
      <c r="G48" s="381">
        <v>905</v>
      </c>
      <c r="H48" s="381">
        <v>899</v>
      </c>
      <c r="I48" s="381">
        <v>891</v>
      </c>
      <c r="J48" s="381">
        <v>883</v>
      </c>
      <c r="K48" s="381">
        <v>873</v>
      </c>
      <c r="L48" s="381">
        <v>861</v>
      </c>
      <c r="M48" s="381">
        <v>849</v>
      </c>
      <c r="N48" s="381">
        <v>835</v>
      </c>
      <c r="O48" s="381">
        <v>820</v>
      </c>
      <c r="P48" s="381">
        <v>804</v>
      </c>
      <c r="Q48" s="381">
        <v>788</v>
      </c>
      <c r="R48" s="381">
        <v>770</v>
      </c>
      <c r="S48" s="381">
        <v>752</v>
      </c>
      <c r="T48" s="381">
        <v>733</v>
      </c>
      <c r="U48" s="381">
        <v>714</v>
      </c>
      <c r="V48" s="381">
        <v>694</v>
      </c>
      <c r="W48" s="381">
        <v>674</v>
      </c>
      <c r="X48" s="381">
        <v>654</v>
      </c>
      <c r="Y48" s="381">
        <v>634</v>
      </c>
      <c r="Z48" s="381">
        <v>614</v>
      </c>
      <c r="AA48" s="381">
        <v>594</v>
      </c>
      <c r="AB48" s="381">
        <v>575</v>
      </c>
      <c r="AC48" s="381">
        <v>555</v>
      </c>
      <c r="AD48" s="381">
        <v>536</v>
      </c>
      <c r="AE48" s="381">
        <v>518</v>
      </c>
      <c r="AF48" s="381">
        <v>501</v>
      </c>
      <c r="AG48" s="381">
        <v>485</v>
      </c>
      <c r="AH48" s="381">
        <v>471</v>
      </c>
      <c r="AI48" s="381">
        <v>460</v>
      </c>
      <c r="AJ48" s="381">
        <v>451</v>
      </c>
      <c r="AK48" s="381">
        <v>444</v>
      </c>
      <c r="AL48" s="381">
        <v>441</v>
      </c>
    </row>
    <row r="49" spans="1:38" x14ac:dyDescent="0.2">
      <c r="A49" s="928"/>
      <c r="B49" s="635">
        <v>46</v>
      </c>
      <c r="C49" s="381">
        <v>914</v>
      </c>
      <c r="D49" s="381">
        <v>913</v>
      </c>
      <c r="E49" s="381">
        <v>911</v>
      </c>
      <c r="F49" s="381">
        <v>908</v>
      </c>
      <c r="G49" s="381">
        <v>903</v>
      </c>
      <c r="H49" s="381">
        <v>897</v>
      </c>
      <c r="I49" s="381">
        <v>890</v>
      </c>
      <c r="J49" s="381">
        <v>881</v>
      </c>
      <c r="K49" s="381">
        <v>870</v>
      </c>
      <c r="L49" s="381">
        <v>859</v>
      </c>
      <c r="M49" s="381">
        <v>846</v>
      </c>
      <c r="N49" s="381">
        <v>832</v>
      </c>
      <c r="O49" s="381">
        <v>817</v>
      </c>
      <c r="P49" s="381">
        <v>802</v>
      </c>
      <c r="Q49" s="381">
        <v>785</v>
      </c>
      <c r="R49" s="381">
        <v>767</v>
      </c>
      <c r="S49" s="381">
        <v>749</v>
      </c>
      <c r="T49" s="381">
        <v>730</v>
      </c>
      <c r="U49" s="381">
        <v>710</v>
      </c>
      <c r="V49" s="381">
        <v>691</v>
      </c>
      <c r="W49" s="381">
        <v>670</v>
      </c>
      <c r="X49" s="381">
        <v>650</v>
      </c>
      <c r="Y49" s="381">
        <v>630</v>
      </c>
      <c r="Z49" s="381">
        <v>610</v>
      </c>
      <c r="AA49" s="381">
        <v>589</v>
      </c>
      <c r="AB49" s="381">
        <v>570</v>
      </c>
      <c r="AC49" s="381">
        <v>550</v>
      </c>
      <c r="AD49" s="381">
        <v>531</v>
      </c>
      <c r="AE49" s="381">
        <v>513</v>
      </c>
      <c r="AF49" s="381">
        <v>495</v>
      </c>
      <c r="AG49" s="381">
        <v>479</v>
      </c>
      <c r="AH49" s="381">
        <v>465</v>
      </c>
      <c r="AI49" s="381">
        <v>453</v>
      </c>
      <c r="AJ49" s="381">
        <v>444</v>
      </c>
      <c r="AK49" s="381">
        <v>438</v>
      </c>
      <c r="AL49" s="381">
        <v>433</v>
      </c>
    </row>
    <row r="50" spans="1:38" x14ac:dyDescent="0.2">
      <c r="A50" s="928"/>
      <c r="B50" s="635">
        <v>47</v>
      </c>
      <c r="C50" s="381">
        <v>912</v>
      </c>
      <c r="D50" s="381">
        <v>911</v>
      </c>
      <c r="E50" s="381">
        <v>909</v>
      </c>
      <c r="F50" s="381">
        <v>906</v>
      </c>
      <c r="G50" s="381">
        <v>901</v>
      </c>
      <c r="H50" s="381">
        <v>895</v>
      </c>
      <c r="I50" s="381">
        <v>887</v>
      </c>
      <c r="J50" s="381">
        <v>878</v>
      </c>
      <c r="K50" s="381">
        <v>868</v>
      </c>
      <c r="L50" s="381">
        <v>857</v>
      </c>
      <c r="M50" s="381">
        <v>844</v>
      </c>
      <c r="N50" s="381">
        <v>830</v>
      </c>
      <c r="O50" s="381">
        <v>815</v>
      </c>
      <c r="P50" s="381">
        <v>799</v>
      </c>
      <c r="Q50" s="381">
        <v>782</v>
      </c>
      <c r="R50" s="381">
        <v>764</v>
      </c>
      <c r="S50" s="381">
        <v>745</v>
      </c>
      <c r="T50" s="381">
        <v>726</v>
      </c>
      <c r="U50" s="381">
        <v>707</v>
      </c>
      <c r="V50" s="381">
        <v>687</v>
      </c>
      <c r="W50" s="381">
        <v>666</v>
      </c>
      <c r="X50" s="381">
        <v>646</v>
      </c>
      <c r="Y50" s="381">
        <v>626</v>
      </c>
      <c r="Z50" s="381">
        <v>605</v>
      </c>
      <c r="AA50" s="381">
        <v>585</v>
      </c>
      <c r="AB50" s="381">
        <v>565</v>
      </c>
      <c r="AC50" s="381">
        <v>545</v>
      </c>
      <c r="AD50" s="381">
        <v>526</v>
      </c>
      <c r="AE50" s="381">
        <v>508</v>
      </c>
      <c r="AF50" s="381">
        <v>490</v>
      </c>
      <c r="AG50" s="381">
        <v>473</v>
      </c>
      <c r="AH50" s="381">
        <v>459</v>
      </c>
      <c r="AI50" s="381">
        <v>447</v>
      </c>
      <c r="AJ50" s="381">
        <v>438</v>
      </c>
      <c r="AK50" s="381">
        <v>431</v>
      </c>
      <c r="AL50" s="381">
        <v>427</v>
      </c>
    </row>
    <row r="51" spans="1:38" x14ac:dyDescent="0.2">
      <c r="A51" s="928"/>
      <c r="B51" s="635">
        <v>48</v>
      </c>
      <c r="C51" s="381">
        <v>909</v>
      </c>
      <c r="D51" s="381">
        <v>909</v>
      </c>
      <c r="E51" s="381">
        <v>907</v>
      </c>
      <c r="F51" s="381">
        <v>903</v>
      </c>
      <c r="G51" s="381">
        <v>899</v>
      </c>
      <c r="H51" s="381">
        <v>893</v>
      </c>
      <c r="I51" s="381">
        <v>885</v>
      </c>
      <c r="J51" s="381">
        <v>876</v>
      </c>
      <c r="K51" s="381">
        <v>866</v>
      </c>
      <c r="L51" s="381">
        <v>854</v>
      </c>
      <c r="M51" s="381">
        <v>841</v>
      </c>
      <c r="N51" s="381">
        <v>827</v>
      </c>
      <c r="O51" s="381">
        <v>812</v>
      </c>
      <c r="P51" s="381">
        <v>796</v>
      </c>
      <c r="Q51" s="381">
        <v>779</v>
      </c>
      <c r="R51" s="381">
        <v>761</v>
      </c>
      <c r="S51" s="381">
        <v>742</v>
      </c>
      <c r="T51" s="381">
        <v>723</v>
      </c>
      <c r="U51" s="381">
        <v>703</v>
      </c>
      <c r="V51" s="381">
        <v>683</v>
      </c>
      <c r="W51" s="381">
        <v>662</v>
      </c>
      <c r="X51" s="381">
        <v>642</v>
      </c>
      <c r="Y51" s="381">
        <v>621</v>
      </c>
      <c r="Z51" s="381">
        <v>601</v>
      </c>
      <c r="AA51" s="381">
        <v>580</v>
      </c>
      <c r="AB51" s="381">
        <v>560</v>
      </c>
      <c r="AC51" s="381">
        <v>540</v>
      </c>
      <c r="AD51" s="381">
        <v>521</v>
      </c>
      <c r="AE51" s="381">
        <v>502</v>
      </c>
      <c r="AF51" s="381">
        <v>484</v>
      </c>
      <c r="AG51" s="381">
        <v>467</v>
      </c>
      <c r="AH51" s="381">
        <v>453</v>
      </c>
      <c r="AI51" s="381">
        <v>440</v>
      </c>
      <c r="AJ51" s="381">
        <v>431</v>
      </c>
      <c r="AK51" s="381">
        <v>424</v>
      </c>
      <c r="AL51" s="381">
        <v>420</v>
      </c>
    </row>
    <row r="52" spans="1:38" x14ac:dyDescent="0.2">
      <c r="A52" s="928"/>
      <c r="B52" s="635">
        <v>49</v>
      </c>
      <c r="C52" s="381">
        <v>907</v>
      </c>
      <c r="D52" s="381">
        <v>906</v>
      </c>
      <c r="E52" s="381">
        <v>904</v>
      </c>
      <c r="F52" s="381">
        <v>901</v>
      </c>
      <c r="G52" s="381">
        <v>896</v>
      </c>
      <c r="H52" s="381">
        <v>890</v>
      </c>
      <c r="I52" s="381">
        <v>882</v>
      </c>
      <c r="J52" s="381">
        <v>873</v>
      </c>
      <c r="K52" s="381">
        <v>863</v>
      </c>
      <c r="L52" s="381">
        <v>851</v>
      </c>
      <c r="M52" s="381">
        <v>838</v>
      </c>
      <c r="N52" s="381">
        <v>824</v>
      </c>
      <c r="O52" s="381">
        <v>809</v>
      </c>
      <c r="P52" s="381">
        <v>792</v>
      </c>
      <c r="Q52" s="381">
        <v>775</v>
      </c>
      <c r="R52" s="381">
        <v>757</v>
      </c>
      <c r="S52" s="381">
        <v>738</v>
      </c>
      <c r="T52" s="381">
        <v>719</v>
      </c>
      <c r="U52" s="381">
        <v>699</v>
      </c>
      <c r="V52" s="381">
        <v>679</v>
      </c>
      <c r="W52" s="381">
        <v>658</v>
      </c>
      <c r="X52" s="381">
        <v>637</v>
      </c>
      <c r="Y52" s="381">
        <v>617</v>
      </c>
      <c r="Z52" s="381">
        <v>596</v>
      </c>
      <c r="AA52" s="381">
        <v>575</v>
      </c>
      <c r="AB52" s="381">
        <v>555</v>
      </c>
      <c r="AC52" s="381">
        <v>535</v>
      </c>
      <c r="AD52" s="381">
        <v>516</v>
      </c>
      <c r="AE52" s="381">
        <v>497</v>
      </c>
      <c r="AF52" s="381">
        <v>479</v>
      </c>
      <c r="AG52" s="381">
        <v>462</v>
      </c>
      <c r="AH52" s="381">
        <v>447</v>
      </c>
      <c r="AI52" s="381">
        <v>434</v>
      </c>
      <c r="AJ52" s="381">
        <v>425</v>
      </c>
      <c r="AK52" s="381">
        <v>418</v>
      </c>
      <c r="AL52" s="381">
        <v>413</v>
      </c>
    </row>
    <row r="53" spans="1:38" x14ac:dyDescent="0.2">
      <c r="A53" s="928"/>
      <c r="B53" s="635">
        <v>50</v>
      </c>
      <c r="C53" s="381">
        <v>904</v>
      </c>
      <c r="D53" s="381">
        <v>904</v>
      </c>
      <c r="E53" s="381">
        <v>902</v>
      </c>
      <c r="F53" s="381">
        <v>898</v>
      </c>
      <c r="G53" s="381">
        <v>894</v>
      </c>
      <c r="H53" s="381">
        <v>887</v>
      </c>
      <c r="I53" s="381">
        <v>880</v>
      </c>
      <c r="J53" s="381">
        <v>871</v>
      </c>
      <c r="K53" s="381">
        <v>860</v>
      </c>
      <c r="L53" s="381">
        <v>848</v>
      </c>
      <c r="M53" s="381">
        <v>835</v>
      </c>
      <c r="N53" s="381">
        <v>821</v>
      </c>
      <c r="O53" s="381">
        <v>806</v>
      </c>
      <c r="P53" s="381">
        <v>789</v>
      </c>
      <c r="Q53" s="381">
        <v>772</v>
      </c>
      <c r="R53" s="381">
        <v>753</v>
      </c>
      <c r="S53" s="381">
        <v>735</v>
      </c>
      <c r="T53" s="381">
        <v>715</v>
      </c>
      <c r="U53" s="381">
        <v>695</v>
      </c>
      <c r="V53" s="381">
        <v>675</v>
      </c>
      <c r="W53" s="381">
        <v>654</v>
      </c>
      <c r="X53" s="381">
        <v>633</v>
      </c>
      <c r="Y53" s="381">
        <v>612</v>
      </c>
      <c r="Z53" s="381">
        <v>591</v>
      </c>
      <c r="AA53" s="381">
        <v>571</v>
      </c>
      <c r="AB53" s="381">
        <v>550</v>
      </c>
      <c r="AC53" s="381">
        <v>530</v>
      </c>
      <c r="AD53" s="381">
        <v>511</v>
      </c>
      <c r="AE53" s="381">
        <v>492</v>
      </c>
      <c r="AF53" s="381">
        <v>473</v>
      </c>
      <c r="AG53" s="381">
        <v>456</v>
      </c>
      <c r="AH53" s="381">
        <v>441</v>
      </c>
      <c r="AI53" s="381">
        <v>428</v>
      </c>
      <c r="AJ53" s="381">
        <v>418</v>
      </c>
      <c r="AK53" s="381">
        <v>411</v>
      </c>
      <c r="AL53" s="381">
        <v>407</v>
      </c>
    </row>
    <row r="54" spans="1:38" x14ac:dyDescent="0.2">
      <c r="A54" s="928"/>
      <c r="B54" s="635">
        <v>51</v>
      </c>
      <c r="C54" s="381">
        <v>902</v>
      </c>
      <c r="D54" s="381">
        <v>901</v>
      </c>
      <c r="E54" s="381">
        <v>899</v>
      </c>
      <c r="F54" s="381">
        <v>895</v>
      </c>
      <c r="G54" s="381">
        <v>891</v>
      </c>
      <c r="H54" s="381">
        <v>884</v>
      </c>
      <c r="I54" s="381">
        <v>877</v>
      </c>
      <c r="J54" s="381">
        <v>868</v>
      </c>
      <c r="K54" s="381">
        <v>857</v>
      </c>
      <c r="L54" s="381">
        <v>845</v>
      </c>
      <c r="M54" s="381">
        <v>832</v>
      </c>
      <c r="N54" s="381">
        <v>818</v>
      </c>
      <c r="O54" s="381">
        <v>802</v>
      </c>
      <c r="P54" s="381">
        <v>786</v>
      </c>
      <c r="Q54" s="381">
        <v>768</v>
      </c>
      <c r="R54" s="381">
        <v>750</v>
      </c>
      <c r="S54" s="381">
        <v>731</v>
      </c>
      <c r="T54" s="381">
        <v>711</v>
      </c>
      <c r="U54" s="381">
        <v>691</v>
      </c>
      <c r="V54" s="381">
        <v>670</v>
      </c>
      <c r="W54" s="381">
        <v>650</v>
      </c>
      <c r="X54" s="381">
        <v>628</v>
      </c>
      <c r="Y54" s="381">
        <v>607</v>
      </c>
      <c r="Z54" s="381">
        <v>587</v>
      </c>
      <c r="AA54" s="381">
        <v>566</v>
      </c>
      <c r="AB54" s="381">
        <v>545</v>
      </c>
      <c r="AC54" s="381">
        <v>525</v>
      </c>
      <c r="AD54" s="381">
        <v>506</v>
      </c>
      <c r="AE54" s="381">
        <v>486</v>
      </c>
      <c r="AF54" s="381">
        <v>468</v>
      </c>
      <c r="AG54" s="381">
        <v>451</v>
      </c>
      <c r="AH54" s="381">
        <v>435</v>
      </c>
      <c r="AI54" s="381">
        <v>422</v>
      </c>
      <c r="AJ54" s="381">
        <v>412</v>
      </c>
      <c r="AK54" s="381">
        <v>405</v>
      </c>
      <c r="AL54" s="381">
        <v>400</v>
      </c>
    </row>
    <row r="55" spans="1:38" x14ac:dyDescent="0.2">
      <c r="A55" s="928"/>
      <c r="B55" s="635">
        <v>52</v>
      </c>
      <c r="C55" s="381">
        <v>898</v>
      </c>
      <c r="D55" s="381">
        <v>898</v>
      </c>
      <c r="E55" s="381">
        <v>896</v>
      </c>
      <c r="F55" s="381">
        <v>892</v>
      </c>
      <c r="G55" s="381">
        <v>888</v>
      </c>
      <c r="H55" s="381">
        <v>881</v>
      </c>
      <c r="I55" s="381">
        <v>874</v>
      </c>
      <c r="J55" s="381">
        <v>864</v>
      </c>
      <c r="K55" s="381">
        <v>854</v>
      </c>
      <c r="L55" s="381">
        <v>842</v>
      </c>
      <c r="M55" s="381">
        <v>829</v>
      </c>
      <c r="N55" s="381">
        <v>814</v>
      </c>
      <c r="O55" s="381">
        <v>799</v>
      </c>
      <c r="P55" s="381">
        <v>782</v>
      </c>
      <c r="Q55" s="381">
        <v>764</v>
      </c>
      <c r="R55" s="381">
        <v>746</v>
      </c>
      <c r="S55" s="381">
        <v>727</v>
      </c>
      <c r="T55" s="381">
        <v>707</v>
      </c>
      <c r="U55" s="381">
        <v>687</v>
      </c>
      <c r="V55" s="381">
        <v>666</v>
      </c>
      <c r="W55" s="381">
        <v>645</v>
      </c>
      <c r="X55" s="381">
        <v>624</v>
      </c>
      <c r="Y55" s="381">
        <v>603</v>
      </c>
      <c r="Z55" s="381">
        <v>582</v>
      </c>
      <c r="AA55" s="381">
        <v>561</v>
      </c>
      <c r="AB55" s="381">
        <v>540</v>
      </c>
      <c r="AC55" s="381">
        <v>520</v>
      </c>
      <c r="AD55" s="381">
        <v>500</v>
      </c>
      <c r="AE55" s="381">
        <v>481</v>
      </c>
      <c r="AF55" s="381">
        <v>463</v>
      </c>
      <c r="AG55" s="381">
        <v>445</v>
      </c>
      <c r="AH55" s="381">
        <v>430</v>
      </c>
      <c r="AI55" s="381">
        <v>416</v>
      </c>
      <c r="AJ55" s="381">
        <v>406</v>
      </c>
      <c r="AK55" s="381">
        <v>398</v>
      </c>
      <c r="AL55" s="381">
        <v>394</v>
      </c>
    </row>
    <row r="56" spans="1:38" x14ac:dyDescent="0.2">
      <c r="A56" s="928"/>
      <c r="B56" s="635">
        <v>53</v>
      </c>
      <c r="C56" s="381">
        <v>895</v>
      </c>
      <c r="D56" s="381">
        <v>895</v>
      </c>
      <c r="E56" s="381">
        <v>892</v>
      </c>
      <c r="F56" s="381">
        <v>889</v>
      </c>
      <c r="G56" s="381">
        <v>884</v>
      </c>
      <c r="H56" s="381">
        <v>878</v>
      </c>
      <c r="I56" s="381">
        <v>870</v>
      </c>
      <c r="J56" s="381">
        <v>861</v>
      </c>
      <c r="K56" s="381">
        <v>850</v>
      </c>
      <c r="L56" s="381">
        <v>838</v>
      </c>
      <c r="M56" s="381">
        <v>825</v>
      </c>
      <c r="N56" s="381">
        <v>811</v>
      </c>
      <c r="O56" s="381">
        <v>795</v>
      </c>
      <c r="P56" s="381">
        <v>778</v>
      </c>
      <c r="Q56" s="381">
        <v>760</v>
      </c>
      <c r="R56" s="381">
        <v>742</v>
      </c>
      <c r="S56" s="381">
        <v>723</v>
      </c>
      <c r="T56" s="381">
        <v>703</v>
      </c>
      <c r="U56" s="381">
        <v>682</v>
      </c>
      <c r="V56" s="381">
        <v>662</v>
      </c>
      <c r="W56" s="381">
        <v>641</v>
      </c>
      <c r="X56" s="381">
        <v>619</v>
      </c>
      <c r="Y56" s="381">
        <v>598</v>
      </c>
      <c r="Z56" s="381">
        <v>577</v>
      </c>
      <c r="AA56" s="381">
        <v>556</v>
      </c>
      <c r="AB56" s="381">
        <v>535</v>
      </c>
      <c r="AC56" s="381">
        <v>515</v>
      </c>
      <c r="AD56" s="381">
        <v>495</v>
      </c>
      <c r="AE56" s="381">
        <v>476</v>
      </c>
      <c r="AF56" s="381">
        <v>457</v>
      </c>
      <c r="AG56" s="381">
        <v>440</v>
      </c>
      <c r="AH56" s="381">
        <v>424</v>
      </c>
      <c r="AI56" s="381">
        <v>411</v>
      </c>
      <c r="AJ56" s="381">
        <v>400</v>
      </c>
      <c r="AK56" s="381">
        <v>392</v>
      </c>
      <c r="AL56" s="381">
        <v>388</v>
      </c>
    </row>
    <row r="57" spans="1:38" x14ac:dyDescent="0.2">
      <c r="A57" s="928"/>
      <c r="B57" s="635">
        <v>54</v>
      </c>
      <c r="C57" s="381">
        <v>892</v>
      </c>
      <c r="D57" s="381">
        <v>891</v>
      </c>
      <c r="E57" s="381">
        <v>889</v>
      </c>
      <c r="F57" s="381">
        <v>886</v>
      </c>
      <c r="G57" s="381">
        <v>881</v>
      </c>
      <c r="H57" s="381">
        <v>874</v>
      </c>
      <c r="I57" s="381">
        <v>867</v>
      </c>
      <c r="J57" s="381">
        <v>858</v>
      </c>
      <c r="K57" s="381">
        <v>847</v>
      </c>
      <c r="L57" s="381">
        <v>835</v>
      </c>
      <c r="M57" s="381">
        <v>821</v>
      </c>
      <c r="N57" s="381">
        <v>807</v>
      </c>
      <c r="O57" s="381">
        <v>791</v>
      </c>
      <c r="P57" s="381">
        <v>774</v>
      </c>
      <c r="Q57" s="381">
        <v>756</v>
      </c>
      <c r="R57" s="381">
        <v>738</v>
      </c>
      <c r="S57" s="381">
        <v>719</v>
      </c>
      <c r="T57" s="381">
        <v>699</v>
      </c>
      <c r="U57" s="381">
        <v>678</v>
      </c>
      <c r="V57" s="381">
        <v>657</v>
      </c>
      <c r="W57" s="381">
        <v>636</v>
      </c>
      <c r="X57" s="381">
        <v>615</v>
      </c>
      <c r="Y57" s="381">
        <v>593</v>
      </c>
      <c r="Z57" s="381">
        <v>572</v>
      </c>
      <c r="AA57" s="381">
        <v>551</v>
      </c>
      <c r="AB57" s="381">
        <v>530</v>
      </c>
      <c r="AC57" s="381">
        <v>510</v>
      </c>
      <c r="AD57" s="381">
        <v>490</v>
      </c>
      <c r="AE57" s="381">
        <v>471</v>
      </c>
      <c r="AF57" s="381">
        <v>452</v>
      </c>
      <c r="AG57" s="381">
        <v>435</v>
      </c>
      <c r="AH57" s="381">
        <v>419</v>
      </c>
      <c r="AI57" s="381">
        <v>405</v>
      </c>
      <c r="AJ57" s="381">
        <v>394</v>
      </c>
      <c r="AK57" s="381">
        <v>386</v>
      </c>
      <c r="AL57" s="381">
        <v>382</v>
      </c>
    </row>
    <row r="58" spans="1:38" x14ac:dyDescent="0.2">
      <c r="A58" s="928"/>
      <c r="B58" s="635">
        <v>55</v>
      </c>
      <c r="C58" s="381">
        <v>888</v>
      </c>
      <c r="D58" s="381">
        <v>887</v>
      </c>
      <c r="E58" s="381">
        <v>885</v>
      </c>
      <c r="F58" s="381">
        <v>882</v>
      </c>
      <c r="G58" s="381">
        <v>877</v>
      </c>
      <c r="H58" s="381">
        <v>871</v>
      </c>
      <c r="I58" s="381">
        <v>863</v>
      </c>
      <c r="J58" s="381">
        <v>854</v>
      </c>
      <c r="K58" s="381">
        <v>843</v>
      </c>
      <c r="L58" s="381">
        <v>831</v>
      </c>
      <c r="M58" s="381">
        <v>817</v>
      </c>
      <c r="N58" s="381">
        <v>803</v>
      </c>
      <c r="O58" s="381">
        <v>787</v>
      </c>
      <c r="P58" s="381">
        <v>770</v>
      </c>
      <c r="Q58" s="381">
        <v>752</v>
      </c>
      <c r="R58" s="381">
        <v>734</v>
      </c>
      <c r="S58" s="381">
        <v>714</v>
      </c>
      <c r="T58" s="381">
        <v>694</v>
      </c>
      <c r="U58" s="381">
        <v>674</v>
      </c>
      <c r="V58" s="381">
        <v>653</v>
      </c>
      <c r="W58" s="381">
        <v>631</v>
      </c>
      <c r="X58" s="381">
        <v>610</v>
      </c>
      <c r="Y58" s="381">
        <v>588</v>
      </c>
      <c r="Z58" s="381">
        <v>567</v>
      </c>
      <c r="AA58" s="381">
        <v>546</v>
      </c>
      <c r="AB58" s="381">
        <v>525</v>
      </c>
      <c r="AC58" s="381">
        <v>505</v>
      </c>
      <c r="AD58" s="381">
        <v>485</v>
      </c>
      <c r="AE58" s="381">
        <v>465</v>
      </c>
      <c r="AF58" s="381">
        <v>447</v>
      </c>
      <c r="AG58" s="381">
        <v>429</v>
      </c>
      <c r="AH58" s="381">
        <v>413</v>
      </c>
      <c r="AI58" s="381">
        <v>399</v>
      </c>
      <c r="AJ58" s="381">
        <v>388</v>
      </c>
      <c r="AK58" s="381">
        <v>380</v>
      </c>
      <c r="AL58" s="381">
        <v>376</v>
      </c>
    </row>
    <row r="59" spans="1:38" x14ac:dyDescent="0.2">
      <c r="A59" s="928"/>
      <c r="B59" s="635">
        <v>56</v>
      </c>
      <c r="C59" s="381">
        <v>884</v>
      </c>
      <c r="D59" s="381">
        <v>883</v>
      </c>
      <c r="E59" s="381">
        <v>881</v>
      </c>
      <c r="F59" s="381">
        <v>878</v>
      </c>
      <c r="G59" s="381">
        <v>873</v>
      </c>
      <c r="H59" s="381">
        <v>867</v>
      </c>
      <c r="I59" s="381">
        <v>859</v>
      </c>
      <c r="J59" s="381">
        <v>850</v>
      </c>
      <c r="K59" s="381">
        <v>839</v>
      </c>
      <c r="L59" s="381">
        <v>827</v>
      </c>
      <c r="M59" s="381">
        <v>813</v>
      </c>
      <c r="N59" s="381">
        <v>799</v>
      </c>
      <c r="O59" s="381">
        <v>783</v>
      </c>
      <c r="P59" s="381">
        <v>766</v>
      </c>
      <c r="Q59" s="381">
        <v>748</v>
      </c>
      <c r="R59" s="381">
        <v>729</v>
      </c>
      <c r="S59" s="381">
        <v>710</v>
      </c>
      <c r="T59" s="381">
        <v>690</v>
      </c>
      <c r="U59" s="381">
        <v>669</v>
      </c>
      <c r="V59" s="381">
        <v>648</v>
      </c>
      <c r="W59" s="381">
        <v>627</v>
      </c>
      <c r="X59" s="381">
        <v>605</v>
      </c>
      <c r="Y59" s="381">
        <v>584</v>
      </c>
      <c r="Z59" s="381">
        <v>562</v>
      </c>
      <c r="AA59" s="381">
        <v>541</v>
      </c>
      <c r="AB59" s="381">
        <v>520</v>
      </c>
      <c r="AC59" s="381">
        <v>500</v>
      </c>
      <c r="AD59" s="381">
        <v>480</v>
      </c>
      <c r="AE59" s="381">
        <v>460</v>
      </c>
      <c r="AF59" s="381">
        <v>442</v>
      </c>
      <c r="AG59" s="381">
        <v>424</v>
      </c>
      <c r="AH59" s="381">
        <v>408</v>
      </c>
      <c r="AI59" s="381">
        <v>394</v>
      </c>
      <c r="AJ59" s="381">
        <v>383</v>
      </c>
      <c r="AK59" s="381">
        <v>375</v>
      </c>
      <c r="AL59" s="381">
        <v>370</v>
      </c>
    </row>
    <row r="60" spans="1:38" x14ac:dyDescent="0.2">
      <c r="A60" s="928"/>
      <c r="B60" s="635">
        <v>57</v>
      </c>
      <c r="C60" s="381">
        <v>880</v>
      </c>
      <c r="D60" s="381">
        <v>879</v>
      </c>
      <c r="E60" s="381">
        <v>877</v>
      </c>
      <c r="F60" s="381">
        <v>874</v>
      </c>
      <c r="G60" s="381">
        <v>869</v>
      </c>
      <c r="H60" s="381">
        <v>863</v>
      </c>
      <c r="I60" s="381">
        <v>855</v>
      </c>
      <c r="J60" s="381">
        <v>846</v>
      </c>
      <c r="K60" s="381">
        <v>835</v>
      </c>
      <c r="L60" s="381">
        <v>823</v>
      </c>
      <c r="M60" s="381">
        <v>809</v>
      </c>
      <c r="N60" s="381">
        <v>794</v>
      </c>
      <c r="O60" s="381">
        <v>779</v>
      </c>
      <c r="P60" s="381">
        <v>762</v>
      </c>
      <c r="Q60" s="381">
        <v>744</v>
      </c>
      <c r="R60" s="381">
        <v>725</v>
      </c>
      <c r="S60" s="381">
        <v>705</v>
      </c>
      <c r="T60" s="381">
        <v>685</v>
      </c>
      <c r="U60" s="381">
        <v>664</v>
      </c>
      <c r="V60" s="381">
        <v>643</v>
      </c>
      <c r="W60" s="381">
        <v>622</v>
      </c>
      <c r="X60" s="381">
        <v>600</v>
      </c>
      <c r="Y60" s="381">
        <v>579</v>
      </c>
      <c r="Z60" s="381">
        <v>557</v>
      </c>
      <c r="AA60" s="381">
        <v>536</v>
      </c>
      <c r="AB60" s="381">
        <v>515</v>
      </c>
      <c r="AC60" s="381">
        <v>494</v>
      </c>
      <c r="AD60" s="381">
        <v>474</v>
      </c>
      <c r="AE60" s="381">
        <v>455</v>
      </c>
      <c r="AF60" s="381">
        <v>436</v>
      </c>
      <c r="AG60" s="381">
        <v>419</v>
      </c>
      <c r="AH60" s="381">
        <v>402</v>
      </c>
      <c r="AI60" s="381">
        <v>388</v>
      </c>
      <c r="AJ60" s="381">
        <v>377</v>
      </c>
      <c r="AK60" s="381">
        <v>369</v>
      </c>
      <c r="AL60" s="381">
        <v>364</v>
      </c>
    </row>
    <row r="61" spans="1:38" x14ac:dyDescent="0.2">
      <c r="A61" s="928"/>
      <c r="B61" s="635">
        <v>58</v>
      </c>
      <c r="C61" s="381">
        <v>876</v>
      </c>
      <c r="D61" s="381">
        <v>875</v>
      </c>
      <c r="E61" s="381">
        <v>873</v>
      </c>
      <c r="F61" s="381">
        <v>870</v>
      </c>
      <c r="G61" s="381">
        <v>865</v>
      </c>
      <c r="H61" s="381">
        <v>858</v>
      </c>
      <c r="I61" s="381">
        <v>851</v>
      </c>
      <c r="J61" s="381">
        <v>841</v>
      </c>
      <c r="K61" s="381">
        <v>831</v>
      </c>
      <c r="L61" s="381">
        <v>818</v>
      </c>
      <c r="M61" s="381">
        <v>805</v>
      </c>
      <c r="N61" s="381">
        <v>790</v>
      </c>
      <c r="O61" s="381">
        <v>774</v>
      </c>
      <c r="P61" s="381">
        <v>757</v>
      </c>
      <c r="Q61" s="381">
        <v>739</v>
      </c>
      <c r="R61" s="381">
        <v>720</v>
      </c>
      <c r="S61" s="381">
        <v>700</v>
      </c>
      <c r="T61" s="381">
        <v>680</v>
      </c>
      <c r="U61" s="381">
        <v>659</v>
      </c>
      <c r="V61" s="381">
        <v>638</v>
      </c>
      <c r="W61" s="381">
        <v>617</v>
      </c>
      <c r="X61" s="381">
        <v>595</v>
      </c>
      <c r="Y61" s="381">
        <v>574</v>
      </c>
      <c r="Z61" s="381">
        <v>552</v>
      </c>
      <c r="AA61" s="381">
        <v>531</v>
      </c>
      <c r="AB61" s="381">
        <v>510</v>
      </c>
      <c r="AC61" s="381">
        <v>489</v>
      </c>
      <c r="AD61" s="381">
        <v>469</v>
      </c>
      <c r="AE61" s="381">
        <v>450</v>
      </c>
      <c r="AF61" s="381">
        <v>431</v>
      </c>
      <c r="AG61" s="381">
        <v>413</v>
      </c>
      <c r="AH61" s="381">
        <v>397</v>
      </c>
      <c r="AI61" s="381">
        <v>383</v>
      </c>
      <c r="AJ61" s="381">
        <v>372</v>
      </c>
      <c r="AK61" s="381">
        <v>364</v>
      </c>
      <c r="AL61" s="381">
        <v>359</v>
      </c>
    </row>
    <row r="62" spans="1:38" x14ac:dyDescent="0.2">
      <c r="A62" s="928"/>
      <c r="B62" s="635">
        <v>59</v>
      </c>
      <c r="C62" s="381">
        <v>871</v>
      </c>
      <c r="D62" s="381">
        <v>870</v>
      </c>
      <c r="E62" s="381">
        <v>868</v>
      </c>
      <c r="F62" s="381">
        <v>865</v>
      </c>
      <c r="G62" s="381">
        <v>860</v>
      </c>
      <c r="H62" s="381">
        <v>854</v>
      </c>
      <c r="I62" s="381">
        <v>846</v>
      </c>
      <c r="J62" s="381">
        <v>837</v>
      </c>
      <c r="K62" s="381">
        <v>826</v>
      </c>
      <c r="L62" s="381">
        <v>814</v>
      </c>
      <c r="M62" s="381">
        <v>800</v>
      </c>
      <c r="N62" s="381">
        <v>785</v>
      </c>
      <c r="O62" s="381">
        <v>770</v>
      </c>
      <c r="P62" s="381">
        <v>752</v>
      </c>
      <c r="Q62" s="381">
        <v>734</v>
      </c>
      <c r="R62" s="381">
        <v>715</v>
      </c>
      <c r="S62" s="381">
        <v>696</v>
      </c>
      <c r="T62" s="381">
        <v>675</v>
      </c>
      <c r="U62" s="381">
        <v>655</v>
      </c>
      <c r="V62" s="381">
        <v>633</v>
      </c>
      <c r="W62" s="381">
        <v>612</v>
      </c>
      <c r="X62" s="381">
        <v>590</v>
      </c>
      <c r="Y62" s="381">
        <v>568</v>
      </c>
      <c r="Z62" s="381">
        <v>547</v>
      </c>
      <c r="AA62" s="381">
        <v>526</v>
      </c>
      <c r="AB62" s="381">
        <v>505</v>
      </c>
      <c r="AC62" s="381">
        <v>484</v>
      </c>
      <c r="AD62" s="381">
        <v>464</v>
      </c>
      <c r="AE62" s="381">
        <v>444</v>
      </c>
      <c r="AF62" s="381">
        <v>426</v>
      </c>
      <c r="AG62" s="381">
        <v>408</v>
      </c>
      <c r="AH62" s="381">
        <v>392</v>
      </c>
      <c r="AI62" s="381">
        <v>378</v>
      </c>
      <c r="AJ62" s="381">
        <v>366</v>
      </c>
      <c r="AK62" s="381">
        <v>358</v>
      </c>
      <c r="AL62" s="381">
        <v>353</v>
      </c>
    </row>
    <row r="63" spans="1:38" x14ac:dyDescent="0.2">
      <c r="A63" s="928"/>
      <c r="B63" s="635">
        <v>60</v>
      </c>
      <c r="C63" s="381">
        <v>866</v>
      </c>
      <c r="D63" s="381">
        <v>866</v>
      </c>
      <c r="E63" s="381">
        <v>864</v>
      </c>
      <c r="F63" s="381">
        <v>860</v>
      </c>
      <c r="G63" s="381">
        <v>856</v>
      </c>
      <c r="H63" s="381">
        <v>849</v>
      </c>
      <c r="I63" s="381">
        <v>841</v>
      </c>
      <c r="J63" s="381">
        <v>832</v>
      </c>
      <c r="K63" s="381">
        <v>821</v>
      </c>
      <c r="L63" s="381">
        <v>809</v>
      </c>
      <c r="M63" s="381">
        <v>796</v>
      </c>
      <c r="N63" s="381">
        <v>781</v>
      </c>
      <c r="O63" s="381">
        <v>765</v>
      </c>
      <c r="P63" s="381">
        <v>748</v>
      </c>
      <c r="Q63" s="381">
        <v>729</v>
      </c>
      <c r="R63" s="381">
        <v>711</v>
      </c>
      <c r="S63" s="381">
        <v>691</v>
      </c>
      <c r="T63" s="381">
        <v>670</v>
      </c>
      <c r="U63" s="381">
        <v>649</v>
      </c>
      <c r="V63" s="381">
        <v>628</v>
      </c>
      <c r="W63" s="381">
        <v>607</v>
      </c>
      <c r="X63" s="381">
        <v>585</v>
      </c>
      <c r="Y63" s="381">
        <v>563</v>
      </c>
      <c r="Z63" s="381">
        <v>542</v>
      </c>
      <c r="AA63" s="381">
        <v>520</v>
      </c>
      <c r="AB63" s="381">
        <v>499</v>
      </c>
      <c r="AC63" s="381">
        <v>479</v>
      </c>
      <c r="AD63" s="381">
        <v>459</v>
      </c>
      <c r="AE63" s="381">
        <v>439</v>
      </c>
      <c r="AF63" s="381">
        <v>421</v>
      </c>
      <c r="AG63" s="381">
        <v>403</v>
      </c>
      <c r="AH63" s="381">
        <v>387</v>
      </c>
      <c r="AI63" s="381">
        <v>372</v>
      </c>
      <c r="AJ63" s="381">
        <v>361</v>
      </c>
      <c r="AK63" s="381">
        <v>353</v>
      </c>
      <c r="AL63" s="381">
        <v>348</v>
      </c>
    </row>
    <row r="64" spans="1:38" x14ac:dyDescent="0.2">
      <c r="A64" s="928"/>
      <c r="B64" s="635">
        <v>61</v>
      </c>
      <c r="C64" s="381">
        <v>861</v>
      </c>
      <c r="D64" s="381">
        <v>861</v>
      </c>
      <c r="E64" s="381">
        <v>859</v>
      </c>
      <c r="F64" s="381">
        <v>855</v>
      </c>
      <c r="G64" s="381">
        <v>851</v>
      </c>
      <c r="H64" s="381">
        <v>844</v>
      </c>
      <c r="I64" s="381">
        <v>837</v>
      </c>
      <c r="J64" s="381">
        <v>827</v>
      </c>
      <c r="K64" s="381">
        <v>817</v>
      </c>
      <c r="L64" s="381">
        <v>804</v>
      </c>
      <c r="M64" s="381">
        <v>791</v>
      </c>
      <c r="N64" s="381">
        <v>776</v>
      </c>
      <c r="O64" s="381">
        <v>760</v>
      </c>
      <c r="P64" s="381">
        <v>743</v>
      </c>
      <c r="Q64" s="381">
        <v>725</v>
      </c>
      <c r="R64" s="381">
        <v>705</v>
      </c>
      <c r="S64" s="381">
        <v>686</v>
      </c>
      <c r="T64" s="381">
        <v>665</v>
      </c>
      <c r="U64" s="381">
        <v>644</v>
      </c>
      <c r="V64" s="381">
        <v>623</v>
      </c>
      <c r="W64" s="381">
        <v>602</v>
      </c>
      <c r="X64" s="381">
        <v>580</v>
      </c>
      <c r="Y64" s="381">
        <v>558</v>
      </c>
      <c r="Z64" s="381">
        <v>537</v>
      </c>
      <c r="AA64" s="381">
        <v>515</v>
      </c>
      <c r="AB64" s="381">
        <v>494</v>
      </c>
      <c r="AC64" s="381">
        <v>473</v>
      </c>
      <c r="AD64" s="381">
        <v>453</v>
      </c>
      <c r="AE64" s="381">
        <v>434</v>
      </c>
      <c r="AF64" s="381">
        <v>415</v>
      </c>
      <c r="AG64" s="381">
        <v>398</v>
      </c>
      <c r="AH64" s="381">
        <v>382</v>
      </c>
      <c r="AI64" s="381">
        <v>367</v>
      </c>
      <c r="AJ64" s="381">
        <v>356</v>
      </c>
      <c r="AK64" s="381">
        <v>347</v>
      </c>
      <c r="AL64" s="381">
        <v>342</v>
      </c>
    </row>
    <row r="65" spans="1:38" x14ac:dyDescent="0.2">
      <c r="A65" s="928"/>
      <c r="B65" s="635">
        <v>62</v>
      </c>
      <c r="C65" s="381">
        <v>856</v>
      </c>
      <c r="D65" s="381">
        <v>856</v>
      </c>
      <c r="E65" s="381">
        <v>854</v>
      </c>
      <c r="F65" s="381">
        <v>850</v>
      </c>
      <c r="G65" s="381">
        <v>845</v>
      </c>
      <c r="H65" s="381">
        <v>839</v>
      </c>
      <c r="I65" s="381">
        <v>831</v>
      </c>
      <c r="J65" s="381">
        <v>822</v>
      </c>
      <c r="K65" s="381">
        <v>812</v>
      </c>
      <c r="L65" s="381">
        <v>799</v>
      </c>
      <c r="M65" s="381">
        <v>786</v>
      </c>
      <c r="N65" s="381">
        <v>771</v>
      </c>
      <c r="O65" s="381">
        <v>755</v>
      </c>
      <c r="P65" s="381">
        <v>738</v>
      </c>
      <c r="Q65" s="381">
        <v>719</v>
      </c>
      <c r="R65" s="381">
        <v>700</v>
      </c>
      <c r="S65" s="381">
        <v>681</v>
      </c>
      <c r="T65" s="381">
        <v>660</v>
      </c>
      <c r="U65" s="381">
        <v>639</v>
      </c>
      <c r="V65" s="381">
        <v>618</v>
      </c>
      <c r="W65" s="381">
        <v>596</v>
      </c>
      <c r="X65" s="381">
        <v>575</v>
      </c>
      <c r="Y65" s="381">
        <v>553</v>
      </c>
      <c r="Z65" s="381">
        <v>531</v>
      </c>
      <c r="AA65" s="381">
        <v>510</v>
      </c>
      <c r="AB65" s="381">
        <v>489</v>
      </c>
      <c r="AC65" s="381">
        <v>468</v>
      </c>
      <c r="AD65" s="381">
        <v>448</v>
      </c>
      <c r="AE65" s="381">
        <v>429</v>
      </c>
      <c r="AF65" s="381">
        <v>410</v>
      </c>
      <c r="AG65" s="381">
        <v>393</v>
      </c>
      <c r="AH65" s="381">
        <v>377</v>
      </c>
      <c r="AI65" s="381">
        <v>362</v>
      </c>
      <c r="AJ65" s="381">
        <v>351</v>
      </c>
      <c r="AK65" s="381">
        <v>342</v>
      </c>
      <c r="AL65" s="381">
        <v>337</v>
      </c>
    </row>
    <row r="66" spans="1:38" x14ac:dyDescent="0.2">
      <c r="A66" s="928"/>
      <c r="B66" s="635">
        <v>63</v>
      </c>
      <c r="C66" s="381">
        <v>851</v>
      </c>
      <c r="D66" s="381">
        <v>850</v>
      </c>
      <c r="E66" s="381">
        <v>848</v>
      </c>
      <c r="F66" s="381">
        <v>845</v>
      </c>
      <c r="G66" s="381">
        <v>840</v>
      </c>
      <c r="H66" s="381">
        <v>834</v>
      </c>
      <c r="I66" s="381">
        <v>826</v>
      </c>
      <c r="J66" s="381">
        <v>817</v>
      </c>
      <c r="K66" s="381">
        <v>806</v>
      </c>
      <c r="L66" s="381">
        <v>794</v>
      </c>
      <c r="M66" s="381">
        <v>781</v>
      </c>
      <c r="N66" s="381">
        <v>766</v>
      </c>
      <c r="O66" s="381">
        <v>750</v>
      </c>
      <c r="P66" s="381">
        <v>732</v>
      </c>
      <c r="Q66" s="381">
        <v>714</v>
      </c>
      <c r="R66" s="381">
        <v>695</v>
      </c>
      <c r="S66" s="381">
        <v>675</v>
      </c>
      <c r="T66" s="381">
        <v>655</v>
      </c>
      <c r="U66" s="381">
        <v>634</v>
      </c>
      <c r="V66" s="381">
        <v>613</v>
      </c>
      <c r="W66" s="381">
        <v>591</v>
      </c>
      <c r="X66" s="381">
        <v>569</v>
      </c>
      <c r="Y66" s="381">
        <v>547</v>
      </c>
      <c r="Z66" s="381">
        <v>526</v>
      </c>
      <c r="AA66" s="381">
        <v>505</v>
      </c>
      <c r="AB66" s="381">
        <v>483</v>
      </c>
      <c r="AC66" s="381">
        <v>463</v>
      </c>
      <c r="AD66" s="381">
        <v>443</v>
      </c>
      <c r="AE66" s="381">
        <v>424</v>
      </c>
      <c r="AF66" s="381">
        <v>405</v>
      </c>
      <c r="AG66" s="381">
        <v>387</v>
      </c>
      <c r="AH66" s="381">
        <v>371</v>
      </c>
      <c r="AI66" s="381">
        <v>357</v>
      </c>
      <c r="AJ66" s="381">
        <v>346</v>
      </c>
      <c r="AK66" s="381">
        <v>337</v>
      </c>
      <c r="AL66" s="381">
        <v>332</v>
      </c>
    </row>
    <row r="67" spans="1:38" x14ac:dyDescent="0.2">
      <c r="A67" s="928"/>
      <c r="B67" s="635">
        <v>64</v>
      </c>
      <c r="C67" s="381">
        <v>845</v>
      </c>
      <c r="D67" s="381">
        <v>845</v>
      </c>
      <c r="E67" s="381">
        <v>843</v>
      </c>
      <c r="F67" s="381">
        <v>839</v>
      </c>
      <c r="G67" s="381">
        <v>835</v>
      </c>
      <c r="H67" s="381">
        <v>829</v>
      </c>
      <c r="I67" s="381">
        <v>821</v>
      </c>
      <c r="J67" s="381">
        <v>812</v>
      </c>
      <c r="K67" s="381">
        <v>801</v>
      </c>
      <c r="L67" s="381">
        <v>789</v>
      </c>
      <c r="M67" s="381">
        <v>775</v>
      </c>
      <c r="N67" s="381">
        <v>760</v>
      </c>
      <c r="O67" s="381">
        <v>744</v>
      </c>
      <c r="P67" s="381">
        <v>727</v>
      </c>
      <c r="Q67" s="381">
        <v>709</v>
      </c>
      <c r="R67" s="381">
        <v>690</v>
      </c>
      <c r="S67" s="381">
        <v>670</v>
      </c>
      <c r="T67" s="381">
        <v>650</v>
      </c>
      <c r="U67" s="381">
        <v>629</v>
      </c>
      <c r="V67" s="381">
        <v>607</v>
      </c>
      <c r="W67" s="381">
        <v>586</v>
      </c>
      <c r="X67" s="381">
        <v>564</v>
      </c>
      <c r="Y67" s="381">
        <v>542</v>
      </c>
      <c r="Z67" s="381">
        <v>521</v>
      </c>
      <c r="AA67" s="381">
        <v>499</v>
      </c>
      <c r="AB67" s="381">
        <v>478</v>
      </c>
      <c r="AC67" s="381">
        <v>458</v>
      </c>
      <c r="AD67" s="381">
        <v>438</v>
      </c>
      <c r="AE67" s="381">
        <v>418</v>
      </c>
      <c r="AF67" s="381">
        <v>400</v>
      </c>
      <c r="AG67" s="381">
        <v>382</v>
      </c>
      <c r="AH67" s="381">
        <v>366</v>
      </c>
      <c r="AI67" s="381">
        <v>352</v>
      </c>
      <c r="AJ67" s="381">
        <v>341</v>
      </c>
      <c r="AK67" s="381">
        <v>332</v>
      </c>
      <c r="AL67" s="381">
        <v>327</v>
      </c>
    </row>
    <row r="68" spans="1:38" x14ac:dyDescent="0.2">
      <c r="A68" s="928"/>
      <c r="B68" s="635">
        <v>65</v>
      </c>
      <c r="C68" s="381">
        <v>840</v>
      </c>
      <c r="D68" s="381">
        <v>839</v>
      </c>
      <c r="E68" s="381">
        <v>837</v>
      </c>
      <c r="F68" s="381">
        <v>834</v>
      </c>
      <c r="G68" s="381">
        <v>829</v>
      </c>
      <c r="H68" s="381">
        <v>823</v>
      </c>
      <c r="I68" s="381">
        <v>815</v>
      </c>
      <c r="J68" s="381">
        <v>806</v>
      </c>
      <c r="K68" s="381">
        <v>795</v>
      </c>
      <c r="L68" s="381">
        <v>783</v>
      </c>
      <c r="M68" s="381">
        <v>769</v>
      </c>
      <c r="N68" s="381">
        <v>755</v>
      </c>
      <c r="O68" s="381">
        <v>739</v>
      </c>
      <c r="P68" s="381">
        <v>722</v>
      </c>
      <c r="Q68" s="381">
        <v>703</v>
      </c>
      <c r="R68" s="381">
        <v>684</v>
      </c>
      <c r="S68" s="381">
        <v>665</v>
      </c>
      <c r="T68" s="381">
        <v>644</v>
      </c>
      <c r="U68" s="381">
        <v>623</v>
      </c>
      <c r="V68" s="381">
        <v>602</v>
      </c>
      <c r="W68" s="381">
        <v>580</v>
      </c>
      <c r="X68" s="381">
        <v>558</v>
      </c>
      <c r="Y68" s="381">
        <v>537</v>
      </c>
      <c r="Z68" s="381">
        <v>515</v>
      </c>
      <c r="AA68" s="381">
        <v>494</v>
      </c>
      <c r="AB68" s="381">
        <v>473</v>
      </c>
      <c r="AC68" s="381">
        <v>452</v>
      </c>
      <c r="AD68" s="381">
        <v>432</v>
      </c>
      <c r="AE68" s="381">
        <v>413</v>
      </c>
      <c r="AF68" s="381">
        <v>394</v>
      </c>
      <c r="AG68" s="381">
        <v>377</v>
      </c>
      <c r="AH68" s="381">
        <v>361</v>
      </c>
      <c r="AI68" s="381">
        <v>347</v>
      </c>
      <c r="AJ68" s="381">
        <v>336</v>
      </c>
      <c r="AK68" s="381">
        <v>327</v>
      </c>
      <c r="AL68" s="381">
        <v>322</v>
      </c>
    </row>
    <row r="69" spans="1:38" x14ac:dyDescent="0.2">
      <c r="A69" s="928"/>
      <c r="B69" s="635">
        <v>66</v>
      </c>
      <c r="C69" s="381">
        <v>834</v>
      </c>
      <c r="D69" s="381">
        <v>833</v>
      </c>
      <c r="E69" s="381">
        <v>831</v>
      </c>
      <c r="F69" s="381">
        <v>828</v>
      </c>
      <c r="G69" s="381">
        <v>823</v>
      </c>
      <c r="H69" s="381">
        <v>817</v>
      </c>
      <c r="I69" s="381">
        <v>810</v>
      </c>
      <c r="J69" s="381">
        <v>800</v>
      </c>
      <c r="K69" s="381">
        <v>790</v>
      </c>
      <c r="L69" s="381">
        <v>777</v>
      </c>
      <c r="M69" s="381">
        <v>764</v>
      </c>
      <c r="N69" s="381">
        <v>749</v>
      </c>
      <c r="O69" s="381">
        <v>733</v>
      </c>
      <c r="P69" s="381">
        <v>716</v>
      </c>
      <c r="Q69" s="381">
        <v>698</v>
      </c>
      <c r="R69" s="381">
        <v>679</v>
      </c>
      <c r="S69" s="381">
        <v>659</v>
      </c>
      <c r="T69" s="381">
        <v>639</v>
      </c>
      <c r="U69" s="381">
        <v>617</v>
      </c>
      <c r="V69" s="381">
        <v>596</v>
      </c>
      <c r="W69" s="381">
        <v>575</v>
      </c>
      <c r="X69" s="381">
        <v>553</v>
      </c>
      <c r="Y69" s="381">
        <v>531</v>
      </c>
      <c r="Z69" s="381">
        <v>510</v>
      </c>
      <c r="AA69" s="381">
        <v>488</v>
      </c>
      <c r="AB69" s="381">
        <v>467</v>
      </c>
      <c r="AC69" s="381">
        <v>447</v>
      </c>
      <c r="AD69" s="381">
        <v>427</v>
      </c>
      <c r="AE69" s="381">
        <v>408</v>
      </c>
      <c r="AF69" s="381">
        <v>389</v>
      </c>
      <c r="AG69" s="381">
        <v>372</v>
      </c>
      <c r="AH69" s="381">
        <v>356</v>
      </c>
      <c r="AI69" s="381">
        <v>343</v>
      </c>
      <c r="AJ69" s="381">
        <v>331</v>
      </c>
      <c r="AK69" s="381">
        <v>323</v>
      </c>
      <c r="AL69" s="381">
        <v>317</v>
      </c>
    </row>
    <row r="70" spans="1:38" x14ac:dyDescent="0.2">
      <c r="A70" s="928"/>
      <c r="B70" s="635">
        <v>67</v>
      </c>
      <c r="C70" s="381">
        <v>828</v>
      </c>
      <c r="D70" s="381">
        <v>827</v>
      </c>
      <c r="E70" s="381">
        <v>825</v>
      </c>
      <c r="F70" s="381">
        <v>822</v>
      </c>
      <c r="G70" s="381">
        <v>817</v>
      </c>
      <c r="H70" s="381">
        <v>811</v>
      </c>
      <c r="I70" s="381">
        <v>804</v>
      </c>
      <c r="J70" s="381">
        <v>794</v>
      </c>
      <c r="K70" s="381">
        <v>784</v>
      </c>
      <c r="L70" s="381">
        <v>772</v>
      </c>
      <c r="M70" s="381">
        <v>758</v>
      </c>
      <c r="N70" s="381">
        <v>743</v>
      </c>
      <c r="O70" s="381">
        <v>727</v>
      </c>
      <c r="P70" s="381">
        <v>710</v>
      </c>
      <c r="Q70" s="381">
        <v>692</v>
      </c>
      <c r="R70" s="381">
        <v>673</v>
      </c>
      <c r="S70" s="381">
        <v>653</v>
      </c>
      <c r="T70" s="381">
        <v>633</v>
      </c>
      <c r="U70" s="381">
        <v>612</v>
      </c>
      <c r="V70" s="381">
        <v>591</v>
      </c>
      <c r="W70" s="381">
        <v>569</v>
      </c>
      <c r="X70" s="381">
        <v>548</v>
      </c>
      <c r="Y70" s="381">
        <v>526</v>
      </c>
      <c r="Z70" s="381">
        <v>504</v>
      </c>
      <c r="AA70" s="381">
        <v>483</v>
      </c>
      <c r="AB70" s="381">
        <v>462</v>
      </c>
      <c r="AC70" s="381">
        <v>442</v>
      </c>
      <c r="AD70" s="381">
        <v>422</v>
      </c>
      <c r="AE70" s="381">
        <v>403</v>
      </c>
      <c r="AF70" s="381">
        <v>384</v>
      </c>
      <c r="AG70" s="381">
        <v>367</v>
      </c>
      <c r="AH70" s="381">
        <v>351</v>
      </c>
      <c r="AI70" s="381">
        <v>337</v>
      </c>
      <c r="AJ70" s="381">
        <v>326</v>
      </c>
      <c r="AK70" s="381">
        <v>318</v>
      </c>
      <c r="AL70" s="381">
        <v>312</v>
      </c>
    </row>
    <row r="71" spans="1:38" x14ac:dyDescent="0.2">
      <c r="A71" s="928"/>
      <c r="B71" s="635">
        <v>68</v>
      </c>
      <c r="C71" s="381">
        <v>821</v>
      </c>
      <c r="D71" s="381">
        <v>821</v>
      </c>
      <c r="E71" s="381">
        <v>819</v>
      </c>
      <c r="F71" s="381">
        <v>815</v>
      </c>
      <c r="G71" s="381">
        <v>811</v>
      </c>
      <c r="H71" s="381">
        <v>805</v>
      </c>
      <c r="I71" s="381">
        <v>797</v>
      </c>
      <c r="J71" s="381">
        <v>788</v>
      </c>
      <c r="K71" s="381">
        <v>778</v>
      </c>
      <c r="L71" s="381">
        <v>766</v>
      </c>
      <c r="M71" s="381">
        <v>752</v>
      </c>
      <c r="N71" s="381">
        <v>738</v>
      </c>
      <c r="O71" s="381">
        <v>722</v>
      </c>
      <c r="P71" s="381">
        <v>704</v>
      </c>
      <c r="Q71" s="381">
        <v>686</v>
      </c>
      <c r="R71" s="381">
        <v>667</v>
      </c>
      <c r="S71" s="381">
        <v>648</v>
      </c>
      <c r="T71" s="381">
        <v>627</v>
      </c>
      <c r="U71" s="381">
        <v>606</v>
      </c>
      <c r="V71" s="381">
        <v>585</v>
      </c>
      <c r="W71" s="381">
        <v>563</v>
      </c>
      <c r="X71" s="381">
        <v>542</v>
      </c>
      <c r="Y71" s="381">
        <v>520</v>
      </c>
      <c r="Z71" s="381">
        <v>499</v>
      </c>
      <c r="AA71" s="381">
        <v>477</v>
      </c>
      <c r="AB71" s="381">
        <v>456</v>
      </c>
      <c r="AC71" s="381">
        <v>436</v>
      </c>
      <c r="AD71" s="381">
        <v>416</v>
      </c>
      <c r="AE71" s="381">
        <v>397</v>
      </c>
      <c r="AF71" s="381">
        <v>379</v>
      </c>
      <c r="AG71" s="381">
        <v>362</v>
      </c>
      <c r="AH71" s="381">
        <v>346</v>
      </c>
      <c r="AI71" s="381">
        <v>333</v>
      </c>
      <c r="AJ71" s="381">
        <v>321</v>
      </c>
      <c r="AK71" s="381">
        <v>313</v>
      </c>
      <c r="AL71" s="381">
        <v>308</v>
      </c>
    </row>
    <row r="72" spans="1:38" x14ac:dyDescent="0.2">
      <c r="A72" s="928"/>
      <c r="B72" s="635">
        <v>69</v>
      </c>
      <c r="C72" s="381">
        <v>815</v>
      </c>
      <c r="D72" s="381">
        <v>814</v>
      </c>
      <c r="E72" s="381">
        <v>812</v>
      </c>
      <c r="F72" s="381">
        <v>809</v>
      </c>
      <c r="G72" s="381">
        <v>805</v>
      </c>
      <c r="H72" s="381">
        <v>799</v>
      </c>
      <c r="I72" s="381">
        <v>791</v>
      </c>
      <c r="J72" s="381">
        <v>782</v>
      </c>
      <c r="K72" s="381">
        <v>771</v>
      </c>
      <c r="L72" s="381">
        <v>759</v>
      </c>
      <c r="M72" s="381">
        <v>746</v>
      </c>
      <c r="N72" s="381">
        <v>731</v>
      </c>
      <c r="O72" s="381">
        <v>716</v>
      </c>
      <c r="P72" s="381">
        <v>698</v>
      </c>
      <c r="Q72" s="381">
        <v>680</v>
      </c>
      <c r="R72" s="381">
        <v>661</v>
      </c>
      <c r="S72" s="381">
        <v>642</v>
      </c>
      <c r="T72" s="381">
        <v>621</v>
      </c>
      <c r="U72" s="381">
        <v>600</v>
      </c>
      <c r="V72" s="381">
        <v>579</v>
      </c>
      <c r="W72" s="381">
        <v>558</v>
      </c>
      <c r="X72" s="381">
        <v>536</v>
      </c>
      <c r="Y72" s="381">
        <v>515</v>
      </c>
      <c r="Z72" s="381">
        <v>493</v>
      </c>
      <c r="AA72" s="381">
        <v>472</v>
      </c>
      <c r="AB72" s="381">
        <v>451</v>
      </c>
      <c r="AC72" s="381">
        <v>431</v>
      </c>
      <c r="AD72" s="381">
        <v>411</v>
      </c>
      <c r="AE72" s="381">
        <v>392</v>
      </c>
      <c r="AF72" s="381">
        <v>374</v>
      </c>
      <c r="AG72" s="381">
        <v>357</v>
      </c>
      <c r="AH72" s="381">
        <v>341</v>
      </c>
      <c r="AI72" s="381">
        <v>328</v>
      </c>
      <c r="AJ72" s="381">
        <v>317</v>
      </c>
      <c r="AK72" s="381">
        <v>308</v>
      </c>
      <c r="AL72" s="381">
        <v>303</v>
      </c>
    </row>
    <row r="73" spans="1:38" x14ac:dyDescent="0.2">
      <c r="A73" s="928"/>
      <c r="B73" s="635">
        <v>70</v>
      </c>
      <c r="C73" s="381">
        <v>808</v>
      </c>
      <c r="D73" s="381">
        <v>808</v>
      </c>
      <c r="E73" s="381">
        <v>806</v>
      </c>
      <c r="F73" s="381">
        <v>802</v>
      </c>
      <c r="G73" s="381">
        <v>798</v>
      </c>
      <c r="H73" s="381">
        <v>792</v>
      </c>
      <c r="I73" s="381">
        <v>785</v>
      </c>
      <c r="J73" s="381">
        <v>776</v>
      </c>
      <c r="K73" s="381">
        <v>765</v>
      </c>
      <c r="L73" s="381">
        <v>753</v>
      </c>
      <c r="M73" s="381">
        <v>740</v>
      </c>
      <c r="N73" s="381">
        <v>725</v>
      </c>
      <c r="O73" s="381">
        <v>709</v>
      </c>
      <c r="P73" s="381">
        <v>692</v>
      </c>
      <c r="Q73" s="381">
        <v>674</v>
      </c>
      <c r="R73" s="381">
        <v>655</v>
      </c>
      <c r="S73" s="381">
        <v>635</v>
      </c>
      <c r="T73" s="381">
        <v>615</v>
      </c>
      <c r="U73" s="381">
        <v>595</v>
      </c>
      <c r="V73" s="381">
        <v>573</v>
      </c>
      <c r="W73" s="381">
        <v>552</v>
      </c>
      <c r="X73" s="381">
        <v>530</v>
      </c>
      <c r="Y73" s="381">
        <v>509</v>
      </c>
      <c r="Z73" s="381">
        <v>488</v>
      </c>
      <c r="AA73" s="381">
        <v>466</v>
      </c>
      <c r="AB73" s="381">
        <v>446</v>
      </c>
      <c r="AC73" s="381">
        <v>426</v>
      </c>
      <c r="AD73" s="381">
        <v>406</v>
      </c>
      <c r="AE73" s="381">
        <v>387</v>
      </c>
      <c r="AF73" s="381">
        <v>369</v>
      </c>
      <c r="AG73" s="381">
        <v>352</v>
      </c>
      <c r="AH73" s="381">
        <v>337</v>
      </c>
      <c r="AI73" s="381">
        <v>323</v>
      </c>
      <c r="AJ73" s="381">
        <v>312</v>
      </c>
      <c r="AK73" s="381">
        <v>304</v>
      </c>
      <c r="AL73" s="381">
        <v>298</v>
      </c>
    </row>
    <row r="74" spans="1:38" x14ac:dyDescent="0.2">
      <c r="A74" s="928"/>
      <c r="B74" s="635">
        <v>71</v>
      </c>
      <c r="C74" s="381">
        <v>801</v>
      </c>
      <c r="D74" s="381">
        <v>801</v>
      </c>
      <c r="E74" s="381">
        <v>799</v>
      </c>
      <c r="F74" s="381">
        <v>796</v>
      </c>
      <c r="G74" s="381">
        <v>791</v>
      </c>
      <c r="H74" s="381">
        <v>785</v>
      </c>
      <c r="I74" s="381">
        <v>778</v>
      </c>
      <c r="J74" s="381">
        <v>769</v>
      </c>
      <c r="K74" s="381">
        <v>759</v>
      </c>
      <c r="L74" s="381">
        <v>747</v>
      </c>
      <c r="M74" s="381">
        <v>733</v>
      </c>
      <c r="N74" s="381">
        <v>719</v>
      </c>
      <c r="O74" s="381">
        <v>703</v>
      </c>
      <c r="P74" s="381">
        <v>686</v>
      </c>
      <c r="Q74" s="381">
        <v>668</v>
      </c>
      <c r="R74" s="381">
        <v>649</v>
      </c>
      <c r="S74" s="381">
        <v>629</v>
      </c>
      <c r="T74" s="381">
        <v>609</v>
      </c>
      <c r="U74" s="381">
        <v>589</v>
      </c>
      <c r="V74" s="381">
        <v>567</v>
      </c>
      <c r="W74" s="381">
        <v>546</v>
      </c>
      <c r="X74" s="381">
        <v>525</v>
      </c>
      <c r="Y74" s="381">
        <v>503</v>
      </c>
      <c r="Z74" s="381">
        <v>482</v>
      </c>
      <c r="AA74" s="381">
        <v>461</v>
      </c>
      <c r="AB74" s="381">
        <v>440</v>
      </c>
      <c r="AC74" s="381">
        <v>420</v>
      </c>
      <c r="AD74" s="381">
        <v>400</v>
      </c>
      <c r="AE74" s="381">
        <v>381</v>
      </c>
      <c r="AF74" s="381">
        <v>364</v>
      </c>
      <c r="AG74" s="381">
        <v>347</v>
      </c>
      <c r="AH74" s="381">
        <v>331</v>
      </c>
      <c r="AI74" s="381">
        <v>318</v>
      </c>
      <c r="AJ74" s="381">
        <v>307</v>
      </c>
      <c r="AK74" s="381">
        <v>299</v>
      </c>
      <c r="AL74" s="381">
        <v>294</v>
      </c>
    </row>
    <row r="75" spans="1:38" x14ac:dyDescent="0.2">
      <c r="A75" s="928"/>
      <c r="B75" s="635">
        <v>72</v>
      </c>
      <c r="C75" s="381">
        <v>794</v>
      </c>
      <c r="D75" s="381">
        <v>794</v>
      </c>
      <c r="E75" s="381">
        <v>792</v>
      </c>
      <c r="F75" s="381">
        <v>789</v>
      </c>
      <c r="G75" s="381">
        <v>784</v>
      </c>
      <c r="H75" s="381">
        <v>778</v>
      </c>
      <c r="I75" s="381">
        <v>771</v>
      </c>
      <c r="J75" s="381">
        <v>762</v>
      </c>
      <c r="K75" s="381">
        <v>752</v>
      </c>
      <c r="L75" s="381">
        <v>740</v>
      </c>
      <c r="M75" s="381">
        <v>727</v>
      </c>
      <c r="N75" s="381">
        <v>712</v>
      </c>
      <c r="O75" s="381">
        <v>696</v>
      </c>
      <c r="P75" s="381">
        <v>679</v>
      </c>
      <c r="Q75" s="381">
        <v>661</v>
      </c>
      <c r="R75" s="381">
        <v>643</v>
      </c>
      <c r="S75" s="381">
        <v>623</v>
      </c>
      <c r="T75" s="381">
        <v>603</v>
      </c>
      <c r="U75" s="381">
        <v>582</v>
      </c>
      <c r="V75" s="381">
        <v>562</v>
      </c>
      <c r="W75" s="381">
        <v>540</v>
      </c>
      <c r="X75" s="381">
        <v>519</v>
      </c>
      <c r="Y75" s="381">
        <v>497</v>
      </c>
      <c r="Z75" s="381">
        <v>476</v>
      </c>
      <c r="AA75" s="381">
        <v>455</v>
      </c>
      <c r="AB75" s="381">
        <v>435</v>
      </c>
      <c r="AC75" s="381">
        <v>414</v>
      </c>
      <c r="AD75" s="381">
        <v>395</v>
      </c>
      <c r="AE75" s="381">
        <v>376</v>
      </c>
      <c r="AF75" s="381">
        <v>359</v>
      </c>
      <c r="AG75" s="381">
        <v>342</v>
      </c>
      <c r="AH75" s="381">
        <v>327</v>
      </c>
      <c r="AI75" s="381">
        <v>313</v>
      </c>
      <c r="AJ75" s="381">
        <v>303</v>
      </c>
      <c r="AK75" s="381">
        <v>294</v>
      </c>
      <c r="AL75" s="381">
        <v>289</v>
      </c>
    </row>
    <row r="76" spans="1:38" x14ac:dyDescent="0.2">
      <c r="A76" s="928"/>
      <c r="B76" s="635">
        <v>73</v>
      </c>
      <c r="C76" s="381">
        <v>787</v>
      </c>
      <c r="D76" s="381">
        <v>786</v>
      </c>
      <c r="E76" s="381">
        <v>784</v>
      </c>
      <c r="F76" s="381">
        <v>782</v>
      </c>
      <c r="G76" s="381">
        <v>777</v>
      </c>
      <c r="H76" s="381">
        <v>771</v>
      </c>
      <c r="I76" s="381">
        <v>764</v>
      </c>
      <c r="J76" s="381">
        <v>755</v>
      </c>
      <c r="K76" s="381">
        <v>745</v>
      </c>
      <c r="L76" s="381">
        <v>733</v>
      </c>
      <c r="M76" s="381">
        <v>720</v>
      </c>
      <c r="N76" s="381">
        <v>706</v>
      </c>
      <c r="O76" s="381">
        <v>690</v>
      </c>
      <c r="P76" s="381">
        <v>673</v>
      </c>
      <c r="Q76" s="381">
        <v>655</v>
      </c>
      <c r="R76" s="381">
        <v>636</v>
      </c>
      <c r="S76" s="381">
        <v>617</v>
      </c>
      <c r="T76" s="381">
        <v>597</v>
      </c>
      <c r="U76" s="381">
        <v>576</v>
      </c>
      <c r="V76" s="381">
        <v>556</v>
      </c>
      <c r="W76" s="381">
        <v>534</v>
      </c>
      <c r="X76" s="381">
        <v>513</v>
      </c>
      <c r="Y76" s="381">
        <v>492</v>
      </c>
      <c r="Z76" s="381">
        <v>470</v>
      </c>
      <c r="AA76" s="381">
        <v>450</v>
      </c>
      <c r="AB76" s="381">
        <v>429</v>
      </c>
      <c r="AC76" s="381">
        <v>409</v>
      </c>
      <c r="AD76" s="381">
        <v>390</v>
      </c>
      <c r="AE76" s="381">
        <v>371</v>
      </c>
      <c r="AF76" s="381">
        <v>353</v>
      </c>
      <c r="AG76" s="381">
        <v>337</v>
      </c>
      <c r="AH76" s="381">
        <v>322</v>
      </c>
      <c r="AI76" s="381">
        <v>309</v>
      </c>
      <c r="AJ76" s="381">
        <v>298</v>
      </c>
      <c r="AK76" s="381">
        <v>290</v>
      </c>
      <c r="AL76" s="381">
        <v>285</v>
      </c>
    </row>
    <row r="77" spans="1:38" x14ac:dyDescent="0.2">
      <c r="A77" s="928"/>
      <c r="B77" s="635">
        <v>74</v>
      </c>
      <c r="C77" s="381">
        <v>780</v>
      </c>
      <c r="D77" s="381">
        <v>779</v>
      </c>
      <c r="E77" s="381">
        <v>777</v>
      </c>
      <c r="F77" s="381">
        <v>774</v>
      </c>
      <c r="G77" s="381">
        <v>770</v>
      </c>
      <c r="H77" s="381">
        <v>764</v>
      </c>
      <c r="I77" s="381">
        <v>757</v>
      </c>
      <c r="J77" s="381">
        <v>748</v>
      </c>
      <c r="K77" s="381">
        <v>738</v>
      </c>
      <c r="L77" s="381">
        <v>726</v>
      </c>
      <c r="M77" s="381">
        <v>713</v>
      </c>
      <c r="N77" s="381">
        <v>699</v>
      </c>
      <c r="O77" s="381">
        <v>683</v>
      </c>
      <c r="P77" s="381">
        <v>667</v>
      </c>
      <c r="Q77" s="381">
        <v>649</v>
      </c>
      <c r="R77" s="381">
        <v>630</v>
      </c>
      <c r="S77" s="381">
        <v>610</v>
      </c>
      <c r="T77" s="381">
        <v>591</v>
      </c>
      <c r="U77" s="381">
        <v>570</v>
      </c>
      <c r="V77" s="381">
        <v>549</v>
      </c>
      <c r="W77" s="381">
        <v>528</v>
      </c>
      <c r="X77" s="381">
        <v>507</v>
      </c>
      <c r="Y77" s="381">
        <v>486</v>
      </c>
      <c r="Z77" s="381">
        <v>465</v>
      </c>
      <c r="AA77" s="381">
        <v>444</v>
      </c>
      <c r="AB77" s="381">
        <v>423</v>
      </c>
      <c r="AC77" s="381">
        <v>404</v>
      </c>
      <c r="AD77" s="381">
        <v>384</v>
      </c>
      <c r="AE77" s="381">
        <v>366</v>
      </c>
      <c r="AF77" s="381">
        <v>348</v>
      </c>
      <c r="AG77" s="381">
        <v>332</v>
      </c>
      <c r="AH77" s="381">
        <v>317</v>
      </c>
      <c r="AI77" s="381">
        <v>304</v>
      </c>
      <c r="AJ77" s="381">
        <v>294</v>
      </c>
      <c r="AK77" s="381">
        <v>285</v>
      </c>
      <c r="AL77" s="381">
        <v>280</v>
      </c>
    </row>
    <row r="78" spans="1:38" x14ac:dyDescent="0.2">
      <c r="A78" s="928"/>
      <c r="B78" s="635">
        <v>75</v>
      </c>
      <c r="C78" s="381">
        <v>772</v>
      </c>
      <c r="D78" s="381">
        <v>771</v>
      </c>
      <c r="E78" s="381">
        <v>770</v>
      </c>
      <c r="F78" s="381">
        <v>767</v>
      </c>
      <c r="G78" s="381">
        <v>762</v>
      </c>
      <c r="H78" s="381">
        <v>757</v>
      </c>
      <c r="I78" s="381">
        <v>750</v>
      </c>
      <c r="J78" s="381">
        <v>741</v>
      </c>
      <c r="K78" s="381">
        <v>731</v>
      </c>
      <c r="L78" s="381">
        <v>719</v>
      </c>
      <c r="M78" s="381">
        <v>706</v>
      </c>
      <c r="N78" s="381">
        <v>692</v>
      </c>
      <c r="O78" s="381">
        <v>676</v>
      </c>
      <c r="P78" s="381">
        <v>660</v>
      </c>
      <c r="Q78" s="381">
        <v>643</v>
      </c>
      <c r="R78" s="381">
        <v>624</v>
      </c>
      <c r="S78" s="381">
        <v>604</v>
      </c>
      <c r="T78" s="381">
        <v>584</v>
      </c>
      <c r="U78" s="381">
        <v>564</v>
      </c>
      <c r="V78" s="381">
        <v>543</v>
      </c>
      <c r="W78" s="381">
        <v>522</v>
      </c>
      <c r="X78" s="381">
        <v>501</v>
      </c>
      <c r="Y78" s="381">
        <v>480</v>
      </c>
      <c r="Z78" s="381">
        <v>459</v>
      </c>
      <c r="AA78" s="381">
        <v>438</v>
      </c>
      <c r="AB78" s="381">
        <v>418</v>
      </c>
      <c r="AC78" s="381">
        <v>398</v>
      </c>
      <c r="AD78" s="381">
        <v>379</v>
      </c>
      <c r="AE78" s="381">
        <v>361</v>
      </c>
      <c r="AF78" s="381">
        <v>343</v>
      </c>
      <c r="AG78" s="381">
        <v>327</v>
      </c>
      <c r="AH78" s="381">
        <v>312</v>
      </c>
      <c r="AI78" s="381">
        <v>300</v>
      </c>
      <c r="AJ78" s="381">
        <v>289</v>
      </c>
      <c r="AK78" s="381">
        <v>281</v>
      </c>
      <c r="AL78" s="381">
        <v>276</v>
      </c>
    </row>
    <row r="79" spans="1:38" x14ac:dyDescent="0.2">
      <c r="A79" s="928"/>
      <c r="B79" s="635">
        <v>76</v>
      </c>
      <c r="C79" s="381">
        <v>764</v>
      </c>
      <c r="D79" s="381">
        <v>764</v>
      </c>
      <c r="E79" s="381">
        <v>762</v>
      </c>
      <c r="F79" s="381">
        <v>759</v>
      </c>
      <c r="G79" s="381">
        <v>755</v>
      </c>
      <c r="H79" s="381">
        <v>749</v>
      </c>
      <c r="I79" s="381">
        <v>742</v>
      </c>
      <c r="J79" s="381">
        <v>734</v>
      </c>
      <c r="K79" s="381">
        <v>724</v>
      </c>
      <c r="L79" s="381">
        <v>712</v>
      </c>
      <c r="M79" s="381">
        <v>699</v>
      </c>
      <c r="N79" s="381">
        <v>685</v>
      </c>
      <c r="O79" s="381">
        <v>669</v>
      </c>
      <c r="P79" s="381">
        <v>653</v>
      </c>
      <c r="Q79" s="381">
        <v>635</v>
      </c>
      <c r="R79" s="381">
        <v>617</v>
      </c>
      <c r="S79" s="381">
        <v>598</v>
      </c>
      <c r="T79" s="381">
        <v>578</v>
      </c>
      <c r="U79" s="381">
        <v>557</v>
      </c>
      <c r="V79" s="381">
        <v>537</v>
      </c>
      <c r="W79" s="381">
        <v>516</v>
      </c>
      <c r="X79" s="381">
        <v>495</v>
      </c>
      <c r="Y79" s="381">
        <v>474</v>
      </c>
      <c r="Z79" s="381">
        <v>453</v>
      </c>
      <c r="AA79" s="381">
        <v>432</v>
      </c>
      <c r="AB79" s="381">
        <v>412</v>
      </c>
      <c r="AC79" s="381">
        <v>393</v>
      </c>
      <c r="AD79" s="381">
        <v>374</v>
      </c>
      <c r="AE79" s="381">
        <v>356</v>
      </c>
      <c r="AF79" s="381">
        <v>339</v>
      </c>
      <c r="AG79" s="381">
        <v>322</v>
      </c>
      <c r="AH79" s="381">
        <v>308</v>
      </c>
      <c r="AI79" s="381">
        <v>295</v>
      </c>
      <c r="AJ79" s="381">
        <v>284</v>
      </c>
      <c r="AK79" s="381">
        <v>277</v>
      </c>
      <c r="AL79" s="381">
        <v>272</v>
      </c>
    </row>
    <row r="80" spans="1:38" x14ac:dyDescent="0.2">
      <c r="A80" s="928"/>
      <c r="B80" s="635">
        <v>77</v>
      </c>
      <c r="C80" s="381">
        <v>756</v>
      </c>
      <c r="D80" s="381">
        <v>756</v>
      </c>
      <c r="E80" s="381">
        <v>754</v>
      </c>
      <c r="F80" s="381">
        <v>751</v>
      </c>
      <c r="G80" s="381">
        <v>747</v>
      </c>
      <c r="H80" s="381">
        <v>741</v>
      </c>
      <c r="I80" s="381">
        <v>735</v>
      </c>
      <c r="J80" s="381">
        <v>726</v>
      </c>
      <c r="K80" s="381">
        <v>716</v>
      </c>
      <c r="L80" s="381">
        <v>705</v>
      </c>
      <c r="M80" s="381">
        <v>692</v>
      </c>
      <c r="N80" s="381">
        <v>678</v>
      </c>
      <c r="O80" s="381">
        <v>663</v>
      </c>
      <c r="P80" s="381">
        <v>646</v>
      </c>
      <c r="Q80" s="381">
        <v>628</v>
      </c>
      <c r="R80" s="381">
        <v>610</v>
      </c>
      <c r="S80" s="381">
        <v>591</v>
      </c>
      <c r="T80" s="381">
        <v>572</v>
      </c>
      <c r="U80" s="381">
        <v>551</v>
      </c>
      <c r="V80" s="381">
        <v>531</v>
      </c>
      <c r="W80" s="381">
        <v>510</v>
      </c>
      <c r="X80" s="381">
        <v>489</v>
      </c>
      <c r="Y80" s="381">
        <v>468</v>
      </c>
      <c r="Z80" s="381">
        <v>448</v>
      </c>
      <c r="AA80" s="381">
        <v>427</v>
      </c>
      <c r="AB80" s="381">
        <v>407</v>
      </c>
      <c r="AC80" s="381">
        <v>388</v>
      </c>
      <c r="AD80" s="381">
        <v>369</v>
      </c>
      <c r="AE80" s="381">
        <v>350</v>
      </c>
      <c r="AF80" s="381">
        <v>333</v>
      </c>
      <c r="AG80" s="381">
        <v>317</v>
      </c>
      <c r="AH80" s="381">
        <v>303</v>
      </c>
      <c r="AI80" s="381">
        <v>290</v>
      </c>
      <c r="AJ80" s="381">
        <v>280</v>
      </c>
      <c r="AK80" s="381">
        <v>272</v>
      </c>
      <c r="AL80" s="381">
        <v>267</v>
      </c>
    </row>
    <row r="81" spans="1:38" x14ac:dyDescent="0.2">
      <c r="A81" s="928"/>
      <c r="B81" s="635">
        <v>78</v>
      </c>
      <c r="C81" s="381">
        <v>748</v>
      </c>
      <c r="D81" s="381">
        <v>747</v>
      </c>
      <c r="E81" s="381">
        <v>746</v>
      </c>
      <c r="F81" s="381">
        <v>743</v>
      </c>
      <c r="G81" s="381">
        <v>739</v>
      </c>
      <c r="H81" s="381">
        <v>734</v>
      </c>
      <c r="I81" s="381">
        <v>727</v>
      </c>
      <c r="J81" s="381">
        <v>718</v>
      </c>
      <c r="K81" s="381">
        <v>708</v>
      </c>
      <c r="L81" s="381">
        <v>697</v>
      </c>
      <c r="M81" s="381">
        <v>684</v>
      </c>
      <c r="N81" s="381">
        <v>671</v>
      </c>
      <c r="O81" s="381">
        <v>655</v>
      </c>
      <c r="P81" s="381">
        <v>639</v>
      </c>
      <c r="Q81" s="381">
        <v>621</v>
      </c>
      <c r="R81" s="381">
        <v>603</v>
      </c>
      <c r="S81" s="381">
        <v>584</v>
      </c>
      <c r="T81" s="381">
        <v>565</v>
      </c>
      <c r="U81" s="381">
        <v>545</v>
      </c>
      <c r="V81" s="381">
        <v>524</v>
      </c>
      <c r="W81" s="381">
        <v>504</v>
      </c>
      <c r="X81" s="381">
        <v>483</v>
      </c>
      <c r="Y81" s="381">
        <v>462</v>
      </c>
      <c r="Z81" s="381">
        <v>441</v>
      </c>
      <c r="AA81" s="381">
        <v>421</v>
      </c>
      <c r="AB81" s="381">
        <v>401</v>
      </c>
      <c r="AC81" s="381">
        <v>382</v>
      </c>
      <c r="AD81" s="381">
        <v>363</v>
      </c>
      <c r="AE81" s="381">
        <v>345</v>
      </c>
      <c r="AF81" s="381">
        <v>328</v>
      </c>
      <c r="AG81" s="381">
        <v>313</v>
      </c>
      <c r="AH81" s="381">
        <v>298</v>
      </c>
      <c r="AI81" s="381">
        <v>286</v>
      </c>
      <c r="AJ81" s="381">
        <v>276</v>
      </c>
      <c r="AK81" s="381">
        <v>268</v>
      </c>
      <c r="AL81" s="381">
        <v>263</v>
      </c>
    </row>
    <row r="82" spans="1:38" x14ac:dyDescent="0.2">
      <c r="A82" s="928"/>
      <c r="B82" s="635">
        <v>79</v>
      </c>
      <c r="C82" s="381">
        <v>740</v>
      </c>
      <c r="D82" s="381">
        <v>739</v>
      </c>
      <c r="E82" s="381">
        <v>738</v>
      </c>
      <c r="F82" s="381">
        <v>735</v>
      </c>
      <c r="G82" s="381">
        <v>731</v>
      </c>
      <c r="H82" s="381">
        <v>726</v>
      </c>
      <c r="I82" s="381">
        <v>719</v>
      </c>
      <c r="J82" s="381">
        <v>710</v>
      </c>
      <c r="K82" s="381">
        <v>701</v>
      </c>
      <c r="L82" s="381">
        <v>690</v>
      </c>
      <c r="M82" s="381">
        <v>677</v>
      </c>
      <c r="N82" s="381">
        <v>663</v>
      </c>
      <c r="O82" s="381">
        <v>648</v>
      </c>
      <c r="P82" s="381">
        <v>632</v>
      </c>
      <c r="Q82" s="381">
        <v>615</v>
      </c>
      <c r="R82" s="381">
        <v>597</v>
      </c>
      <c r="S82" s="381">
        <v>578</v>
      </c>
      <c r="T82" s="381">
        <v>558</v>
      </c>
      <c r="U82" s="381">
        <v>538</v>
      </c>
      <c r="V82" s="381">
        <v>518</v>
      </c>
      <c r="W82" s="381">
        <v>497</v>
      </c>
      <c r="X82" s="381">
        <v>477</v>
      </c>
      <c r="Y82" s="381">
        <v>456</v>
      </c>
      <c r="Z82" s="381">
        <v>436</v>
      </c>
      <c r="AA82" s="381">
        <v>416</v>
      </c>
      <c r="AB82" s="381">
        <v>396</v>
      </c>
      <c r="AC82" s="381">
        <v>376</v>
      </c>
      <c r="AD82" s="381">
        <v>358</v>
      </c>
      <c r="AE82" s="381">
        <v>340</v>
      </c>
      <c r="AF82" s="381">
        <v>323</v>
      </c>
      <c r="AG82" s="381">
        <v>308</v>
      </c>
      <c r="AH82" s="381">
        <v>293</v>
      </c>
      <c r="AI82" s="381">
        <v>281</v>
      </c>
      <c r="AJ82" s="381">
        <v>271</v>
      </c>
      <c r="AK82" s="381">
        <v>264</v>
      </c>
      <c r="AL82" s="381">
        <v>259</v>
      </c>
    </row>
    <row r="83" spans="1:38" x14ac:dyDescent="0.2">
      <c r="A83" s="928"/>
      <c r="B83" s="635">
        <v>80</v>
      </c>
      <c r="C83" s="381">
        <v>731</v>
      </c>
      <c r="D83" s="381">
        <v>731</v>
      </c>
      <c r="E83" s="381">
        <v>729</v>
      </c>
      <c r="F83" s="381">
        <v>726</v>
      </c>
      <c r="G83" s="381">
        <v>722</v>
      </c>
      <c r="H83" s="381">
        <v>717</v>
      </c>
      <c r="I83" s="381">
        <v>711</v>
      </c>
      <c r="J83" s="381">
        <v>703</v>
      </c>
      <c r="K83" s="381">
        <v>693</v>
      </c>
      <c r="L83" s="381">
        <v>682</v>
      </c>
      <c r="M83" s="381">
        <v>669</v>
      </c>
      <c r="N83" s="381">
        <v>656</v>
      </c>
      <c r="O83" s="381">
        <v>641</v>
      </c>
      <c r="P83" s="381">
        <v>625</v>
      </c>
      <c r="Q83" s="381">
        <v>607</v>
      </c>
      <c r="R83" s="381">
        <v>590</v>
      </c>
      <c r="S83" s="381">
        <v>571</v>
      </c>
      <c r="T83" s="381">
        <v>551</v>
      </c>
      <c r="U83" s="381">
        <v>532</v>
      </c>
      <c r="V83" s="381">
        <v>511</v>
      </c>
      <c r="W83" s="381">
        <v>491</v>
      </c>
      <c r="X83" s="381">
        <v>470</v>
      </c>
      <c r="Y83" s="381">
        <v>450</v>
      </c>
      <c r="Z83" s="381">
        <v>430</v>
      </c>
      <c r="AA83" s="381">
        <v>410</v>
      </c>
      <c r="AB83" s="381">
        <v>390</v>
      </c>
      <c r="AC83" s="381">
        <v>371</v>
      </c>
      <c r="AD83" s="381">
        <v>353</v>
      </c>
      <c r="AE83" s="381">
        <v>335</v>
      </c>
      <c r="AF83" s="381">
        <v>318</v>
      </c>
      <c r="AG83" s="381">
        <v>303</v>
      </c>
      <c r="AH83" s="381">
        <v>289</v>
      </c>
      <c r="AI83" s="381">
        <v>277</v>
      </c>
      <c r="AJ83" s="381">
        <v>267</v>
      </c>
      <c r="AK83" s="381">
        <v>259</v>
      </c>
      <c r="AL83" s="381">
        <v>255</v>
      </c>
    </row>
    <row r="84" spans="1:38" x14ac:dyDescent="0.2">
      <c r="A84" s="928"/>
      <c r="B84" s="635">
        <v>81</v>
      </c>
      <c r="C84" s="381">
        <v>722</v>
      </c>
      <c r="D84" s="381">
        <v>722</v>
      </c>
      <c r="E84" s="381">
        <v>720</v>
      </c>
      <c r="F84" s="381">
        <v>718</v>
      </c>
      <c r="G84" s="381">
        <v>714</v>
      </c>
      <c r="H84" s="381">
        <v>709</v>
      </c>
      <c r="I84" s="381">
        <v>702</v>
      </c>
      <c r="J84" s="381">
        <v>695</v>
      </c>
      <c r="K84" s="381">
        <v>685</v>
      </c>
      <c r="L84" s="381">
        <v>674</v>
      </c>
      <c r="M84" s="381">
        <v>662</v>
      </c>
      <c r="N84" s="381">
        <v>648</v>
      </c>
      <c r="O84" s="381">
        <v>633</v>
      </c>
      <c r="P84" s="381">
        <v>617</v>
      </c>
      <c r="Q84" s="381">
        <v>600</v>
      </c>
      <c r="R84" s="381">
        <v>583</v>
      </c>
      <c r="S84" s="381">
        <v>564</v>
      </c>
      <c r="T84" s="381">
        <v>545</v>
      </c>
      <c r="U84" s="381">
        <v>525</v>
      </c>
      <c r="V84" s="381">
        <v>505</v>
      </c>
      <c r="W84" s="381">
        <v>485</v>
      </c>
      <c r="X84" s="381">
        <v>464</v>
      </c>
      <c r="Y84" s="381">
        <v>444</v>
      </c>
      <c r="Z84" s="381">
        <v>424</v>
      </c>
      <c r="AA84" s="381">
        <v>404</v>
      </c>
      <c r="AB84" s="381">
        <v>384</v>
      </c>
      <c r="AC84" s="381">
        <v>366</v>
      </c>
      <c r="AD84" s="381">
        <v>348</v>
      </c>
      <c r="AE84" s="381">
        <v>330</v>
      </c>
      <c r="AF84" s="381">
        <v>313</v>
      </c>
      <c r="AG84" s="381">
        <v>298</v>
      </c>
      <c r="AH84" s="381">
        <v>284</v>
      </c>
      <c r="AI84" s="381">
        <v>272</v>
      </c>
      <c r="AJ84" s="381">
        <v>262</v>
      </c>
      <c r="AK84" s="381">
        <v>255</v>
      </c>
      <c r="AL84" s="381">
        <v>251</v>
      </c>
    </row>
    <row r="85" spans="1:38" x14ac:dyDescent="0.2">
      <c r="A85" s="928"/>
      <c r="B85" s="635">
        <v>82</v>
      </c>
      <c r="C85" s="381">
        <v>714</v>
      </c>
      <c r="D85" s="381">
        <v>713</v>
      </c>
      <c r="E85" s="381">
        <v>712</v>
      </c>
      <c r="F85" s="381">
        <v>709</v>
      </c>
      <c r="G85" s="381">
        <v>705</v>
      </c>
      <c r="H85" s="381">
        <v>700</v>
      </c>
      <c r="I85" s="381">
        <v>694</v>
      </c>
      <c r="J85" s="381">
        <v>686</v>
      </c>
      <c r="K85" s="381">
        <v>677</v>
      </c>
      <c r="L85" s="381">
        <v>666</v>
      </c>
      <c r="M85" s="381">
        <v>654</v>
      </c>
      <c r="N85" s="381">
        <v>640</v>
      </c>
      <c r="O85" s="381">
        <v>626</v>
      </c>
      <c r="P85" s="381">
        <v>610</v>
      </c>
      <c r="Q85" s="381">
        <v>593</v>
      </c>
      <c r="R85" s="381">
        <v>575</v>
      </c>
      <c r="S85" s="381">
        <v>556</v>
      </c>
      <c r="T85" s="381">
        <v>538</v>
      </c>
      <c r="U85" s="381">
        <v>518</v>
      </c>
      <c r="V85" s="381">
        <v>498</v>
      </c>
      <c r="W85" s="381">
        <v>478</v>
      </c>
      <c r="X85" s="381">
        <v>458</v>
      </c>
      <c r="Y85" s="381">
        <v>438</v>
      </c>
      <c r="Z85" s="381">
        <v>418</v>
      </c>
      <c r="AA85" s="381">
        <v>398</v>
      </c>
      <c r="AB85" s="381">
        <v>379</v>
      </c>
      <c r="AC85" s="381">
        <v>360</v>
      </c>
      <c r="AD85" s="381">
        <v>342</v>
      </c>
      <c r="AE85" s="381">
        <v>325</v>
      </c>
      <c r="AF85" s="381">
        <v>308</v>
      </c>
      <c r="AG85" s="381">
        <v>293</v>
      </c>
      <c r="AH85" s="381">
        <v>280</v>
      </c>
      <c r="AI85" s="381">
        <v>268</v>
      </c>
      <c r="AJ85" s="381">
        <v>258</v>
      </c>
      <c r="AK85" s="381">
        <v>251</v>
      </c>
      <c r="AL85" s="381">
        <v>247</v>
      </c>
    </row>
    <row r="86" spans="1:38" x14ac:dyDescent="0.2">
      <c r="A86" s="928"/>
      <c r="B86" s="635">
        <v>83</v>
      </c>
      <c r="C86" s="381">
        <v>704</v>
      </c>
      <c r="D86" s="381">
        <v>704</v>
      </c>
      <c r="E86" s="381">
        <v>703</v>
      </c>
      <c r="F86" s="381">
        <v>700</v>
      </c>
      <c r="G86" s="381">
        <v>697</v>
      </c>
      <c r="H86" s="381">
        <v>692</v>
      </c>
      <c r="I86" s="381">
        <v>685</v>
      </c>
      <c r="J86" s="381">
        <v>678</v>
      </c>
      <c r="K86" s="381">
        <v>668</v>
      </c>
      <c r="L86" s="381">
        <v>658</v>
      </c>
      <c r="M86" s="381">
        <v>646</v>
      </c>
      <c r="N86" s="381">
        <v>632</v>
      </c>
      <c r="O86" s="381">
        <v>618</v>
      </c>
      <c r="P86" s="381">
        <v>602</v>
      </c>
      <c r="Q86" s="381">
        <v>586</v>
      </c>
      <c r="R86" s="381">
        <v>568</v>
      </c>
      <c r="S86" s="381">
        <v>549</v>
      </c>
      <c r="T86" s="381">
        <v>530</v>
      </c>
      <c r="U86" s="381">
        <v>512</v>
      </c>
      <c r="V86" s="381">
        <v>492</v>
      </c>
      <c r="W86" s="381">
        <v>472</v>
      </c>
      <c r="X86" s="381">
        <v>452</v>
      </c>
      <c r="Y86" s="381">
        <v>432</v>
      </c>
      <c r="Z86" s="381">
        <v>412</v>
      </c>
      <c r="AA86" s="381">
        <v>392</v>
      </c>
      <c r="AB86" s="381">
        <v>373</v>
      </c>
      <c r="AC86" s="381">
        <v>355</v>
      </c>
      <c r="AD86" s="381">
        <v>337</v>
      </c>
      <c r="AE86" s="381">
        <v>320</v>
      </c>
      <c r="AF86" s="381">
        <v>304</v>
      </c>
      <c r="AG86" s="381">
        <v>289</v>
      </c>
      <c r="AH86" s="381">
        <v>275</v>
      </c>
      <c r="AI86" s="381">
        <v>264</v>
      </c>
      <c r="AJ86" s="381">
        <v>254</v>
      </c>
      <c r="AK86" s="381">
        <v>247</v>
      </c>
      <c r="AL86" s="381">
        <v>242</v>
      </c>
    </row>
    <row r="87" spans="1:38" x14ac:dyDescent="0.2">
      <c r="A87" s="928"/>
      <c r="B87" s="635">
        <v>84</v>
      </c>
      <c r="C87" s="381">
        <v>695</v>
      </c>
      <c r="D87" s="381">
        <v>695</v>
      </c>
      <c r="E87" s="381">
        <v>694</v>
      </c>
      <c r="F87" s="381">
        <v>691</v>
      </c>
      <c r="G87" s="381">
        <v>688</v>
      </c>
      <c r="H87" s="381">
        <v>683</v>
      </c>
      <c r="I87" s="381">
        <v>677</v>
      </c>
      <c r="J87" s="381">
        <v>669</v>
      </c>
      <c r="K87" s="381">
        <v>660</v>
      </c>
      <c r="L87" s="381">
        <v>650</v>
      </c>
      <c r="M87" s="381">
        <v>638</v>
      </c>
      <c r="N87" s="381">
        <v>625</v>
      </c>
      <c r="O87" s="381">
        <v>610</v>
      </c>
      <c r="P87" s="381">
        <v>594</v>
      </c>
      <c r="Q87" s="381">
        <v>578</v>
      </c>
      <c r="R87" s="381">
        <v>561</v>
      </c>
      <c r="S87" s="381">
        <v>543</v>
      </c>
      <c r="T87" s="381">
        <v>524</v>
      </c>
      <c r="U87" s="381">
        <v>505</v>
      </c>
      <c r="V87" s="381">
        <v>485</v>
      </c>
      <c r="W87" s="381">
        <v>465</v>
      </c>
      <c r="X87" s="381">
        <v>445</v>
      </c>
      <c r="Y87" s="381">
        <v>426</v>
      </c>
      <c r="Z87" s="381">
        <v>406</v>
      </c>
      <c r="AA87" s="381">
        <v>387</v>
      </c>
      <c r="AB87" s="381">
        <v>368</v>
      </c>
      <c r="AC87" s="381">
        <v>349</v>
      </c>
      <c r="AD87" s="381">
        <v>332</v>
      </c>
      <c r="AE87" s="381">
        <v>315</v>
      </c>
      <c r="AF87" s="381">
        <v>299</v>
      </c>
      <c r="AG87" s="381">
        <v>284</v>
      </c>
      <c r="AH87" s="381">
        <v>271</v>
      </c>
      <c r="AI87" s="381">
        <v>259</v>
      </c>
      <c r="AJ87" s="381">
        <v>249</v>
      </c>
      <c r="AK87" s="381">
        <v>243</v>
      </c>
      <c r="AL87" s="381">
        <v>238</v>
      </c>
    </row>
    <row r="88" spans="1:38" x14ac:dyDescent="0.2">
      <c r="A88" s="928"/>
      <c r="B88" s="635">
        <v>85</v>
      </c>
      <c r="C88" s="381">
        <v>686</v>
      </c>
      <c r="D88" s="381">
        <v>686</v>
      </c>
      <c r="E88" s="381">
        <v>684</v>
      </c>
      <c r="F88" s="381">
        <v>682</v>
      </c>
      <c r="G88" s="381">
        <v>679</v>
      </c>
      <c r="H88" s="381">
        <v>674</v>
      </c>
      <c r="I88" s="381">
        <v>668</v>
      </c>
      <c r="J88" s="381">
        <v>661</v>
      </c>
      <c r="K88" s="381">
        <v>652</v>
      </c>
      <c r="L88" s="381">
        <v>641</v>
      </c>
      <c r="M88" s="381">
        <v>629</v>
      </c>
      <c r="N88" s="381">
        <v>617</v>
      </c>
      <c r="O88" s="381">
        <v>602</v>
      </c>
      <c r="P88" s="381">
        <v>587</v>
      </c>
      <c r="Q88" s="381">
        <v>571</v>
      </c>
      <c r="R88" s="381">
        <v>553</v>
      </c>
      <c r="S88" s="381">
        <v>536</v>
      </c>
      <c r="T88" s="381">
        <v>517</v>
      </c>
      <c r="U88" s="381">
        <v>498</v>
      </c>
      <c r="V88" s="381">
        <v>478</v>
      </c>
      <c r="W88" s="381">
        <v>459</v>
      </c>
      <c r="X88" s="381">
        <v>439</v>
      </c>
      <c r="Y88" s="381">
        <v>419</v>
      </c>
      <c r="Z88" s="381">
        <v>400</v>
      </c>
      <c r="AA88" s="381">
        <v>381</v>
      </c>
      <c r="AB88" s="381">
        <v>362</v>
      </c>
      <c r="AC88" s="381">
        <v>344</v>
      </c>
      <c r="AD88" s="381">
        <v>326</v>
      </c>
      <c r="AE88" s="381">
        <v>309</v>
      </c>
      <c r="AF88" s="381">
        <v>294</v>
      </c>
      <c r="AG88" s="381">
        <v>279</v>
      </c>
      <c r="AH88" s="381">
        <v>266</v>
      </c>
      <c r="AI88" s="381">
        <v>255</v>
      </c>
      <c r="AJ88" s="381">
        <v>245</v>
      </c>
      <c r="AK88" s="381">
        <v>238</v>
      </c>
      <c r="AL88" s="381">
        <v>234</v>
      </c>
    </row>
    <row r="89" spans="1:38" x14ac:dyDescent="0.2">
      <c r="A89" s="928"/>
      <c r="B89" s="635">
        <v>86</v>
      </c>
      <c r="C89" s="381">
        <v>677</v>
      </c>
      <c r="D89" s="381">
        <v>676</v>
      </c>
      <c r="E89" s="381">
        <v>675</v>
      </c>
      <c r="F89" s="381">
        <v>673</v>
      </c>
      <c r="G89" s="381">
        <v>669</v>
      </c>
      <c r="H89" s="381">
        <v>665</v>
      </c>
      <c r="I89" s="381">
        <v>659</v>
      </c>
      <c r="J89" s="381">
        <v>652</v>
      </c>
      <c r="K89" s="381">
        <v>643</v>
      </c>
      <c r="L89" s="381">
        <v>633</v>
      </c>
      <c r="M89" s="381">
        <v>621</v>
      </c>
      <c r="N89" s="381">
        <v>608</v>
      </c>
      <c r="O89" s="381">
        <v>594</v>
      </c>
      <c r="P89" s="381">
        <v>579</v>
      </c>
      <c r="Q89" s="381">
        <v>563</v>
      </c>
      <c r="R89" s="381">
        <v>546</v>
      </c>
      <c r="S89" s="381">
        <v>528</v>
      </c>
      <c r="T89" s="381">
        <v>510</v>
      </c>
      <c r="U89" s="381">
        <v>491</v>
      </c>
      <c r="V89" s="381">
        <v>472</v>
      </c>
      <c r="W89" s="381">
        <v>452</v>
      </c>
      <c r="X89" s="381">
        <v>433</v>
      </c>
      <c r="Y89" s="381">
        <v>413</v>
      </c>
      <c r="Z89" s="381">
        <v>394</v>
      </c>
      <c r="AA89" s="381">
        <v>375</v>
      </c>
      <c r="AB89" s="381">
        <v>357</v>
      </c>
      <c r="AC89" s="381">
        <v>338</v>
      </c>
      <c r="AD89" s="381">
        <v>321</v>
      </c>
      <c r="AE89" s="381">
        <v>305</v>
      </c>
      <c r="AF89" s="381">
        <v>289</v>
      </c>
      <c r="AG89" s="381">
        <v>275</v>
      </c>
      <c r="AH89" s="381">
        <v>262</v>
      </c>
      <c r="AI89" s="381">
        <v>250</v>
      </c>
      <c r="AJ89" s="381">
        <v>241</v>
      </c>
      <c r="AK89" s="381">
        <v>234</v>
      </c>
      <c r="AL89" s="381">
        <v>230</v>
      </c>
    </row>
    <row r="90" spans="1:38" x14ac:dyDescent="0.2">
      <c r="A90" s="928"/>
      <c r="B90" s="635">
        <v>87</v>
      </c>
      <c r="C90" s="381">
        <v>667</v>
      </c>
      <c r="D90" s="381">
        <v>667</v>
      </c>
      <c r="E90" s="381">
        <v>665</v>
      </c>
      <c r="F90" s="381">
        <v>663</v>
      </c>
      <c r="G90" s="381">
        <v>660</v>
      </c>
      <c r="H90" s="381">
        <v>656</v>
      </c>
      <c r="I90" s="381">
        <v>650</v>
      </c>
      <c r="J90" s="381">
        <v>643</v>
      </c>
      <c r="K90" s="381">
        <v>634</v>
      </c>
      <c r="L90" s="381">
        <v>624</v>
      </c>
      <c r="M90" s="381">
        <v>613</v>
      </c>
      <c r="N90" s="381">
        <v>600</v>
      </c>
      <c r="O90" s="381">
        <v>586</v>
      </c>
      <c r="P90" s="381">
        <v>571</v>
      </c>
      <c r="Q90" s="381">
        <v>555</v>
      </c>
      <c r="R90" s="381">
        <v>538</v>
      </c>
      <c r="S90" s="381">
        <v>521</v>
      </c>
      <c r="T90" s="381">
        <v>503</v>
      </c>
      <c r="U90" s="381">
        <v>484</v>
      </c>
      <c r="V90" s="381">
        <v>465</v>
      </c>
      <c r="W90" s="381">
        <v>446</v>
      </c>
      <c r="X90" s="381">
        <v>426</v>
      </c>
      <c r="Y90" s="381">
        <v>407</v>
      </c>
      <c r="Z90" s="381">
        <v>388</v>
      </c>
      <c r="AA90" s="381">
        <v>369</v>
      </c>
      <c r="AB90" s="381">
        <v>351</v>
      </c>
      <c r="AC90" s="381">
        <v>333</v>
      </c>
      <c r="AD90" s="381">
        <v>316</v>
      </c>
      <c r="AE90" s="381">
        <v>299</v>
      </c>
      <c r="AF90" s="381">
        <v>284</v>
      </c>
      <c r="AG90" s="381">
        <v>270</v>
      </c>
      <c r="AH90" s="381">
        <v>257</v>
      </c>
      <c r="AI90" s="381">
        <v>246</v>
      </c>
      <c r="AJ90" s="381">
        <v>237</v>
      </c>
      <c r="AK90" s="381">
        <v>230</v>
      </c>
      <c r="AL90" s="381">
        <v>226</v>
      </c>
    </row>
    <row r="91" spans="1:38" x14ac:dyDescent="0.2">
      <c r="A91" s="928"/>
      <c r="B91" s="635">
        <v>88</v>
      </c>
      <c r="C91" s="381">
        <v>657</v>
      </c>
      <c r="D91" s="381">
        <v>657</v>
      </c>
      <c r="E91" s="381">
        <v>656</v>
      </c>
      <c r="F91" s="381">
        <v>654</v>
      </c>
      <c r="G91" s="381">
        <v>651</v>
      </c>
      <c r="H91" s="381">
        <v>646</v>
      </c>
      <c r="I91" s="381">
        <v>641</v>
      </c>
      <c r="J91" s="381">
        <v>634</v>
      </c>
      <c r="K91" s="381">
        <v>625</v>
      </c>
      <c r="L91" s="381">
        <v>616</v>
      </c>
      <c r="M91" s="381">
        <v>604</v>
      </c>
      <c r="N91" s="381">
        <v>592</v>
      </c>
      <c r="O91" s="381">
        <v>578</v>
      </c>
      <c r="P91" s="381">
        <v>563</v>
      </c>
      <c r="Q91" s="381">
        <v>548</v>
      </c>
      <c r="R91" s="381">
        <v>531</v>
      </c>
      <c r="S91" s="381">
        <v>513</v>
      </c>
      <c r="T91" s="381">
        <v>495</v>
      </c>
      <c r="U91" s="381">
        <v>477</v>
      </c>
      <c r="V91" s="381">
        <v>458</v>
      </c>
      <c r="W91" s="381">
        <v>439</v>
      </c>
      <c r="X91" s="381">
        <v>420</v>
      </c>
      <c r="Y91" s="381">
        <v>401</v>
      </c>
      <c r="Z91" s="381">
        <v>382</v>
      </c>
      <c r="AA91" s="381">
        <v>364</v>
      </c>
      <c r="AB91" s="381">
        <v>345</v>
      </c>
      <c r="AC91" s="381">
        <v>328</v>
      </c>
      <c r="AD91" s="381">
        <v>311</v>
      </c>
      <c r="AE91" s="381">
        <v>294</v>
      </c>
      <c r="AF91" s="381">
        <v>280</v>
      </c>
      <c r="AG91" s="381">
        <v>265</v>
      </c>
      <c r="AH91" s="381">
        <v>253</v>
      </c>
      <c r="AI91" s="381">
        <v>242</v>
      </c>
      <c r="AJ91" s="381">
        <v>233</v>
      </c>
      <c r="AK91" s="381">
        <v>226</v>
      </c>
      <c r="AL91" s="381">
        <v>222</v>
      </c>
    </row>
    <row r="92" spans="1:38" x14ac:dyDescent="0.2">
      <c r="A92" s="928"/>
      <c r="B92" s="635">
        <v>89</v>
      </c>
      <c r="C92" s="381">
        <v>647</v>
      </c>
      <c r="D92" s="381">
        <v>647</v>
      </c>
      <c r="E92" s="381">
        <v>646</v>
      </c>
      <c r="F92" s="381">
        <v>644</v>
      </c>
      <c r="G92" s="381">
        <v>641</v>
      </c>
      <c r="H92" s="381">
        <v>637</v>
      </c>
      <c r="I92" s="381">
        <v>632</v>
      </c>
      <c r="J92" s="381">
        <v>625</v>
      </c>
      <c r="K92" s="381">
        <v>616</v>
      </c>
      <c r="L92" s="381">
        <v>607</v>
      </c>
      <c r="M92" s="381">
        <v>596</v>
      </c>
      <c r="N92" s="381">
        <v>584</v>
      </c>
      <c r="O92" s="381">
        <v>570</v>
      </c>
      <c r="P92" s="381">
        <v>555</v>
      </c>
      <c r="Q92" s="381">
        <v>540</v>
      </c>
      <c r="R92" s="381">
        <v>523</v>
      </c>
      <c r="S92" s="381">
        <v>506</v>
      </c>
      <c r="T92" s="381">
        <v>488</v>
      </c>
      <c r="U92" s="381">
        <v>470</v>
      </c>
      <c r="V92" s="381">
        <v>451</v>
      </c>
      <c r="W92" s="381">
        <v>433</v>
      </c>
      <c r="X92" s="381">
        <v>414</v>
      </c>
      <c r="Y92" s="381">
        <v>395</v>
      </c>
      <c r="Z92" s="381">
        <v>376</v>
      </c>
      <c r="AA92" s="381">
        <v>358</v>
      </c>
      <c r="AB92" s="381">
        <v>340</v>
      </c>
      <c r="AC92" s="381">
        <v>323</v>
      </c>
      <c r="AD92" s="381">
        <v>306</v>
      </c>
      <c r="AE92" s="381">
        <v>290</v>
      </c>
      <c r="AF92" s="381">
        <v>275</v>
      </c>
      <c r="AG92" s="381">
        <v>261</v>
      </c>
      <c r="AH92" s="381">
        <v>248</v>
      </c>
      <c r="AI92" s="381">
        <v>237</v>
      </c>
      <c r="AJ92" s="381">
        <v>229</v>
      </c>
      <c r="AK92" s="381">
        <v>222</v>
      </c>
      <c r="AL92" s="381">
        <v>218</v>
      </c>
    </row>
    <row r="93" spans="1:38" x14ac:dyDescent="0.2">
      <c r="A93" s="928"/>
      <c r="B93" s="635">
        <v>90</v>
      </c>
      <c r="C93" s="381">
        <v>637</v>
      </c>
      <c r="D93" s="381">
        <v>637</v>
      </c>
      <c r="E93" s="381">
        <v>636</v>
      </c>
      <c r="F93" s="381">
        <v>634</v>
      </c>
      <c r="G93" s="381">
        <v>631</v>
      </c>
      <c r="H93" s="381">
        <v>627</v>
      </c>
      <c r="I93" s="381">
        <v>622</v>
      </c>
      <c r="J93" s="381">
        <v>615</v>
      </c>
      <c r="K93" s="381">
        <v>607</v>
      </c>
      <c r="L93" s="381">
        <v>598</v>
      </c>
      <c r="M93" s="381">
        <v>587</v>
      </c>
      <c r="N93" s="381">
        <v>575</v>
      </c>
      <c r="O93" s="381">
        <v>562</v>
      </c>
      <c r="P93" s="381">
        <v>547</v>
      </c>
      <c r="Q93" s="381">
        <v>532</v>
      </c>
      <c r="R93" s="381">
        <v>515</v>
      </c>
      <c r="S93" s="381">
        <v>498</v>
      </c>
      <c r="T93" s="381">
        <v>481</v>
      </c>
      <c r="U93" s="381">
        <v>463</v>
      </c>
      <c r="V93" s="381">
        <v>445</v>
      </c>
      <c r="W93" s="381">
        <v>426</v>
      </c>
      <c r="X93" s="381">
        <v>407</v>
      </c>
      <c r="Y93" s="381">
        <v>389</v>
      </c>
      <c r="Z93" s="381">
        <v>370</v>
      </c>
      <c r="AA93" s="381">
        <v>352</v>
      </c>
      <c r="AB93" s="381">
        <v>334</v>
      </c>
      <c r="AC93" s="381">
        <v>317</v>
      </c>
      <c r="AD93" s="381">
        <v>301</v>
      </c>
      <c r="AE93" s="381">
        <v>285</v>
      </c>
      <c r="AF93" s="381">
        <v>270</v>
      </c>
      <c r="AG93" s="381">
        <v>256</v>
      </c>
      <c r="AH93" s="381">
        <v>244</v>
      </c>
      <c r="AI93" s="381">
        <v>233</v>
      </c>
      <c r="AJ93" s="381">
        <v>225</v>
      </c>
      <c r="AK93" s="381">
        <v>218</v>
      </c>
      <c r="AL93" s="381">
        <v>214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6"/>
  <dimension ref="A1:AL93"/>
  <sheetViews>
    <sheetView topLeftCell="B1"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701</v>
      </c>
      <c r="D3" s="381">
        <v>701</v>
      </c>
      <c r="E3" s="381">
        <v>701</v>
      </c>
      <c r="F3" s="381">
        <v>701</v>
      </c>
      <c r="G3" s="381">
        <v>701</v>
      </c>
      <c r="H3" s="381">
        <v>701</v>
      </c>
      <c r="I3" s="381">
        <v>701</v>
      </c>
      <c r="J3" s="381">
        <v>701</v>
      </c>
      <c r="K3" s="381">
        <v>701</v>
      </c>
      <c r="L3" s="381">
        <v>701</v>
      </c>
      <c r="M3" s="381">
        <v>701</v>
      </c>
      <c r="N3" s="381">
        <v>701</v>
      </c>
      <c r="O3" s="381">
        <v>701</v>
      </c>
      <c r="P3" s="381">
        <v>701</v>
      </c>
      <c r="Q3" s="381">
        <v>701</v>
      </c>
      <c r="R3" s="381">
        <v>701</v>
      </c>
      <c r="S3" s="381">
        <v>701</v>
      </c>
      <c r="T3" s="381">
        <v>701</v>
      </c>
      <c r="U3" s="381">
        <v>701</v>
      </c>
      <c r="V3" s="381">
        <v>701</v>
      </c>
      <c r="W3" s="381">
        <v>701</v>
      </c>
      <c r="X3" s="381">
        <v>701</v>
      </c>
      <c r="Y3" s="381">
        <v>701</v>
      </c>
      <c r="Z3" s="381">
        <v>701</v>
      </c>
      <c r="AA3" s="381">
        <v>701</v>
      </c>
      <c r="AB3" s="381">
        <v>701</v>
      </c>
      <c r="AC3" s="381">
        <v>701</v>
      </c>
      <c r="AD3" s="381">
        <v>701</v>
      </c>
      <c r="AE3" s="381">
        <v>701</v>
      </c>
      <c r="AF3" s="381">
        <v>701</v>
      </c>
      <c r="AG3" s="381">
        <v>701</v>
      </c>
      <c r="AH3" s="381">
        <v>701</v>
      </c>
      <c r="AI3" s="381">
        <v>701</v>
      </c>
      <c r="AJ3" s="381">
        <v>701</v>
      </c>
      <c r="AK3" s="381">
        <v>701</v>
      </c>
      <c r="AL3" s="381">
        <v>701</v>
      </c>
    </row>
    <row r="4" spans="1:38" x14ac:dyDescent="0.2">
      <c r="A4" s="928"/>
      <c r="B4" s="635">
        <v>1</v>
      </c>
      <c r="C4" s="381">
        <v>707</v>
      </c>
      <c r="D4" s="381">
        <v>706</v>
      </c>
      <c r="E4" s="381">
        <v>706</v>
      </c>
      <c r="F4" s="381">
        <v>706</v>
      </c>
      <c r="G4" s="381">
        <v>706</v>
      </c>
      <c r="H4" s="381">
        <v>706</v>
      </c>
      <c r="I4" s="381">
        <v>706</v>
      </c>
      <c r="J4" s="381">
        <v>705</v>
      </c>
      <c r="K4" s="381">
        <v>705</v>
      </c>
      <c r="L4" s="381">
        <v>705</v>
      </c>
      <c r="M4" s="381">
        <v>704</v>
      </c>
      <c r="N4" s="381">
        <v>704</v>
      </c>
      <c r="O4" s="381">
        <v>703</v>
      </c>
      <c r="P4" s="381">
        <v>703</v>
      </c>
      <c r="Q4" s="381">
        <v>702</v>
      </c>
      <c r="R4" s="381">
        <v>702</v>
      </c>
      <c r="S4" s="381">
        <v>701</v>
      </c>
      <c r="T4" s="381">
        <v>701</v>
      </c>
      <c r="U4" s="381">
        <v>700</v>
      </c>
      <c r="V4" s="381">
        <v>700</v>
      </c>
      <c r="W4" s="381">
        <v>699</v>
      </c>
      <c r="X4" s="381">
        <v>699</v>
      </c>
      <c r="Y4" s="381">
        <v>698</v>
      </c>
      <c r="Z4" s="381">
        <v>698</v>
      </c>
      <c r="AA4" s="381">
        <v>697</v>
      </c>
      <c r="AB4" s="381">
        <v>697</v>
      </c>
      <c r="AC4" s="381">
        <v>696</v>
      </c>
      <c r="AD4" s="381">
        <v>696</v>
      </c>
      <c r="AE4" s="381">
        <v>695</v>
      </c>
      <c r="AF4" s="381">
        <v>695</v>
      </c>
      <c r="AG4" s="381">
        <v>695</v>
      </c>
      <c r="AH4" s="381">
        <v>694</v>
      </c>
      <c r="AI4" s="381">
        <v>694</v>
      </c>
      <c r="AJ4" s="381">
        <v>694</v>
      </c>
      <c r="AK4" s="381">
        <v>694</v>
      </c>
      <c r="AL4" s="381">
        <v>694</v>
      </c>
    </row>
    <row r="5" spans="1:38" x14ac:dyDescent="0.2">
      <c r="A5" s="928"/>
      <c r="B5" s="635">
        <v>2</v>
      </c>
      <c r="C5" s="381">
        <v>713</v>
      </c>
      <c r="D5" s="381">
        <v>713</v>
      </c>
      <c r="E5" s="381">
        <v>712</v>
      </c>
      <c r="F5" s="381">
        <v>712</v>
      </c>
      <c r="G5" s="381">
        <v>712</v>
      </c>
      <c r="H5" s="381">
        <v>712</v>
      </c>
      <c r="I5" s="381">
        <v>711</v>
      </c>
      <c r="J5" s="381">
        <v>710</v>
      </c>
      <c r="K5" s="381">
        <v>710</v>
      </c>
      <c r="L5" s="381">
        <v>709</v>
      </c>
      <c r="M5" s="381">
        <v>708</v>
      </c>
      <c r="N5" s="381">
        <v>707</v>
      </c>
      <c r="O5" s="381">
        <v>706</v>
      </c>
      <c r="P5" s="381">
        <v>705</v>
      </c>
      <c r="Q5" s="381">
        <v>704</v>
      </c>
      <c r="R5" s="381">
        <v>703</v>
      </c>
      <c r="S5" s="381">
        <v>702</v>
      </c>
      <c r="T5" s="381">
        <v>701</v>
      </c>
      <c r="U5" s="381">
        <v>700</v>
      </c>
      <c r="V5" s="381">
        <v>699</v>
      </c>
      <c r="W5" s="381">
        <v>698</v>
      </c>
      <c r="X5" s="381">
        <v>697</v>
      </c>
      <c r="Y5" s="381">
        <v>696</v>
      </c>
      <c r="Z5" s="381">
        <v>695</v>
      </c>
      <c r="AA5" s="381">
        <v>694</v>
      </c>
      <c r="AB5" s="381">
        <v>693</v>
      </c>
      <c r="AC5" s="381">
        <v>692</v>
      </c>
      <c r="AD5" s="381">
        <v>691</v>
      </c>
      <c r="AE5" s="381">
        <v>690</v>
      </c>
      <c r="AF5" s="381">
        <v>690</v>
      </c>
      <c r="AG5" s="381">
        <v>689</v>
      </c>
      <c r="AH5" s="381">
        <v>689</v>
      </c>
      <c r="AI5" s="381">
        <v>688</v>
      </c>
      <c r="AJ5" s="381">
        <v>688</v>
      </c>
      <c r="AK5" s="381">
        <v>688</v>
      </c>
      <c r="AL5" s="381">
        <v>687</v>
      </c>
    </row>
    <row r="6" spans="1:38" x14ac:dyDescent="0.2">
      <c r="A6" s="928"/>
      <c r="B6" s="635">
        <v>3</v>
      </c>
      <c r="C6" s="381">
        <v>719</v>
      </c>
      <c r="D6" s="381">
        <v>719</v>
      </c>
      <c r="E6" s="381">
        <v>718</v>
      </c>
      <c r="F6" s="381">
        <v>718</v>
      </c>
      <c r="G6" s="381">
        <v>718</v>
      </c>
      <c r="H6" s="381">
        <v>717</v>
      </c>
      <c r="I6" s="381">
        <v>716</v>
      </c>
      <c r="J6" s="381">
        <v>715</v>
      </c>
      <c r="K6" s="381">
        <v>714</v>
      </c>
      <c r="L6" s="381">
        <v>713</v>
      </c>
      <c r="M6" s="381">
        <v>712</v>
      </c>
      <c r="N6" s="381">
        <v>711</v>
      </c>
      <c r="O6" s="381">
        <v>709</v>
      </c>
      <c r="P6" s="381">
        <v>708</v>
      </c>
      <c r="Q6" s="381">
        <v>706</v>
      </c>
      <c r="R6" s="381">
        <v>705</v>
      </c>
      <c r="S6" s="381">
        <v>703</v>
      </c>
      <c r="T6" s="381">
        <v>702</v>
      </c>
      <c r="U6" s="381">
        <v>700</v>
      </c>
      <c r="V6" s="381">
        <v>698</v>
      </c>
      <c r="W6" s="381">
        <v>697</v>
      </c>
      <c r="X6" s="381">
        <v>695</v>
      </c>
      <c r="Y6" s="381">
        <v>693</v>
      </c>
      <c r="Z6" s="381">
        <v>692</v>
      </c>
      <c r="AA6" s="381">
        <v>690</v>
      </c>
      <c r="AB6" s="381">
        <v>689</v>
      </c>
      <c r="AC6" s="381">
        <v>688</v>
      </c>
      <c r="AD6" s="381">
        <v>686</v>
      </c>
      <c r="AE6" s="381">
        <v>685</v>
      </c>
      <c r="AF6" s="381">
        <v>684</v>
      </c>
      <c r="AG6" s="381">
        <v>683</v>
      </c>
      <c r="AH6" s="381">
        <v>683</v>
      </c>
      <c r="AI6" s="381">
        <v>682</v>
      </c>
      <c r="AJ6" s="381">
        <v>681</v>
      </c>
      <c r="AK6" s="381">
        <v>681</v>
      </c>
      <c r="AL6" s="381">
        <v>681</v>
      </c>
    </row>
    <row r="7" spans="1:38" x14ac:dyDescent="0.2">
      <c r="A7" s="928"/>
      <c r="B7" s="635">
        <v>4</v>
      </c>
      <c r="C7" s="381">
        <v>725</v>
      </c>
      <c r="D7" s="381">
        <v>725</v>
      </c>
      <c r="E7" s="381">
        <v>724</v>
      </c>
      <c r="F7" s="381">
        <v>724</v>
      </c>
      <c r="G7" s="381">
        <v>723</v>
      </c>
      <c r="H7" s="381">
        <v>722</v>
      </c>
      <c r="I7" s="381">
        <v>721</v>
      </c>
      <c r="J7" s="381">
        <v>720</v>
      </c>
      <c r="K7" s="381">
        <v>719</v>
      </c>
      <c r="L7" s="381">
        <v>717</v>
      </c>
      <c r="M7" s="381">
        <v>716</v>
      </c>
      <c r="N7" s="381">
        <v>714</v>
      </c>
      <c r="O7" s="381">
        <v>712</v>
      </c>
      <c r="P7" s="381">
        <v>710</v>
      </c>
      <c r="Q7" s="381">
        <v>708</v>
      </c>
      <c r="R7" s="381">
        <v>706</v>
      </c>
      <c r="S7" s="381">
        <v>704</v>
      </c>
      <c r="T7" s="381">
        <v>702</v>
      </c>
      <c r="U7" s="381">
        <v>700</v>
      </c>
      <c r="V7" s="381">
        <v>697</v>
      </c>
      <c r="W7" s="381">
        <v>695</v>
      </c>
      <c r="X7" s="381">
        <v>693</v>
      </c>
      <c r="Y7" s="381">
        <v>691</v>
      </c>
      <c r="Z7" s="381">
        <v>689</v>
      </c>
      <c r="AA7" s="381">
        <v>687</v>
      </c>
      <c r="AB7" s="381">
        <v>685</v>
      </c>
      <c r="AC7" s="381">
        <v>683</v>
      </c>
      <c r="AD7" s="381">
        <v>682</v>
      </c>
      <c r="AE7" s="381">
        <v>680</v>
      </c>
      <c r="AF7" s="381">
        <v>679</v>
      </c>
      <c r="AG7" s="381">
        <v>678</v>
      </c>
      <c r="AH7" s="381">
        <v>677</v>
      </c>
      <c r="AI7" s="381">
        <v>676</v>
      </c>
      <c r="AJ7" s="381">
        <v>675</v>
      </c>
      <c r="AK7" s="381">
        <v>675</v>
      </c>
      <c r="AL7" s="381">
        <v>674</v>
      </c>
    </row>
    <row r="8" spans="1:38" x14ac:dyDescent="0.2">
      <c r="A8" s="928"/>
      <c r="B8" s="635">
        <v>5</v>
      </c>
      <c r="C8" s="381">
        <v>730</v>
      </c>
      <c r="D8" s="381">
        <v>730</v>
      </c>
      <c r="E8" s="381">
        <v>730</v>
      </c>
      <c r="F8" s="381">
        <v>729</v>
      </c>
      <c r="G8" s="381">
        <v>729</v>
      </c>
      <c r="H8" s="381">
        <v>728</v>
      </c>
      <c r="I8" s="381">
        <v>726</v>
      </c>
      <c r="J8" s="381">
        <v>725</v>
      </c>
      <c r="K8" s="381">
        <v>723</v>
      </c>
      <c r="L8" s="381">
        <v>722</v>
      </c>
      <c r="M8" s="381">
        <v>720</v>
      </c>
      <c r="N8" s="381">
        <v>717</v>
      </c>
      <c r="O8" s="381">
        <v>715</v>
      </c>
      <c r="P8" s="381">
        <v>713</v>
      </c>
      <c r="Q8" s="381">
        <v>710</v>
      </c>
      <c r="R8" s="381">
        <v>708</v>
      </c>
      <c r="S8" s="381">
        <v>705</v>
      </c>
      <c r="T8" s="381">
        <v>702</v>
      </c>
      <c r="U8" s="381">
        <v>699</v>
      </c>
      <c r="V8" s="381">
        <v>697</v>
      </c>
      <c r="W8" s="381">
        <v>694</v>
      </c>
      <c r="X8" s="381">
        <v>691</v>
      </c>
      <c r="Y8" s="381">
        <v>689</v>
      </c>
      <c r="Z8" s="381">
        <v>686</v>
      </c>
      <c r="AA8" s="381">
        <v>684</v>
      </c>
      <c r="AB8" s="381">
        <v>681</v>
      </c>
      <c r="AC8" s="381">
        <v>679</v>
      </c>
      <c r="AD8" s="381">
        <v>677</v>
      </c>
      <c r="AE8" s="381">
        <v>675</v>
      </c>
      <c r="AF8" s="381">
        <v>673</v>
      </c>
      <c r="AG8" s="381">
        <v>672</v>
      </c>
      <c r="AH8" s="381">
        <v>670</v>
      </c>
      <c r="AI8" s="381">
        <v>669</v>
      </c>
      <c r="AJ8" s="381">
        <v>669</v>
      </c>
      <c r="AK8" s="381">
        <v>668</v>
      </c>
      <c r="AL8" s="381">
        <v>668</v>
      </c>
    </row>
    <row r="9" spans="1:38" x14ac:dyDescent="0.2">
      <c r="A9" s="928"/>
      <c r="B9" s="635">
        <v>6</v>
      </c>
      <c r="C9" s="381">
        <v>736</v>
      </c>
      <c r="D9" s="381">
        <v>736</v>
      </c>
      <c r="E9" s="381">
        <v>736</v>
      </c>
      <c r="F9" s="381">
        <v>735</v>
      </c>
      <c r="G9" s="381">
        <v>734</v>
      </c>
      <c r="H9" s="381">
        <v>733</v>
      </c>
      <c r="I9" s="381">
        <v>731</v>
      </c>
      <c r="J9" s="381">
        <v>730</v>
      </c>
      <c r="K9" s="381">
        <v>728</v>
      </c>
      <c r="L9" s="381">
        <v>725</v>
      </c>
      <c r="M9" s="381">
        <v>723</v>
      </c>
      <c r="N9" s="381">
        <v>721</v>
      </c>
      <c r="O9" s="381">
        <v>718</v>
      </c>
      <c r="P9" s="381">
        <v>715</v>
      </c>
      <c r="Q9" s="381">
        <v>712</v>
      </c>
      <c r="R9" s="381">
        <v>709</v>
      </c>
      <c r="S9" s="381">
        <v>706</v>
      </c>
      <c r="T9" s="381">
        <v>702</v>
      </c>
      <c r="U9" s="381">
        <v>699</v>
      </c>
      <c r="V9" s="381">
        <v>696</v>
      </c>
      <c r="W9" s="381">
        <v>693</v>
      </c>
      <c r="X9" s="381">
        <v>689</v>
      </c>
      <c r="Y9" s="381">
        <v>686</v>
      </c>
      <c r="Z9" s="381">
        <v>683</v>
      </c>
      <c r="AA9" s="381">
        <v>680</v>
      </c>
      <c r="AB9" s="381">
        <v>677</v>
      </c>
      <c r="AC9" s="381">
        <v>675</v>
      </c>
      <c r="AD9" s="381">
        <v>672</v>
      </c>
      <c r="AE9" s="381">
        <v>670</v>
      </c>
      <c r="AF9" s="381">
        <v>668</v>
      </c>
      <c r="AG9" s="381">
        <v>666</v>
      </c>
      <c r="AH9" s="381">
        <v>664</v>
      </c>
      <c r="AI9" s="381">
        <v>663</v>
      </c>
      <c r="AJ9" s="381">
        <v>662</v>
      </c>
      <c r="AK9" s="381">
        <v>661</v>
      </c>
      <c r="AL9" s="381">
        <v>661</v>
      </c>
    </row>
    <row r="10" spans="1:38" x14ac:dyDescent="0.2">
      <c r="A10" s="928"/>
      <c r="B10" s="635">
        <v>7</v>
      </c>
      <c r="C10" s="381">
        <v>742</v>
      </c>
      <c r="D10" s="381">
        <v>741</v>
      </c>
      <c r="E10" s="381">
        <v>741</v>
      </c>
      <c r="F10" s="381">
        <v>740</v>
      </c>
      <c r="G10" s="381">
        <v>739</v>
      </c>
      <c r="H10" s="381">
        <v>738</v>
      </c>
      <c r="I10" s="381">
        <v>736</v>
      </c>
      <c r="J10" s="381">
        <v>734</v>
      </c>
      <c r="K10" s="381">
        <v>732</v>
      </c>
      <c r="L10" s="381">
        <v>729</v>
      </c>
      <c r="M10" s="381">
        <v>727</v>
      </c>
      <c r="N10" s="381">
        <v>724</v>
      </c>
      <c r="O10" s="381">
        <v>720</v>
      </c>
      <c r="P10" s="381">
        <v>717</v>
      </c>
      <c r="Q10" s="381">
        <v>714</v>
      </c>
      <c r="R10" s="381">
        <v>710</v>
      </c>
      <c r="S10" s="381">
        <v>706</v>
      </c>
      <c r="T10" s="381">
        <v>703</v>
      </c>
      <c r="U10" s="381">
        <v>699</v>
      </c>
      <c r="V10" s="381">
        <v>695</v>
      </c>
      <c r="W10" s="381">
        <v>691</v>
      </c>
      <c r="X10" s="381">
        <v>687</v>
      </c>
      <c r="Y10" s="381">
        <v>684</v>
      </c>
      <c r="Z10" s="381">
        <v>680</v>
      </c>
      <c r="AA10" s="381">
        <v>677</v>
      </c>
      <c r="AB10" s="381">
        <v>673</v>
      </c>
      <c r="AC10" s="381">
        <v>670</v>
      </c>
      <c r="AD10" s="381">
        <v>667</v>
      </c>
      <c r="AE10" s="381">
        <v>665</v>
      </c>
      <c r="AF10" s="381">
        <v>662</v>
      </c>
      <c r="AG10" s="381">
        <v>660</v>
      </c>
      <c r="AH10" s="381">
        <v>658</v>
      </c>
      <c r="AI10" s="381">
        <v>657</v>
      </c>
      <c r="AJ10" s="381">
        <v>656</v>
      </c>
      <c r="AK10" s="381">
        <v>655</v>
      </c>
      <c r="AL10" s="381">
        <v>654</v>
      </c>
    </row>
    <row r="11" spans="1:38" x14ac:dyDescent="0.2">
      <c r="A11" s="928"/>
      <c r="B11" s="635">
        <v>8</v>
      </c>
      <c r="C11" s="381">
        <v>747</v>
      </c>
      <c r="D11" s="381">
        <v>747</v>
      </c>
      <c r="E11" s="381">
        <v>746</v>
      </c>
      <c r="F11" s="381">
        <v>745</v>
      </c>
      <c r="G11" s="381">
        <v>744</v>
      </c>
      <c r="H11" s="381">
        <v>743</v>
      </c>
      <c r="I11" s="381">
        <v>741</v>
      </c>
      <c r="J11" s="381">
        <v>738</v>
      </c>
      <c r="K11" s="381">
        <v>736</v>
      </c>
      <c r="L11" s="381">
        <v>733</v>
      </c>
      <c r="M11" s="381">
        <v>730</v>
      </c>
      <c r="N11" s="381">
        <v>727</v>
      </c>
      <c r="O11" s="381">
        <v>723</v>
      </c>
      <c r="P11" s="381">
        <v>719</v>
      </c>
      <c r="Q11" s="381">
        <v>715</v>
      </c>
      <c r="R11" s="381">
        <v>711</v>
      </c>
      <c r="S11" s="381">
        <v>707</v>
      </c>
      <c r="T11" s="381">
        <v>703</v>
      </c>
      <c r="U11" s="381">
        <v>698</v>
      </c>
      <c r="V11" s="381">
        <v>694</v>
      </c>
      <c r="W11" s="381">
        <v>690</v>
      </c>
      <c r="X11" s="381">
        <v>685</v>
      </c>
      <c r="Y11" s="381">
        <v>681</v>
      </c>
      <c r="Z11" s="381">
        <v>677</v>
      </c>
      <c r="AA11" s="381">
        <v>673</v>
      </c>
      <c r="AB11" s="381">
        <v>669</v>
      </c>
      <c r="AC11" s="381">
        <v>666</v>
      </c>
      <c r="AD11" s="381">
        <v>662</v>
      </c>
      <c r="AE11" s="381">
        <v>659</v>
      </c>
      <c r="AF11" s="381">
        <v>657</v>
      </c>
      <c r="AG11" s="381">
        <v>654</v>
      </c>
      <c r="AH11" s="381">
        <v>652</v>
      </c>
      <c r="AI11" s="381">
        <v>650</v>
      </c>
      <c r="AJ11" s="381">
        <v>649</v>
      </c>
      <c r="AK11" s="381">
        <v>648</v>
      </c>
      <c r="AL11" s="381">
        <v>648</v>
      </c>
    </row>
    <row r="12" spans="1:38" x14ac:dyDescent="0.2">
      <c r="A12" s="928"/>
      <c r="B12" s="635">
        <v>9</v>
      </c>
      <c r="C12" s="381">
        <v>752</v>
      </c>
      <c r="D12" s="381">
        <v>752</v>
      </c>
      <c r="E12" s="381">
        <v>752</v>
      </c>
      <c r="F12" s="381">
        <v>751</v>
      </c>
      <c r="G12" s="381">
        <v>749</v>
      </c>
      <c r="H12" s="381">
        <v>747</v>
      </c>
      <c r="I12" s="381">
        <v>745</v>
      </c>
      <c r="J12" s="381">
        <v>743</v>
      </c>
      <c r="K12" s="381">
        <v>740</v>
      </c>
      <c r="L12" s="381">
        <v>737</v>
      </c>
      <c r="M12" s="381">
        <v>733</v>
      </c>
      <c r="N12" s="381">
        <v>730</v>
      </c>
      <c r="O12" s="381">
        <v>725</v>
      </c>
      <c r="P12" s="381">
        <v>721</v>
      </c>
      <c r="Q12" s="381">
        <v>717</v>
      </c>
      <c r="R12" s="381">
        <v>712</v>
      </c>
      <c r="S12" s="381">
        <v>708</v>
      </c>
      <c r="T12" s="381">
        <v>703</v>
      </c>
      <c r="U12" s="381">
        <v>698</v>
      </c>
      <c r="V12" s="381">
        <v>693</v>
      </c>
      <c r="W12" s="381">
        <v>688</v>
      </c>
      <c r="X12" s="381">
        <v>683</v>
      </c>
      <c r="Y12" s="381">
        <v>678</v>
      </c>
      <c r="Z12" s="381">
        <v>674</v>
      </c>
      <c r="AA12" s="381">
        <v>669</v>
      </c>
      <c r="AB12" s="381">
        <v>665</v>
      </c>
      <c r="AC12" s="381">
        <v>661</v>
      </c>
      <c r="AD12" s="381">
        <v>657</v>
      </c>
      <c r="AE12" s="381">
        <v>654</v>
      </c>
      <c r="AF12" s="381">
        <v>651</v>
      </c>
      <c r="AG12" s="381">
        <v>648</v>
      </c>
      <c r="AH12" s="381">
        <v>646</v>
      </c>
      <c r="AI12" s="381">
        <v>644</v>
      </c>
      <c r="AJ12" s="381">
        <v>643</v>
      </c>
      <c r="AK12" s="381">
        <v>642</v>
      </c>
      <c r="AL12" s="381">
        <v>641</v>
      </c>
    </row>
    <row r="13" spans="1:38" x14ac:dyDescent="0.2">
      <c r="A13" s="928"/>
      <c r="B13" s="635">
        <v>10</v>
      </c>
      <c r="C13" s="381">
        <v>758</v>
      </c>
      <c r="D13" s="381">
        <v>757</v>
      </c>
      <c r="E13" s="381">
        <v>757</v>
      </c>
      <c r="F13" s="381">
        <v>755</v>
      </c>
      <c r="G13" s="381">
        <v>754</v>
      </c>
      <c r="H13" s="381">
        <v>752</v>
      </c>
      <c r="I13" s="381">
        <v>750</v>
      </c>
      <c r="J13" s="381">
        <v>747</v>
      </c>
      <c r="K13" s="381">
        <v>744</v>
      </c>
      <c r="L13" s="381">
        <v>740</v>
      </c>
      <c r="M13" s="381">
        <v>736</v>
      </c>
      <c r="N13" s="381">
        <v>732</v>
      </c>
      <c r="O13" s="381">
        <v>728</v>
      </c>
      <c r="P13" s="381">
        <v>723</v>
      </c>
      <c r="Q13" s="381">
        <v>718</v>
      </c>
      <c r="R13" s="381">
        <v>713</v>
      </c>
      <c r="S13" s="381">
        <v>708</v>
      </c>
      <c r="T13" s="381">
        <v>703</v>
      </c>
      <c r="U13" s="381">
        <v>697</v>
      </c>
      <c r="V13" s="381">
        <v>692</v>
      </c>
      <c r="W13" s="381">
        <v>686</v>
      </c>
      <c r="X13" s="381">
        <v>681</v>
      </c>
      <c r="Y13" s="381">
        <v>676</v>
      </c>
      <c r="Z13" s="381">
        <v>671</v>
      </c>
      <c r="AA13" s="381">
        <v>666</v>
      </c>
      <c r="AB13" s="381">
        <v>661</v>
      </c>
      <c r="AC13" s="381">
        <v>657</v>
      </c>
      <c r="AD13" s="381">
        <v>653</v>
      </c>
      <c r="AE13" s="381">
        <v>649</v>
      </c>
      <c r="AF13" s="381">
        <v>645</v>
      </c>
      <c r="AG13" s="381">
        <v>642</v>
      </c>
      <c r="AH13" s="381">
        <v>640</v>
      </c>
      <c r="AI13" s="381">
        <v>638</v>
      </c>
      <c r="AJ13" s="381">
        <v>636</v>
      </c>
      <c r="AK13" s="381">
        <v>635</v>
      </c>
      <c r="AL13" s="381">
        <v>634</v>
      </c>
    </row>
    <row r="14" spans="1:38" x14ac:dyDescent="0.2">
      <c r="A14" s="928"/>
      <c r="B14" s="635">
        <v>11</v>
      </c>
      <c r="C14" s="381">
        <v>762</v>
      </c>
      <c r="D14" s="381">
        <v>762</v>
      </c>
      <c r="E14" s="381">
        <v>761</v>
      </c>
      <c r="F14" s="381">
        <v>760</v>
      </c>
      <c r="G14" s="381">
        <v>759</v>
      </c>
      <c r="H14" s="381">
        <v>756</v>
      </c>
      <c r="I14" s="381">
        <v>754</v>
      </c>
      <c r="J14" s="381">
        <v>751</v>
      </c>
      <c r="K14" s="381">
        <v>747</v>
      </c>
      <c r="L14" s="381">
        <v>744</v>
      </c>
      <c r="M14" s="381">
        <v>739</v>
      </c>
      <c r="N14" s="381">
        <v>735</v>
      </c>
      <c r="O14" s="381">
        <v>730</v>
      </c>
      <c r="P14" s="381">
        <v>725</v>
      </c>
      <c r="Q14" s="381">
        <v>720</v>
      </c>
      <c r="R14" s="381">
        <v>714</v>
      </c>
      <c r="S14" s="381">
        <v>709</v>
      </c>
      <c r="T14" s="381">
        <v>703</v>
      </c>
      <c r="U14" s="381">
        <v>697</v>
      </c>
      <c r="V14" s="381">
        <v>691</v>
      </c>
      <c r="W14" s="381">
        <v>685</v>
      </c>
      <c r="X14" s="381">
        <v>679</v>
      </c>
      <c r="Y14" s="381">
        <v>673</v>
      </c>
      <c r="Z14" s="381">
        <v>668</v>
      </c>
      <c r="AA14" s="381">
        <v>662</v>
      </c>
      <c r="AB14" s="381">
        <v>657</v>
      </c>
      <c r="AC14" s="381">
        <v>652</v>
      </c>
      <c r="AD14" s="381">
        <v>648</v>
      </c>
      <c r="AE14" s="381">
        <v>643</v>
      </c>
      <c r="AF14" s="381">
        <v>640</v>
      </c>
      <c r="AG14" s="381">
        <v>637</v>
      </c>
      <c r="AH14" s="381">
        <v>634</v>
      </c>
      <c r="AI14" s="381">
        <v>632</v>
      </c>
      <c r="AJ14" s="381">
        <v>630</v>
      </c>
      <c r="AK14" s="381">
        <v>629</v>
      </c>
      <c r="AL14" s="381">
        <v>628</v>
      </c>
    </row>
    <row r="15" spans="1:38" x14ac:dyDescent="0.2">
      <c r="A15" s="928"/>
      <c r="B15" s="635">
        <v>12</v>
      </c>
      <c r="C15" s="381">
        <v>767</v>
      </c>
      <c r="D15" s="381">
        <v>767</v>
      </c>
      <c r="E15" s="381">
        <v>766</v>
      </c>
      <c r="F15" s="381">
        <v>765</v>
      </c>
      <c r="G15" s="381">
        <v>763</v>
      </c>
      <c r="H15" s="381">
        <v>761</v>
      </c>
      <c r="I15" s="381">
        <v>758</v>
      </c>
      <c r="J15" s="381">
        <v>755</v>
      </c>
      <c r="K15" s="381">
        <v>751</v>
      </c>
      <c r="L15" s="381">
        <v>747</v>
      </c>
      <c r="M15" s="381">
        <v>742</v>
      </c>
      <c r="N15" s="381">
        <v>738</v>
      </c>
      <c r="O15" s="381">
        <v>732</v>
      </c>
      <c r="P15" s="381">
        <v>727</v>
      </c>
      <c r="Q15" s="381">
        <v>721</v>
      </c>
      <c r="R15" s="381">
        <v>715</v>
      </c>
      <c r="S15" s="381">
        <v>709</v>
      </c>
      <c r="T15" s="381">
        <v>703</v>
      </c>
      <c r="U15" s="381">
        <v>696</v>
      </c>
      <c r="V15" s="381">
        <v>690</v>
      </c>
      <c r="W15" s="381">
        <v>683</v>
      </c>
      <c r="X15" s="381">
        <v>677</v>
      </c>
      <c r="Y15" s="381">
        <v>671</v>
      </c>
      <c r="Z15" s="381">
        <v>664</v>
      </c>
      <c r="AA15" s="381">
        <v>659</v>
      </c>
      <c r="AB15" s="381">
        <v>653</v>
      </c>
      <c r="AC15" s="381">
        <v>648</v>
      </c>
      <c r="AD15" s="381">
        <v>643</v>
      </c>
      <c r="AE15" s="381">
        <v>638</v>
      </c>
      <c r="AF15" s="381">
        <v>634</v>
      </c>
      <c r="AG15" s="381">
        <v>631</v>
      </c>
      <c r="AH15" s="381">
        <v>628</v>
      </c>
      <c r="AI15" s="381">
        <v>625</v>
      </c>
      <c r="AJ15" s="381">
        <v>624</v>
      </c>
      <c r="AK15" s="381">
        <v>622</v>
      </c>
      <c r="AL15" s="381">
        <v>621</v>
      </c>
    </row>
    <row r="16" spans="1:38" x14ac:dyDescent="0.2">
      <c r="A16" s="928"/>
      <c r="B16" s="635">
        <v>13</v>
      </c>
      <c r="C16" s="381">
        <v>772</v>
      </c>
      <c r="D16" s="381">
        <v>772</v>
      </c>
      <c r="E16" s="381">
        <v>771</v>
      </c>
      <c r="F16" s="381">
        <v>769</v>
      </c>
      <c r="G16" s="381">
        <v>768</v>
      </c>
      <c r="H16" s="381">
        <v>765</v>
      </c>
      <c r="I16" s="381">
        <v>762</v>
      </c>
      <c r="J16" s="381">
        <v>759</v>
      </c>
      <c r="K16" s="381">
        <v>755</v>
      </c>
      <c r="L16" s="381">
        <v>750</v>
      </c>
      <c r="M16" s="381">
        <v>745</v>
      </c>
      <c r="N16" s="381">
        <v>740</v>
      </c>
      <c r="O16" s="381">
        <v>735</v>
      </c>
      <c r="P16" s="381">
        <v>729</v>
      </c>
      <c r="Q16" s="381">
        <v>722</v>
      </c>
      <c r="R16" s="381">
        <v>716</v>
      </c>
      <c r="S16" s="381">
        <v>709</v>
      </c>
      <c r="T16" s="381">
        <v>703</v>
      </c>
      <c r="U16" s="381">
        <v>696</v>
      </c>
      <c r="V16" s="381">
        <v>689</v>
      </c>
      <c r="W16" s="381">
        <v>682</v>
      </c>
      <c r="X16" s="381">
        <v>675</v>
      </c>
      <c r="Y16" s="381">
        <v>668</v>
      </c>
      <c r="Z16" s="381">
        <v>661</v>
      </c>
      <c r="AA16" s="381">
        <v>655</v>
      </c>
      <c r="AB16" s="381">
        <v>649</v>
      </c>
      <c r="AC16" s="381">
        <v>643</v>
      </c>
      <c r="AD16" s="381">
        <v>638</v>
      </c>
      <c r="AE16" s="381">
        <v>633</v>
      </c>
      <c r="AF16" s="381">
        <v>629</v>
      </c>
      <c r="AG16" s="381">
        <v>625</v>
      </c>
      <c r="AH16" s="381">
        <v>622</v>
      </c>
      <c r="AI16" s="381">
        <v>619</v>
      </c>
      <c r="AJ16" s="381">
        <v>617</v>
      </c>
      <c r="AK16" s="381">
        <v>616</v>
      </c>
      <c r="AL16" s="381">
        <v>615</v>
      </c>
    </row>
    <row r="17" spans="1:38" x14ac:dyDescent="0.2">
      <c r="A17" s="928"/>
      <c r="B17" s="635">
        <v>14</v>
      </c>
      <c r="C17" s="381">
        <v>777</v>
      </c>
      <c r="D17" s="381">
        <v>776</v>
      </c>
      <c r="E17" s="381">
        <v>775</v>
      </c>
      <c r="F17" s="381">
        <v>774</v>
      </c>
      <c r="G17" s="381">
        <v>772</v>
      </c>
      <c r="H17" s="381">
        <v>769</v>
      </c>
      <c r="I17" s="381">
        <v>766</v>
      </c>
      <c r="J17" s="381">
        <v>762</v>
      </c>
      <c r="K17" s="381">
        <v>758</v>
      </c>
      <c r="L17" s="381">
        <v>753</v>
      </c>
      <c r="M17" s="381">
        <v>748</v>
      </c>
      <c r="N17" s="381">
        <v>743</v>
      </c>
      <c r="O17" s="381">
        <v>736</v>
      </c>
      <c r="P17" s="381">
        <v>730</v>
      </c>
      <c r="Q17" s="381">
        <v>724</v>
      </c>
      <c r="R17" s="381">
        <v>717</v>
      </c>
      <c r="S17" s="381">
        <v>710</v>
      </c>
      <c r="T17" s="381">
        <v>702</v>
      </c>
      <c r="U17" s="381">
        <v>695</v>
      </c>
      <c r="V17" s="381">
        <v>688</v>
      </c>
      <c r="W17" s="381">
        <v>680</v>
      </c>
      <c r="X17" s="381">
        <v>673</v>
      </c>
      <c r="Y17" s="381">
        <v>665</v>
      </c>
      <c r="Z17" s="381">
        <v>658</v>
      </c>
      <c r="AA17" s="381">
        <v>651</v>
      </c>
      <c r="AB17" s="381">
        <v>645</v>
      </c>
      <c r="AC17" s="381">
        <v>639</v>
      </c>
      <c r="AD17" s="381">
        <v>633</v>
      </c>
      <c r="AE17" s="381">
        <v>628</v>
      </c>
      <c r="AF17" s="381">
        <v>623</v>
      </c>
      <c r="AG17" s="381">
        <v>619</v>
      </c>
      <c r="AH17" s="381">
        <v>616</v>
      </c>
      <c r="AI17" s="381">
        <v>613</v>
      </c>
      <c r="AJ17" s="381">
        <v>611</v>
      </c>
      <c r="AK17" s="381">
        <v>610</v>
      </c>
      <c r="AL17" s="381">
        <v>609</v>
      </c>
    </row>
    <row r="18" spans="1:38" x14ac:dyDescent="0.2">
      <c r="A18" s="928"/>
      <c r="B18" s="635">
        <v>15</v>
      </c>
      <c r="C18" s="381">
        <v>781</v>
      </c>
      <c r="D18" s="381">
        <v>781</v>
      </c>
      <c r="E18" s="381">
        <v>780</v>
      </c>
      <c r="F18" s="381">
        <v>778</v>
      </c>
      <c r="G18" s="381">
        <v>776</v>
      </c>
      <c r="H18" s="381">
        <v>773</v>
      </c>
      <c r="I18" s="381">
        <v>770</v>
      </c>
      <c r="J18" s="381">
        <v>766</v>
      </c>
      <c r="K18" s="381">
        <v>761</v>
      </c>
      <c r="L18" s="381">
        <v>756</v>
      </c>
      <c r="M18" s="381">
        <v>751</v>
      </c>
      <c r="N18" s="381">
        <v>745</v>
      </c>
      <c r="O18" s="381">
        <v>738</v>
      </c>
      <c r="P18" s="381">
        <v>732</v>
      </c>
      <c r="Q18" s="381">
        <v>725</v>
      </c>
      <c r="R18" s="381">
        <v>717</v>
      </c>
      <c r="S18" s="381">
        <v>710</v>
      </c>
      <c r="T18" s="381">
        <v>702</v>
      </c>
      <c r="U18" s="381">
        <v>694</v>
      </c>
      <c r="V18" s="381">
        <v>686</v>
      </c>
      <c r="W18" s="381">
        <v>678</v>
      </c>
      <c r="X18" s="381">
        <v>670</v>
      </c>
      <c r="Y18" s="381">
        <v>663</v>
      </c>
      <c r="Z18" s="381">
        <v>655</v>
      </c>
      <c r="AA18" s="381">
        <v>648</v>
      </c>
      <c r="AB18" s="381">
        <v>641</v>
      </c>
      <c r="AC18" s="381">
        <v>634</v>
      </c>
      <c r="AD18" s="381">
        <v>628</v>
      </c>
      <c r="AE18" s="381">
        <v>622</v>
      </c>
      <c r="AF18" s="381">
        <v>618</v>
      </c>
      <c r="AG18" s="381">
        <v>613</v>
      </c>
      <c r="AH18" s="381">
        <v>610</v>
      </c>
      <c r="AI18" s="381">
        <v>607</v>
      </c>
      <c r="AJ18" s="381">
        <v>605</v>
      </c>
      <c r="AK18" s="381">
        <v>603</v>
      </c>
      <c r="AL18" s="381">
        <v>602</v>
      </c>
    </row>
    <row r="19" spans="1:38" x14ac:dyDescent="0.2">
      <c r="A19" s="928"/>
      <c r="B19" s="635">
        <v>16</v>
      </c>
      <c r="C19" s="381">
        <v>785</v>
      </c>
      <c r="D19" s="381">
        <v>785</v>
      </c>
      <c r="E19" s="381">
        <v>784</v>
      </c>
      <c r="F19" s="381">
        <v>782</v>
      </c>
      <c r="G19" s="381">
        <v>780</v>
      </c>
      <c r="H19" s="381">
        <v>777</v>
      </c>
      <c r="I19" s="381">
        <v>773</v>
      </c>
      <c r="J19" s="381">
        <v>769</v>
      </c>
      <c r="K19" s="381">
        <v>764</v>
      </c>
      <c r="L19" s="381">
        <v>759</v>
      </c>
      <c r="M19" s="381">
        <v>753</v>
      </c>
      <c r="N19" s="381">
        <v>747</v>
      </c>
      <c r="O19" s="381">
        <v>740</v>
      </c>
      <c r="P19" s="381">
        <v>733</v>
      </c>
      <c r="Q19" s="381">
        <v>726</v>
      </c>
      <c r="R19" s="381">
        <v>718</v>
      </c>
      <c r="S19" s="381">
        <v>710</v>
      </c>
      <c r="T19" s="381">
        <v>702</v>
      </c>
      <c r="U19" s="381">
        <v>693</v>
      </c>
      <c r="V19" s="381">
        <v>685</v>
      </c>
      <c r="W19" s="381">
        <v>677</v>
      </c>
      <c r="X19" s="381">
        <v>668</v>
      </c>
      <c r="Y19" s="381">
        <v>660</v>
      </c>
      <c r="Z19" s="381">
        <v>652</v>
      </c>
      <c r="AA19" s="381">
        <v>644</v>
      </c>
      <c r="AB19" s="381">
        <v>637</v>
      </c>
      <c r="AC19" s="381">
        <v>630</v>
      </c>
      <c r="AD19" s="381">
        <v>623</v>
      </c>
      <c r="AE19" s="381">
        <v>617</v>
      </c>
      <c r="AF19" s="381">
        <v>612</v>
      </c>
      <c r="AG19" s="381">
        <v>608</v>
      </c>
      <c r="AH19" s="381">
        <v>604</v>
      </c>
      <c r="AI19" s="381">
        <v>601</v>
      </c>
      <c r="AJ19" s="381">
        <v>598</v>
      </c>
      <c r="AK19" s="381">
        <v>597</v>
      </c>
      <c r="AL19" s="381">
        <v>596</v>
      </c>
    </row>
    <row r="20" spans="1:38" x14ac:dyDescent="0.2">
      <c r="A20" s="928"/>
      <c r="B20" s="635">
        <v>17</v>
      </c>
      <c r="C20" s="381">
        <v>789</v>
      </c>
      <c r="D20" s="381">
        <v>789</v>
      </c>
      <c r="E20" s="381">
        <v>788</v>
      </c>
      <c r="F20" s="381">
        <v>786</v>
      </c>
      <c r="G20" s="381">
        <v>784</v>
      </c>
      <c r="H20" s="381">
        <v>780</v>
      </c>
      <c r="I20" s="381">
        <v>777</v>
      </c>
      <c r="J20" s="381">
        <v>772</v>
      </c>
      <c r="K20" s="381">
        <v>767</v>
      </c>
      <c r="L20" s="381">
        <v>762</v>
      </c>
      <c r="M20" s="381">
        <v>756</v>
      </c>
      <c r="N20" s="381">
        <v>749</v>
      </c>
      <c r="O20" s="381">
        <v>742</v>
      </c>
      <c r="P20" s="381">
        <v>735</v>
      </c>
      <c r="Q20" s="381">
        <v>727</v>
      </c>
      <c r="R20" s="381">
        <v>719</v>
      </c>
      <c r="S20" s="381">
        <v>710</v>
      </c>
      <c r="T20" s="381">
        <v>702</v>
      </c>
      <c r="U20" s="381">
        <v>693</v>
      </c>
      <c r="V20" s="381">
        <v>684</v>
      </c>
      <c r="W20" s="381">
        <v>675</v>
      </c>
      <c r="X20" s="381">
        <v>666</v>
      </c>
      <c r="Y20" s="381">
        <v>657</v>
      </c>
      <c r="Z20" s="381">
        <v>649</v>
      </c>
      <c r="AA20" s="381">
        <v>641</v>
      </c>
      <c r="AB20" s="381">
        <v>633</v>
      </c>
      <c r="AC20" s="381">
        <v>625</v>
      </c>
      <c r="AD20" s="381">
        <v>618</v>
      </c>
      <c r="AE20" s="381">
        <v>612</v>
      </c>
      <c r="AF20" s="381">
        <v>607</v>
      </c>
      <c r="AG20" s="381">
        <v>602</v>
      </c>
      <c r="AH20" s="381">
        <v>598</v>
      </c>
      <c r="AI20" s="381">
        <v>595</v>
      </c>
      <c r="AJ20" s="381">
        <v>592</v>
      </c>
      <c r="AK20" s="381">
        <v>590</v>
      </c>
      <c r="AL20" s="381">
        <v>589</v>
      </c>
    </row>
    <row r="21" spans="1:38" x14ac:dyDescent="0.2">
      <c r="A21" s="928"/>
      <c r="B21" s="635">
        <v>18</v>
      </c>
      <c r="C21" s="381">
        <v>793</v>
      </c>
      <c r="D21" s="381">
        <v>793</v>
      </c>
      <c r="E21" s="381">
        <v>792</v>
      </c>
      <c r="F21" s="381">
        <v>790</v>
      </c>
      <c r="G21" s="381">
        <v>787</v>
      </c>
      <c r="H21" s="381">
        <v>784</v>
      </c>
      <c r="I21" s="381">
        <v>780</v>
      </c>
      <c r="J21" s="381">
        <v>775</v>
      </c>
      <c r="K21" s="381">
        <v>770</v>
      </c>
      <c r="L21" s="381">
        <v>764</v>
      </c>
      <c r="M21" s="381">
        <v>758</v>
      </c>
      <c r="N21" s="381">
        <v>751</v>
      </c>
      <c r="O21" s="381">
        <v>744</v>
      </c>
      <c r="P21" s="381">
        <v>736</v>
      </c>
      <c r="Q21" s="381">
        <v>728</v>
      </c>
      <c r="R21" s="381">
        <v>719</v>
      </c>
      <c r="S21" s="381">
        <v>710</v>
      </c>
      <c r="T21" s="381">
        <v>701</v>
      </c>
      <c r="U21" s="381">
        <v>692</v>
      </c>
      <c r="V21" s="381">
        <v>683</v>
      </c>
      <c r="W21" s="381">
        <v>673</v>
      </c>
      <c r="X21" s="381">
        <v>664</v>
      </c>
      <c r="Y21" s="381">
        <v>655</v>
      </c>
      <c r="Z21" s="381">
        <v>646</v>
      </c>
      <c r="AA21" s="381">
        <v>637</v>
      </c>
      <c r="AB21" s="381">
        <v>628</v>
      </c>
      <c r="AC21" s="381">
        <v>621</v>
      </c>
      <c r="AD21" s="381">
        <v>614</v>
      </c>
      <c r="AE21" s="381">
        <v>607</v>
      </c>
      <c r="AF21" s="381">
        <v>601</v>
      </c>
      <c r="AG21" s="381">
        <v>596</v>
      </c>
      <c r="AH21" s="381">
        <v>592</v>
      </c>
      <c r="AI21" s="381">
        <v>589</v>
      </c>
      <c r="AJ21" s="381">
        <v>586</v>
      </c>
      <c r="AK21" s="381">
        <v>584</v>
      </c>
      <c r="AL21" s="381">
        <v>583</v>
      </c>
    </row>
    <row r="22" spans="1:38" x14ac:dyDescent="0.2">
      <c r="A22" s="928"/>
      <c r="B22" s="635">
        <v>19</v>
      </c>
      <c r="C22" s="381">
        <v>797</v>
      </c>
      <c r="D22" s="381">
        <v>796</v>
      </c>
      <c r="E22" s="381">
        <v>795</v>
      </c>
      <c r="F22" s="381">
        <v>793</v>
      </c>
      <c r="G22" s="381">
        <v>791</v>
      </c>
      <c r="H22" s="381">
        <v>787</v>
      </c>
      <c r="I22" s="381">
        <v>783</v>
      </c>
      <c r="J22" s="381">
        <v>778</v>
      </c>
      <c r="K22" s="381">
        <v>773</v>
      </c>
      <c r="L22" s="381">
        <v>767</v>
      </c>
      <c r="M22" s="381">
        <v>760</v>
      </c>
      <c r="N22" s="381">
        <v>753</v>
      </c>
      <c r="O22" s="381">
        <v>745</v>
      </c>
      <c r="P22" s="381">
        <v>737</v>
      </c>
      <c r="Q22" s="381">
        <v>728</v>
      </c>
      <c r="R22" s="381">
        <v>720</v>
      </c>
      <c r="S22" s="381">
        <v>710</v>
      </c>
      <c r="T22" s="381">
        <v>701</v>
      </c>
      <c r="U22" s="381">
        <v>691</v>
      </c>
      <c r="V22" s="381">
        <v>681</v>
      </c>
      <c r="W22" s="381">
        <v>671</v>
      </c>
      <c r="X22" s="381">
        <v>662</v>
      </c>
      <c r="Y22" s="381">
        <v>652</v>
      </c>
      <c r="Z22" s="381">
        <v>642</v>
      </c>
      <c r="AA22" s="381">
        <v>633</v>
      </c>
      <c r="AB22" s="381">
        <v>624</v>
      </c>
      <c r="AC22" s="381">
        <v>616</v>
      </c>
      <c r="AD22" s="381">
        <v>609</v>
      </c>
      <c r="AE22" s="381">
        <v>602</v>
      </c>
      <c r="AF22" s="381">
        <v>596</v>
      </c>
      <c r="AG22" s="381">
        <v>591</v>
      </c>
      <c r="AH22" s="381">
        <v>586</v>
      </c>
      <c r="AI22" s="381">
        <v>582</v>
      </c>
      <c r="AJ22" s="381">
        <v>579</v>
      </c>
      <c r="AK22" s="381">
        <v>577</v>
      </c>
      <c r="AL22" s="381">
        <v>576</v>
      </c>
    </row>
    <row r="23" spans="1:38" x14ac:dyDescent="0.2">
      <c r="A23" s="928"/>
      <c r="B23" s="635">
        <v>20</v>
      </c>
      <c r="C23" s="381">
        <v>800</v>
      </c>
      <c r="D23" s="381">
        <v>800</v>
      </c>
      <c r="E23" s="381">
        <v>799</v>
      </c>
      <c r="F23" s="381">
        <v>797</v>
      </c>
      <c r="G23" s="381">
        <v>794</v>
      </c>
      <c r="H23" s="381">
        <v>790</v>
      </c>
      <c r="I23" s="381">
        <v>786</v>
      </c>
      <c r="J23" s="381">
        <v>781</v>
      </c>
      <c r="K23" s="381">
        <v>775</v>
      </c>
      <c r="L23" s="381">
        <v>769</v>
      </c>
      <c r="M23" s="381">
        <v>762</v>
      </c>
      <c r="N23" s="381">
        <v>755</v>
      </c>
      <c r="O23" s="381">
        <v>747</v>
      </c>
      <c r="P23" s="381">
        <v>738</v>
      </c>
      <c r="Q23" s="381">
        <v>729</v>
      </c>
      <c r="R23" s="381">
        <v>720</v>
      </c>
      <c r="S23" s="381">
        <v>710</v>
      </c>
      <c r="T23" s="381">
        <v>700</v>
      </c>
      <c r="U23" s="381">
        <v>690</v>
      </c>
      <c r="V23" s="381">
        <v>680</v>
      </c>
      <c r="W23" s="381">
        <v>670</v>
      </c>
      <c r="X23" s="381">
        <v>660</v>
      </c>
      <c r="Y23" s="381">
        <v>649</v>
      </c>
      <c r="Z23" s="381">
        <v>639</v>
      </c>
      <c r="AA23" s="381">
        <v>630</v>
      </c>
      <c r="AB23" s="381">
        <v>621</v>
      </c>
      <c r="AC23" s="381">
        <v>612</v>
      </c>
      <c r="AD23" s="381">
        <v>604</v>
      </c>
      <c r="AE23" s="381">
        <v>597</v>
      </c>
      <c r="AF23" s="381">
        <v>590</v>
      </c>
      <c r="AG23" s="381">
        <v>585</v>
      </c>
      <c r="AH23" s="381">
        <v>580</v>
      </c>
      <c r="AI23" s="381">
        <v>576</v>
      </c>
      <c r="AJ23" s="381">
        <v>573</v>
      </c>
      <c r="AK23" s="381">
        <v>571</v>
      </c>
      <c r="AL23" s="381">
        <v>569</v>
      </c>
    </row>
    <row r="24" spans="1:38" x14ac:dyDescent="0.2">
      <c r="A24" s="928"/>
      <c r="B24" s="635">
        <v>21</v>
      </c>
      <c r="C24" s="381">
        <v>804</v>
      </c>
      <c r="D24" s="381">
        <v>803</v>
      </c>
      <c r="E24" s="381">
        <v>802</v>
      </c>
      <c r="F24" s="381">
        <v>800</v>
      </c>
      <c r="G24" s="381">
        <v>797</v>
      </c>
      <c r="H24" s="381">
        <v>793</v>
      </c>
      <c r="I24" s="381">
        <v>789</v>
      </c>
      <c r="J24" s="381">
        <v>784</v>
      </c>
      <c r="K24" s="381">
        <v>778</v>
      </c>
      <c r="L24" s="381">
        <v>771</v>
      </c>
      <c r="M24" s="381">
        <v>764</v>
      </c>
      <c r="N24" s="381">
        <v>756</v>
      </c>
      <c r="O24" s="381">
        <v>748</v>
      </c>
      <c r="P24" s="381">
        <v>739</v>
      </c>
      <c r="Q24" s="381">
        <v>730</v>
      </c>
      <c r="R24" s="381">
        <v>720</v>
      </c>
      <c r="S24" s="381">
        <v>710</v>
      </c>
      <c r="T24" s="381">
        <v>700</v>
      </c>
      <c r="U24" s="381">
        <v>689</v>
      </c>
      <c r="V24" s="381">
        <v>679</v>
      </c>
      <c r="W24" s="381">
        <v>668</v>
      </c>
      <c r="X24" s="381">
        <v>657</v>
      </c>
      <c r="Y24" s="381">
        <v>647</v>
      </c>
      <c r="Z24" s="381">
        <v>636</v>
      </c>
      <c r="AA24" s="381">
        <v>626</v>
      </c>
      <c r="AB24" s="381">
        <v>617</v>
      </c>
      <c r="AC24" s="381">
        <v>607</v>
      </c>
      <c r="AD24" s="381">
        <v>599</v>
      </c>
      <c r="AE24" s="381">
        <v>591</v>
      </c>
      <c r="AF24" s="381">
        <v>585</v>
      </c>
      <c r="AG24" s="381">
        <v>579</v>
      </c>
      <c r="AH24" s="381">
        <v>574</v>
      </c>
      <c r="AI24" s="381">
        <v>570</v>
      </c>
      <c r="AJ24" s="381">
        <v>567</v>
      </c>
      <c r="AK24" s="381">
        <v>564</v>
      </c>
      <c r="AL24" s="381">
        <v>563</v>
      </c>
    </row>
    <row r="25" spans="1:38" x14ac:dyDescent="0.2">
      <c r="A25" s="928"/>
      <c r="B25" s="635">
        <v>22</v>
      </c>
      <c r="C25" s="381">
        <v>807</v>
      </c>
      <c r="D25" s="381">
        <v>806</v>
      </c>
      <c r="E25" s="381">
        <v>805</v>
      </c>
      <c r="F25" s="381">
        <v>803</v>
      </c>
      <c r="G25" s="381">
        <v>800</v>
      </c>
      <c r="H25" s="381">
        <v>796</v>
      </c>
      <c r="I25" s="381">
        <v>792</v>
      </c>
      <c r="J25" s="381">
        <v>786</v>
      </c>
      <c r="K25" s="381">
        <v>780</v>
      </c>
      <c r="L25" s="381">
        <v>773</v>
      </c>
      <c r="M25" s="381">
        <v>766</v>
      </c>
      <c r="N25" s="381">
        <v>758</v>
      </c>
      <c r="O25" s="381">
        <v>749</v>
      </c>
      <c r="P25" s="381">
        <v>740</v>
      </c>
      <c r="Q25" s="381">
        <v>730</v>
      </c>
      <c r="R25" s="381">
        <v>720</v>
      </c>
      <c r="S25" s="381">
        <v>710</v>
      </c>
      <c r="T25" s="381">
        <v>699</v>
      </c>
      <c r="U25" s="381">
        <v>688</v>
      </c>
      <c r="V25" s="381">
        <v>677</v>
      </c>
      <c r="W25" s="381">
        <v>666</v>
      </c>
      <c r="X25" s="381">
        <v>655</v>
      </c>
      <c r="Y25" s="381">
        <v>644</v>
      </c>
      <c r="Z25" s="381">
        <v>633</v>
      </c>
      <c r="AA25" s="381">
        <v>623</v>
      </c>
      <c r="AB25" s="381">
        <v>613</v>
      </c>
      <c r="AC25" s="381">
        <v>603</v>
      </c>
      <c r="AD25" s="381">
        <v>594</v>
      </c>
      <c r="AE25" s="381">
        <v>586</v>
      </c>
      <c r="AF25" s="381">
        <v>579</v>
      </c>
      <c r="AG25" s="381">
        <v>573</v>
      </c>
      <c r="AH25" s="381">
        <v>568</v>
      </c>
      <c r="AI25" s="381">
        <v>564</v>
      </c>
      <c r="AJ25" s="381">
        <v>560</v>
      </c>
      <c r="AK25" s="381">
        <v>558</v>
      </c>
      <c r="AL25" s="381">
        <v>557</v>
      </c>
    </row>
    <row r="26" spans="1:38" x14ac:dyDescent="0.2">
      <c r="A26" s="928"/>
      <c r="B26" s="635">
        <v>23</v>
      </c>
      <c r="C26" s="381">
        <v>810</v>
      </c>
      <c r="D26" s="381">
        <v>809</v>
      </c>
      <c r="E26" s="381">
        <v>808</v>
      </c>
      <c r="F26" s="381">
        <v>806</v>
      </c>
      <c r="G26" s="381">
        <v>803</v>
      </c>
      <c r="H26" s="381">
        <v>799</v>
      </c>
      <c r="I26" s="381">
        <v>794</v>
      </c>
      <c r="J26" s="381">
        <v>789</v>
      </c>
      <c r="K26" s="381">
        <v>782</v>
      </c>
      <c r="L26" s="381">
        <v>775</v>
      </c>
      <c r="M26" s="381">
        <v>768</v>
      </c>
      <c r="N26" s="381">
        <v>759</v>
      </c>
      <c r="O26" s="381">
        <v>750</v>
      </c>
      <c r="P26" s="381">
        <v>741</v>
      </c>
      <c r="Q26" s="381">
        <v>731</v>
      </c>
      <c r="R26" s="381">
        <v>720</v>
      </c>
      <c r="S26" s="381">
        <v>710</v>
      </c>
      <c r="T26" s="381">
        <v>699</v>
      </c>
      <c r="U26" s="381">
        <v>687</v>
      </c>
      <c r="V26" s="381">
        <v>676</v>
      </c>
      <c r="W26" s="381">
        <v>664</v>
      </c>
      <c r="X26" s="381">
        <v>653</v>
      </c>
      <c r="Y26" s="381">
        <v>641</v>
      </c>
      <c r="Z26" s="381">
        <v>630</v>
      </c>
      <c r="AA26" s="381">
        <v>619</v>
      </c>
      <c r="AB26" s="381">
        <v>609</v>
      </c>
      <c r="AC26" s="381">
        <v>599</v>
      </c>
      <c r="AD26" s="381">
        <v>589</v>
      </c>
      <c r="AE26" s="381">
        <v>581</v>
      </c>
      <c r="AF26" s="381">
        <v>574</v>
      </c>
      <c r="AG26" s="381">
        <v>568</v>
      </c>
      <c r="AH26" s="381">
        <v>562</v>
      </c>
      <c r="AI26" s="381">
        <v>557</v>
      </c>
      <c r="AJ26" s="381">
        <v>554</v>
      </c>
      <c r="AK26" s="381">
        <v>552</v>
      </c>
      <c r="AL26" s="381">
        <v>550</v>
      </c>
    </row>
    <row r="27" spans="1:38" x14ac:dyDescent="0.2">
      <c r="A27" s="928"/>
      <c r="B27" s="635">
        <v>24</v>
      </c>
      <c r="C27" s="381">
        <v>813</v>
      </c>
      <c r="D27" s="381">
        <v>812</v>
      </c>
      <c r="E27" s="381">
        <v>811</v>
      </c>
      <c r="F27" s="381">
        <v>809</v>
      </c>
      <c r="G27" s="381">
        <v>806</v>
      </c>
      <c r="H27" s="381">
        <v>802</v>
      </c>
      <c r="I27" s="381">
        <v>797</v>
      </c>
      <c r="J27" s="381">
        <v>791</v>
      </c>
      <c r="K27" s="381">
        <v>784</v>
      </c>
      <c r="L27" s="381">
        <v>777</v>
      </c>
      <c r="M27" s="381">
        <v>769</v>
      </c>
      <c r="N27" s="381">
        <v>761</v>
      </c>
      <c r="O27" s="381">
        <v>751</v>
      </c>
      <c r="P27" s="381">
        <v>741</v>
      </c>
      <c r="Q27" s="381">
        <v>731</v>
      </c>
      <c r="R27" s="381">
        <v>720</v>
      </c>
      <c r="S27" s="381">
        <v>709</v>
      </c>
      <c r="T27" s="381">
        <v>698</v>
      </c>
      <c r="U27" s="381">
        <v>686</v>
      </c>
      <c r="V27" s="381">
        <v>674</v>
      </c>
      <c r="W27" s="381">
        <v>663</v>
      </c>
      <c r="X27" s="381">
        <v>651</v>
      </c>
      <c r="Y27" s="381">
        <v>639</v>
      </c>
      <c r="Z27" s="381">
        <v>627</v>
      </c>
      <c r="AA27" s="381">
        <v>615</v>
      </c>
      <c r="AB27" s="381">
        <v>605</v>
      </c>
      <c r="AC27" s="381">
        <v>594</v>
      </c>
      <c r="AD27" s="381">
        <v>585</v>
      </c>
      <c r="AE27" s="381">
        <v>576</v>
      </c>
      <c r="AF27" s="381">
        <v>569</v>
      </c>
      <c r="AG27" s="381">
        <v>562</v>
      </c>
      <c r="AH27" s="381">
        <v>556</v>
      </c>
      <c r="AI27" s="381">
        <v>551</v>
      </c>
      <c r="AJ27" s="381">
        <v>548</v>
      </c>
      <c r="AK27" s="381">
        <v>545</v>
      </c>
      <c r="AL27" s="381">
        <v>544</v>
      </c>
    </row>
    <row r="28" spans="1:38" x14ac:dyDescent="0.2">
      <c r="A28" s="928"/>
      <c r="B28" s="635">
        <v>25</v>
      </c>
      <c r="C28" s="381">
        <v>815</v>
      </c>
      <c r="D28" s="381">
        <v>815</v>
      </c>
      <c r="E28" s="381">
        <v>814</v>
      </c>
      <c r="F28" s="381">
        <v>811</v>
      </c>
      <c r="G28" s="381">
        <v>808</v>
      </c>
      <c r="H28" s="381">
        <v>804</v>
      </c>
      <c r="I28" s="381">
        <v>799</v>
      </c>
      <c r="J28" s="381">
        <v>793</v>
      </c>
      <c r="K28" s="381">
        <v>786</v>
      </c>
      <c r="L28" s="381">
        <v>779</v>
      </c>
      <c r="M28" s="381">
        <v>770</v>
      </c>
      <c r="N28" s="381">
        <v>762</v>
      </c>
      <c r="O28" s="381">
        <v>752</v>
      </c>
      <c r="P28" s="381">
        <v>742</v>
      </c>
      <c r="Q28" s="381">
        <v>731</v>
      </c>
      <c r="R28" s="381">
        <v>720</v>
      </c>
      <c r="S28" s="381">
        <v>709</v>
      </c>
      <c r="T28" s="381">
        <v>697</v>
      </c>
      <c r="U28" s="381">
        <v>685</v>
      </c>
      <c r="V28" s="381">
        <v>673</v>
      </c>
      <c r="W28" s="381">
        <v>660</v>
      </c>
      <c r="X28" s="381">
        <v>648</v>
      </c>
      <c r="Y28" s="381">
        <v>636</v>
      </c>
      <c r="Z28" s="381">
        <v>624</v>
      </c>
      <c r="AA28" s="381">
        <v>612</v>
      </c>
      <c r="AB28" s="381">
        <v>601</v>
      </c>
      <c r="AC28" s="381">
        <v>590</v>
      </c>
      <c r="AD28" s="381">
        <v>580</v>
      </c>
      <c r="AE28" s="381">
        <v>571</v>
      </c>
      <c r="AF28" s="381">
        <v>563</v>
      </c>
      <c r="AG28" s="381">
        <v>556</v>
      </c>
      <c r="AH28" s="381">
        <v>550</v>
      </c>
      <c r="AI28" s="381">
        <v>545</v>
      </c>
      <c r="AJ28" s="381">
        <v>542</v>
      </c>
      <c r="AK28" s="381">
        <v>539</v>
      </c>
      <c r="AL28" s="381">
        <v>537</v>
      </c>
    </row>
    <row r="29" spans="1:38" x14ac:dyDescent="0.2">
      <c r="A29" s="928"/>
      <c r="B29" s="635">
        <v>26</v>
      </c>
      <c r="C29" s="381">
        <v>818</v>
      </c>
      <c r="D29" s="381">
        <v>818</v>
      </c>
      <c r="E29" s="381">
        <v>816</v>
      </c>
      <c r="F29" s="381">
        <v>814</v>
      </c>
      <c r="G29" s="381">
        <v>810</v>
      </c>
      <c r="H29" s="381">
        <v>806</v>
      </c>
      <c r="I29" s="381">
        <v>801</v>
      </c>
      <c r="J29" s="381">
        <v>795</v>
      </c>
      <c r="K29" s="381">
        <v>788</v>
      </c>
      <c r="L29" s="381">
        <v>780</v>
      </c>
      <c r="M29" s="381">
        <v>772</v>
      </c>
      <c r="N29" s="381">
        <v>763</v>
      </c>
      <c r="O29" s="381">
        <v>753</v>
      </c>
      <c r="P29" s="381">
        <v>742</v>
      </c>
      <c r="Q29" s="381">
        <v>732</v>
      </c>
      <c r="R29" s="381">
        <v>720</v>
      </c>
      <c r="S29" s="381">
        <v>708</v>
      </c>
      <c r="T29" s="381">
        <v>696</v>
      </c>
      <c r="U29" s="381">
        <v>684</v>
      </c>
      <c r="V29" s="381">
        <v>671</v>
      </c>
      <c r="W29" s="381">
        <v>659</v>
      </c>
      <c r="X29" s="381">
        <v>646</v>
      </c>
      <c r="Y29" s="381">
        <v>633</v>
      </c>
      <c r="Z29" s="381">
        <v>621</v>
      </c>
      <c r="AA29" s="381">
        <v>609</v>
      </c>
      <c r="AB29" s="381">
        <v>597</v>
      </c>
      <c r="AC29" s="381">
        <v>586</v>
      </c>
      <c r="AD29" s="381">
        <v>575</v>
      </c>
      <c r="AE29" s="381">
        <v>566</v>
      </c>
      <c r="AF29" s="381">
        <v>558</v>
      </c>
      <c r="AG29" s="381">
        <v>550</v>
      </c>
      <c r="AH29" s="381">
        <v>544</v>
      </c>
      <c r="AI29" s="381">
        <v>539</v>
      </c>
      <c r="AJ29" s="381">
        <v>535</v>
      </c>
      <c r="AK29" s="381">
        <v>532</v>
      </c>
      <c r="AL29" s="381">
        <v>531</v>
      </c>
    </row>
    <row r="30" spans="1:38" x14ac:dyDescent="0.2">
      <c r="A30" s="928"/>
      <c r="B30" s="635">
        <v>27</v>
      </c>
      <c r="C30" s="381">
        <v>820</v>
      </c>
      <c r="D30" s="381">
        <v>820</v>
      </c>
      <c r="E30" s="381">
        <v>818</v>
      </c>
      <c r="F30" s="381">
        <v>816</v>
      </c>
      <c r="G30" s="381">
        <v>813</v>
      </c>
      <c r="H30" s="381">
        <v>808</v>
      </c>
      <c r="I30" s="381">
        <v>803</v>
      </c>
      <c r="J30" s="381">
        <v>797</v>
      </c>
      <c r="K30" s="381">
        <v>790</v>
      </c>
      <c r="L30" s="381">
        <v>782</v>
      </c>
      <c r="M30" s="381">
        <v>773</v>
      </c>
      <c r="N30" s="381">
        <v>763</v>
      </c>
      <c r="O30" s="381">
        <v>753</v>
      </c>
      <c r="P30" s="381">
        <v>743</v>
      </c>
      <c r="Q30" s="381">
        <v>732</v>
      </c>
      <c r="R30" s="381">
        <v>720</v>
      </c>
      <c r="S30" s="381">
        <v>708</v>
      </c>
      <c r="T30" s="381">
        <v>695</v>
      </c>
      <c r="U30" s="381">
        <v>682</v>
      </c>
      <c r="V30" s="381">
        <v>670</v>
      </c>
      <c r="W30" s="381">
        <v>656</v>
      </c>
      <c r="X30" s="381">
        <v>643</v>
      </c>
      <c r="Y30" s="381">
        <v>631</v>
      </c>
      <c r="Z30" s="381">
        <v>618</v>
      </c>
      <c r="AA30" s="381">
        <v>605</v>
      </c>
      <c r="AB30" s="381">
        <v>593</v>
      </c>
      <c r="AC30" s="381">
        <v>581</v>
      </c>
      <c r="AD30" s="381">
        <v>571</v>
      </c>
      <c r="AE30" s="381">
        <v>561</v>
      </c>
      <c r="AF30" s="381">
        <v>552</v>
      </c>
      <c r="AG30" s="381">
        <v>545</v>
      </c>
      <c r="AH30" s="381">
        <v>538</v>
      </c>
      <c r="AI30" s="381">
        <v>533</v>
      </c>
      <c r="AJ30" s="381">
        <v>529</v>
      </c>
      <c r="AK30" s="381">
        <v>526</v>
      </c>
      <c r="AL30" s="381">
        <v>524</v>
      </c>
    </row>
    <row r="31" spans="1:38" x14ac:dyDescent="0.2">
      <c r="A31" s="928"/>
      <c r="B31" s="635">
        <v>28</v>
      </c>
      <c r="C31" s="381">
        <v>823</v>
      </c>
      <c r="D31" s="381">
        <v>822</v>
      </c>
      <c r="E31" s="381">
        <v>821</v>
      </c>
      <c r="F31" s="381">
        <v>818</v>
      </c>
      <c r="G31" s="381">
        <v>815</v>
      </c>
      <c r="H31" s="381">
        <v>810</v>
      </c>
      <c r="I31" s="381">
        <v>805</v>
      </c>
      <c r="J31" s="381">
        <v>798</v>
      </c>
      <c r="K31" s="381">
        <v>791</v>
      </c>
      <c r="L31" s="381">
        <v>783</v>
      </c>
      <c r="M31" s="381">
        <v>774</v>
      </c>
      <c r="N31" s="381">
        <v>764</v>
      </c>
      <c r="O31" s="381">
        <v>754</v>
      </c>
      <c r="P31" s="381">
        <v>743</v>
      </c>
      <c r="Q31" s="381">
        <v>731</v>
      </c>
      <c r="R31" s="381">
        <v>719</v>
      </c>
      <c r="S31" s="381">
        <v>707</v>
      </c>
      <c r="T31" s="381">
        <v>694</v>
      </c>
      <c r="U31" s="381">
        <v>681</v>
      </c>
      <c r="V31" s="381">
        <v>668</v>
      </c>
      <c r="W31" s="381">
        <v>654</v>
      </c>
      <c r="X31" s="381">
        <v>641</v>
      </c>
      <c r="Y31" s="381">
        <v>628</v>
      </c>
      <c r="Z31" s="381">
        <v>615</v>
      </c>
      <c r="AA31" s="381">
        <v>602</v>
      </c>
      <c r="AB31" s="381">
        <v>589</v>
      </c>
      <c r="AC31" s="381">
        <v>577</v>
      </c>
      <c r="AD31" s="381">
        <v>566</v>
      </c>
      <c r="AE31" s="381">
        <v>556</v>
      </c>
      <c r="AF31" s="381">
        <v>547</v>
      </c>
      <c r="AG31" s="381">
        <v>539</v>
      </c>
      <c r="AH31" s="381">
        <v>532</v>
      </c>
      <c r="AI31" s="381">
        <v>527</v>
      </c>
      <c r="AJ31" s="381">
        <v>523</v>
      </c>
      <c r="AK31" s="381">
        <v>520</v>
      </c>
      <c r="AL31" s="381">
        <v>518</v>
      </c>
    </row>
    <row r="32" spans="1:38" x14ac:dyDescent="0.2">
      <c r="A32" s="928"/>
      <c r="B32" s="635">
        <v>29</v>
      </c>
      <c r="C32" s="381">
        <v>825</v>
      </c>
      <c r="D32" s="381">
        <v>824</v>
      </c>
      <c r="E32" s="381">
        <v>822</v>
      </c>
      <c r="F32" s="381">
        <v>820</v>
      </c>
      <c r="G32" s="381">
        <v>816</v>
      </c>
      <c r="H32" s="381">
        <v>812</v>
      </c>
      <c r="I32" s="381">
        <v>806</v>
      </c>
      <c r="J32" s="381">
        <v>800</v>
      </c>
      <c r="K32" s="381">
        <v>792</v>
      </c>
      <c r="L32" s="381">
        <v>784</v>
      </c>
      <c r="M32" s="381">
        <v>775</v>
      </c>
      <c r="N32" s="381">
        <v>765</v>
      </c>
      <c r="O32" s="381">
        <v>754</v>
      </c>
      <c r="P32" s="381">
        <v>743</v>
      </c>
      <c r="Q32" s="381">
        <v>731</v>
      </c>
      <c r="R32" s="381">
        <v>719</v>
      </c>
      <c r="S32" s="381">
        <v>706</v>
      </c>
      <c r="T32" s="381">
        <v>693</v>
      </c>
      <c r="U32" s="381">
        <v>680</v>
      </c>
      <c r="V32" s="381">
        <v>666</v>
      </c>
      <c r="W32" s="381">
        <v>652</v>
      </c>
      <c r="X32" s="381">
        <v>639</v>
      </c>
      <c r="Y32" s="381">
        <v>625</v>
      </c>
      <c r="Z32" s="381">
        <v>611</v>
      </c>
      <c r="AA32" s="381">
        <v>598</v>
      </c>
      <c r="AB32" s="381">
        <v>585</v>
      </c>
      <c r="AC32" s="381">
        <v>573</v>
      </c>
      <c r="AD32" s="381">
        <v>561</v>
      </c>
      <c r="AE32" s="381">
        <v>551</v>
      </c>
      <c r="AF32" s="381">
        <v>542</v>
      </c>
      <c r="AG32" s="381">
        <v>533</v>
      </c>
      <c r="AH32" s="381">
        <v>526</v>
      </c>
      <c r="AI32" s="381">
        <v>521</v>
      </c>
      <c r="AJ32" s="381">
        <v>516</v>
      </c>
      <c r="AK32" s="381">
        <v>513</v>
      </c>
      <c r="AL32" s="381">
        <v>511</v>
      </c>
    </row>
    <row r="33" spans="1:38" x14ac:dyDescent="0.2">
      <c r="A33" s="928"/>
      <c r="B33" s="635">
        <v>30</v>
      </c>
      <c r="C33" s="381">
        <v>826</v>
      </c>
      <c r="D33" s="381">
        <v>826</v>
      </c>
      <c r="E33" s="381">
        <v>824</v>
      </c>
      <c r="F33" s="381">
        <v>822</v>
      </c>
      <c r="G33" s="381">
        <v>818</v>
      </c>
      <c r="H33" s="381">
        <v>813</v>
      </c>
      <c r="I33" s="381">
        <v>808</v>
      </c>
      <c r="J33" s="381">
        <v>801</v>
      </c>
      <c r="K33" s="381">
        <v>793</v>
      </c>
      <c r="L33" s="381">
        <v>785</v>
      </c>
      <c r="M33" s="381">
        <v>775</v>
      </c>
      <c r="N33" s="381">
        <v>765</v>
      </c>
      <c r="O33" s="381">
        <v>754</v>
      </c>
      <c r="P33" s="381">
        <v>743</v>
      </c>
      <c r="Q33" s="381">
        <v>731</v>
      </c>
      <c r="R33" s="381">
        <v>718</v>
      </c>
      <c r="S33" s="381">
        <v>705</v>
      </c>
      <c r="T33" s="381">
        <v>692</v>
      </c>
      <c r="U33" s="381">
        <v>678</v>
      </c>
      <c r="V33" s="381">
        <v>664</v>
      </c>
      <c r="W33" s="381">
        <v>650</v>
      </c>
      <c r="X33" s="381">
        <v>636</v>
      </c>
      <c r="Y33" s="381">
        <v>622</v>
      </c>
      <c r="Z33" s="381">
        <v>608</v>
      </c>
      <c r="AA33" s="381">
        <v>595</v>
      </c>
      <c r="AB33" s="381">
        <v>582</v>
      </c>
      <c r="AC33" s="381">
        <v>569</v>
      </c>
      <c r="AD33" s="381">
        <v>557</v>
      </c>
      <c r="AE33" s="381">
        <v>546</v>
      </c>
      <c r="AF33" s="381">
        <v>536</v>
      </c>
      <c r="AG33" s="381">
        <v>528</v>
      </c>
      <c r="AH33" s="381">
        <v>521</v>
      </c>
      <c r="AI33" s="381">
        <v>515</v>
      </c>
      <c r="AJ33" s="381">
        <v>510</v>
      </c>
      <c r="AK33" s="381">
        <v>507</v>
      </c>
      <c r="AL33" s="381">
        <v>504</v>
      </c>
    </row>
    <row r="34" spans="1:38" x14ac:dyDescent="0.2">
      <c r="A34" s="928"/>
      <c r="B34" s="635">
        <v>31</v>
      </c>
      <c r="C34" s="381">
        <v>828</v>
      </c>
      <c r="D34" s="381">
        <v>827</v>
      </c>
      <c r="E34" s="381">
        <v>826</v>
      </c>
      <c r="F34" s="381">
        <v>823</v>
      </c>
      <c r="G34" s="381">
        <v>819</v>
      </c>
      <c r="H34" s="381">
        <v>815</v>
      </c>
      <c r="I34" s="381">
        <v>809</v>
      </c>
      <c r="J34" s="381">
        <v>802</v>
      </c>
      <c r="K34" s="381">
        <v>794</v>
      </c>
      <c r="L34" s="381">
        <v>785</v>
      </c>
      <c r="M34" s="381">
        <v>776</v>
      </c>
      <c r="N34" s="381">
        <v>766</v>
      </c>
      <c r="O34" s="381">
        <v>754</v>
      </c>
      <c r="P34" s="381">
        <v>743</v>
      </c>
      <c r="Q34" s="381">
        <v>730</v>
      </c>
      <c r="R34" s="381">
        <v>718</v>
      </c>
      <c r="S34" s="381">
        <v>704</v>
      </c>
      <c r="T34" s="381">
        <v>690</v>
      </c>
      <c r="U34" s="381">
        <v>677</v>
      </c>
      <c r="V34" s="381">
        <v>662</v>
      </c>
      <c r="W34" s="381">
        <v>648</v>
      </c>
      <c r="X34" s="381">
        <v>634</v>
      </c>
      <c r="Y34" s="381">
        <v>619</v>
      </c>
      <c r="Z34" s="381">
        <v>605</v>
      </c>
      <c r="AA34" s="381">
        <v>591</v>
      </c>
      <c r="AB34" s="381">
        <v>578</v>
      </c>
      <c r="AC34" s="381">
        <v>565</v>
      </c>
      <c r="AD34" s="381">
        <v>552</v>
      </c>
      <c r="AE34" s="381">
        <v>541</v>
      </c>
      <c r="AF34" s="381">
        <v>531</v>
      </c>
      <c r="AG34" s="381">
        <v>522</v>
      </c>
      <c r="AH34" s="381">
        <v>515</v>
      </c>
      <c r="AI34" s="381">
        <v>509</v>
      </c>
      <c r="AJ34" s="381">
        <v>504</v>
      </c>
      <c r="AK34" s="381">
        <v>500</v>
      </c>
      <c r="AL34" s="381">
        <v>498</v>
      </c>
    </row>
    <row r="35" spans="1:38" x14ac:dyDescent="0.2">
      <c r="A35" s="928"/>
      <c r="B35" s="635">
        <v>32</v>
      </c>
      <c r="C35" s="381">
        <v>829</v>
      </c>
      <c r="D35" s="381">
        <v>829</v>
      </c>
      <c r="E35" s="381">
        <v>827</v>
      </c>
      <c r="F35" s="381">
        <v>825</v>
      </c>
      <c r="G35" s="381">
        <v>821</v>
      </c>
      <c r="H35" s="381">
        <v>816</v>
      </c>
      <c r="I35" s="381">
        <v>810</v>
      </c>
      <c r="J35" s="381">
        <v>803</v>
      </c>
      <c r="K35" s="381">
        <v>795</v>
      </c>
      <c r="L35" s="381">
        <v>786</v>
      </c>
      <c r="M35" s="381">
        <v>776</v>
      </c>
      <c r="N35" s="381">
        <v>766</v>
      </c>
      <c r="O35" s="381">
        <v>754</v>
      </c>
      <c r="P35" s="381">
        <v>742</v>
      </c>
      <c r="Q35" s="381">
        <v>730</v>
      </c>
      <c r="R35" s="381">
        <v>717</v>
      </c>
      <c r="S35" s="381">
        <v>703</v>
      </c>
      <c r="T35" s="381">
        <v>689</v>
      </c>
      <c r="U35" s="381">
        <v>675</v>
      </c>
      <c r="V35" s="381">
        <v>660</v>
      </c>
      <c r="W35" s="381">
        <v>646</v>
      </c>
      <c r="X35" s="381">
        <v>631</v>
      </c>
      <c r="Y35" s="381">
        <v>617</v>
      </c>
      <c r="Z35" s="381">
        <v>602</v>
      </c>
      <c r="AA35" s="381">
        <v>588</v>
      </c>
      <c r="AB35" s="381">
        <v>574</v>
      </c>
      <c r="AC35" s="381">
        <v>561</v>
      </c>
      <c r="AD35" s="381">
        <v>548</v>
      </c>
      <c r="AE35" s="381">
        <v>536</v>
      </c>
      <c r="AF35" s="381">
        <v>525</v>
      </c>
      <c r="AG35" s="381">
        <v>516</v>
      </c>
      <c r="AH35" s="381">
        <v>509</v>
      </c>
      <c r="AI35" s="381">
        <v>502</v>
      </c>
      <c r="AJ35" s="381">
        <v>498</v>
      </c>
      <c r="AK35" s="381">
        <v>494</v>
      </c>
      <c r="AL35" s="381">
        <v>492</v>
      </c>
    </row>
    <row r="36" spans="1:38" x14ac:dyDescent="0.2">
      <c r="A36" s="928"/>
      <c r="B36" s="635">
        <v>33</v>
      </c>
      <c r="C36" s="381">
        <v>831</v>
      </c>
      <c r="D36" s="381">
        <v>830</v>
      </c>
      <c r="E36" s="381">
        <v>828</v>
      </c>
      <c r="F36" s="381">
        <v>826</v>
      </c>
      <c r="G36" s="381">
        <v>822</v>
      </c>
      <c r="H36" s="381">
        <v>817</v>
      </c>
      <c r="I36" s="381">
        <v>811</v>
      </c>
      <c r="J36" s="381">
        <v>804</v>
      </c>
      <c r="K36" s="381">
        <v>796</v>
      </c>
      <c r="L36" s="381">
        <v>787</v>
      </c>
      <c r="M36" s="381">
        <v>777</v>
      </c>
      <c r="N36" s="381">
        <v>766</v>
      </c>
      <c r="O36" s="381">
        <v>754</v>
      </c>
      <c r="P36" s="381">
        <v>742</v>
      </c>
      <c r="Q36" s="381">
        <v>729</v>
      </c>
      <c r="R36" s="381">
        <v>716</v>
      </c>
      <c r="S36" s="381">
        <v>702</v>
      </c>
      <c r="T36" s="381">
        <v>688</v>
      </c>
      <c r="U36" s="381">
        <v>673</v>
      </c>
      <c r="V36" s="381">
        <v>658</v>
      </c>
      <c r="W36" s="381">
        <v>643</v>
      </c>
      <c r="X36" s="381">
        <v>628</v>
      </c>
      <c r="Y36" s="381">
        <v>614</v>
      </c>
      <c r="Z36" s="381">
        <v>599</v>
      </c>
      <c r="AA36" s="381">
        <v>584</v>
      </c>
      <c r="AB36" s="381">
        <v>570</v>
      </c>
      <c r="AC36" s="381">
        <v>556</v>
      </c>
      <c r="AD36" s="381">
        <v>543</v>
      </c>
      <c r="AE36" s="381">
        <v>531</v>
      </c>
      <c r="AF36" s="381">
        <v>520</v>
      </c>
      <c r="AG36" s="381">
        <v>511</v>
      </c>
      <c r="AH36" s="381">
        <v>503</v>
      </c>
      <c r="AI36" s="381">
        <v>497</v>
      </c>
      <c r="AJ36" s="381">
        <v>491</v>
      </c>
      <c r="AK36" s="381">
        <v>488</v>
      </c>
      <c r="AL36" s="381">
        <v>485</v>
      </c>
    </row>
    <row r="37" spans="1:38" x14ac:dyDescent="0.2">
      <c r="A37" s="928"/>
      <c r="B37" s="635">
        <v>34</v>
      </c>
      <c r="C37" s="381">
        <v>832</v>
      </c>
      <c r="D37" s="381">
        <v>831</v>
      </c>
      <c r="E37" s="381">
        <v>830</v>
      </c>
      <c r="F37" s="381">
        <v>827</v>
      </c>
      <c r="G37" s="381">
        <v>823</v>
      </c>
      <c r="H37" s="381">
        <v>818</v>
      </c>
      <c r="I37" s="381">
        <v>812</v>
      </c>
      <c r="J37" s="381">
        <v>804</v>
      </c>
      <c r="K37" s="381">
        <v>796</v>
      </c>
      <c r="L37" s="381">
        <v>787</v>
      </c>
      <c r="M37" s="381">
        <v>777</v>
      </c>
      <c r="N37" s="381">
        <v>766</v>
      </c>
      <c r="O37" s="381">
        <v>754</v>
      </c>
      <c r="P37" s="381">
        <v>741</v>
      </c>
      <c r="Q37" s="381">
        <v>728</v>
      </c>
      <c r="R37" s="381">
        <v>715</v>
      </c>
      <c r="S37" s="381">
        <v>701</v>
      </c>
      <c r="T37" s="381">
        <v>686</v>
      </c>
      <c r="U37" s="381">
        <v>671</v>
      </c>
      <c r="V37" s="381">
        <v>656</v>
      </c>
      <c r="W37" s="381">
        <v>641</v>
      </c>
      <c r="X37" s="381">
        <v>626</v>
      </c>
      <c r="Y37" s="381">
        <v>611</v>
      </c>
      <c r="Z37" s="381">
        <v>596</v>
      </c>
      <c r="AA37" s="381">
        <v>581</v>
      </c>
      <c r="AB37" s="381">
        <v>566</v>
      </c>
      <c r="AC37" s="381">
        <v>552</v>
      </c>
      <c r="AD37" s="381">
        <v>539</v>
      </c>
      <c r="AE37" s="381">
        <v>526</v>
      </c>
      <c r="AF37" s="381">
        <v>515</v>
      </c>
      <c r="AG37" s="381">
        <v>505</v>
      </c>
      <c r="AH37" s="381">
        <v>497</v>
      </c>
      <c r="AI37" s="381">
        <v>490</v>
      </c>
      <c r="AJ37" s="381">
        <v>485</v>
      </c>
      <c r="AK37" s="381">
        <v>482</v>
      </c>
      <c r="AL37" s="381">
        <v>479</v>
      </c>
    </row>
    <row r="38" spans="1:38" x14ac:dyDescent="0.2">
      <c r="A38" s="928"/>
      <c r="B38" s="635">
        <v>35</v>
      </c>
      <c r="C38" s="381">
        <v>833</v>
      </c>
      <c r="D38" s="381">
        <v>832</v>
      </c>
      <c r="E38" s="381">
        <v>830</v>
      </c>
      <c r="F38" s="381">
        <v>828</v>
      </c>
      <c r="G38" s="381">
        <v>824</v>
      </c>
      <c r="H38" s="381">
        <v>818</v>
      </c>
      <c r="I38" s="381">
        <v>812</v>
      </c>
      <c r="J38" s="381">
        <v>805</v>
      </c>
      <c r="K38" s="381">
        <v>796</v>
      </c>
      <c r="L38" s="381">
        <v>787</v>
      </c>
      <c r="M38" s="381">
        <v>777</v>
      </c>
      <c r="N38" s="381">
        <v>765</v>
      </c>
      <c r="O38" s="381">
        <v>753</v>
      </c>
      <c r="P38" s="381">
        <v>741</v>
      </c>
      <c r="Q38" s="381">
        <v>727</v>
      </c>
      <c r="R38" s="381">
        <v>714</v>
      </c>
      <c r="S38" s="381">
        <v>699</v>
      </c>
      <c r="T38" s="381">
        <v>684</v>
      </c>
      <c r="U38" s="381">
        <v>669</v>
      </c>
      <c r="V38" s="381">
        <v>654</v>
      </c>
      <c r="W38" s="381">
        <v>639</v>
      </c>
      <c r="X38" s="381">
        <v>623</v>
      </c>
      <c r="Y38" s="381">
        <v>607</v>
      </c>
      <c r="Z38" s="381">
        <v>592</v>
      </c>
      <c r="AA38" s="381">
        <v>577</v>
      </c>
      <c r="AB38" s="381">
        <v>563</v>
      </c>
      <c r="AC38" s="381">
        <v>548</v>
      </c>
      <c r="AD38" s="381">
        <v>535</v>
      </c>
      <c r="AE38" s="381">
        <v>522</v>
      </c>
      <c r="AF38" s="381">
        <v>510</v>
      </c>
      <c r="AG38" s="381">
        <v>500</v>
      </c>
      <c r="AH38" s="381">
        <v>491</v>
      </c>
      <c r="AI38" s="381">
        <v>484</v>
      </c>
      <c r="AJ38" s="381">
        <v>479</v>
      </c>
      <c r="AK38" s="381">
        <v>475</v>
      </c>
      <c r="AL38" s="381">
        <v>473</v>
      </c>
    </row>
    <row r="39" spans="1:38" x14ac:dyDescent="0.2">
      <c r="A39" s="928"/>
      <c r="B39" s="635">
        <v>36</v>
      </c>
      <c r="C39" s="381">
        <v>833</v>
      </c>
      <c r="D39" s="381">
        <v>833</v>
      </c>
      <c r="E39" s="381">
        <v>831</v>
      </c>
      <c r="F39" s="381">
        <v>828</v>
      </c>
      <c r="G39" s="381">
        <v>824</v>
      </c>
      <c r="H39" s="381">
        <v>819</v>
      </c>
      <c r="I39" s="381">
        <v>812</v>
      </c>
      <c r="J39" s="381">
        <v>805</v>
      </c>
      <c r="K39" s="381">
        <v>796</v>
      </c>
      <c r="L39" s="381">
        <v>787</v>
      </c>
      <c r="M39" s="381">
        <v>776</v>
      </c>
      <c r="N39" s="381">
        <v>765</v>
      </c>
      <c r="O39" s="381">
        <v>753</v>
      </c>
      <c r="P39" s="381">
        <v>740</v>
      </c>
      <c r="Q39" s="381">
        <v>726</v>
      </c>
      <c r="R39" s="381">
        <v>712</v>
      </c>
      <c r="S39" s="381">
        <v>698</v>
      </c>
      <c r="T39" s="381">
        <v>683</v>
      </c>
      <c r="U39" s="381">
        <v>667</v>
      </c>
      <c r="V39" s="381">
        <v>652</v>
      </c>
      <c r="W39" s="381">
        <v>636</v>
      </c>
      <c r="X39" s="381">
        <v>620</v>
      </c>
      <c r="Y39" s="381">
        <v>605</v>
      </c>
      <c r="Z39" s="381">
        <v>589</v>
      </c>
      <c r="AA39" s="381">
        <v>574</v>
      </c>
      <c r="AB39" s="381">
        <v>559</v>
      </c>
      <c r="AC39" s="381">
        <v>544</v>
      </c>
      <c r="AD39" s="381">
        <v>530</v>
      </c>
      <c r="AE39" s="381">
        <v>517</v>
      </c>
      <c r="AF39" s="381">
        <v>505</v>
      </c>
      <c r="AG39" s="381">
        <v>495</v>
      </c>
      <c r="AH39" s="381">
        <v>486</v>
      </c>
      <c r="AI39" s="381">
        <v>479</v>
      </c>
      <c r="AJ39" s="381">
        <v>473</v>
      </c>
      <c r="AK39" s="381">
        <v>469</v>
      </c>
      <c r="AL39" s="381">
        <v>467</v>
      </c>
    </row>
    <row r="40" spans="1:38" x14ac:dyDescent="0.2">
      <c r="A40" s="928"/>
      <c r="B40" s="635">
        <v>37</v>
      </c>
      <c r="C40" s="381">
        <v>834</v>
      </c>
      <c r="D40" s="381">
        <v>833</v>
      </c>
      <c r="E40" s="381">
        <v>832</v>
      </c>
      <c r="F40" s="381">
        <v>829</v>
      </c>
      <c r="G40" s="381">
        <v>824</v>
      </c>
      <c r="H40" s="381">
        <v>819</v>
      </c>
      <c r="I40" s="381">
        <v>813</v>
      </c>
      <c r="J40" s="381">
        <v>805</v>
      </c>
      <c r="K40" s="381">
        <v>796</v>
      </c>
      <c r="L40" s="381">
        <v>787</v>
      </c>
      <c r="M40" s="381">
        <v>776</v>
      </c>
      <c r="N40" s="381">
        <v>764</v>
      </c>
      <c r="O40" s="381">
        <v>752</v>
      </c>
      <c r="P40" s="381">
        <v>739</v>
      </c>
      <c r="Q40" s="381">
        <v>725</v>
      </c>
      <c r="R40" s="381">
        <v>711</v>
      </c>
      <c r="S40" s="381">
        <v>696</v>
      </c>
      <c r="T40" s="381">
        <v>681</v>
      </c>
      <c r="U40" s="381">
        <v>665</v>
      </c>
      <c r="V40" s="381">
        <v>649</v>
      </c>
      <c r="W40" s="381">
        <v>633</v>
      </c>
      <c r="X40" s="381">
        <v>617</v>
      </c>
      <c r="Y40" s="381">
        <v>601</v>
      </c>
      <c r="Z40" s="381">
        <v>585</v>
      </c>
      <c r="AA40" s="381">
        <v>570</v>
      </c>
      <c r="AB40" s="381">
        <v>555</v>
      </c>
      <c r="AC40" s="381">
        <v>540</v>
      </c>
      <c r="AD40" s="381">
        <v>526</v>
      </c>
      <c r="AE40" s="381">
        <v>512</v>
      </c>
      <c r="AF40" s="381">
        <v>500</v>
      </c>
      <c r="AG40" s="381">
        <v>489</v>
      </c>
      <c r="AH40" s="381">
        <v>480</v>
      </c>
      <c r="AI40" s="381">
        <v>473</v>
      </c>
      <c r="AJ40" s="381">
        <v>467</v>
      </c>
      <c r="AK40" s="381">
        <v>463</v>
      </c>
      <c r="AL40" s="381">
        <v>461</v>
      </c>
    </row>
    <row r="41" spans="1:38" x14ac:dyDescent="0.2">
      <c r="A41" s="928"/>
      <c r="B41" s="635">
        <v>38</v>
      </c>
      <c r="C41" s="381">
        <v>834</v>
      </c>
      <c r="D41" s="381">
        <v>834</v>
      </c>
      <c r="E41" s="381">
        <v>832</v>
      </c>
      <c r="F41" s="381">
        <v>829</v>
      </c>
      <c r="G41" s="381">
        <v>825</v>
      </c>
      <c r="H41" s="381">
        <v>819</v>
      </c>
      <c r="I41" s="381">
        <v>813</v>
      </c>
      <c r="J41" s="381">
        <v>805</v>
      </c>
      <c r="K41" s="381">
        <v>796</v>
      </c>
      <c r="L41" s="381">
        <v>786</v>
      </c>
      <c r="M41" s="381">
        <v>775</v>
      </c>
      <c r="N41" s="381">
        <v>764</v>
      </c>
      <c r="O41" s="381">
        <v>751</v>
      </c>
      <c r="P41" s="381">
        <v>738</v>
      </c>
      <c r="Q41" s="381">
        <v>724</v>
      </c>
      <c r="R41" s="381">
        <v>709</v>
      </c>
      <c r="S41" s="381">
        <v>694</v>
      </c>
      <c r="T41" s="381">
        <v>679</v>
      </c>
      <c r="U41" s="381">
        <v>663</v>
      </c>
      <c r="V41" s="381">
        <v>647</v>
      </c>
      <c r="W41" s="381">
        <v>631</v>
      </c>
      <c r="X41" s="381">
        <v>615</v>
      </c>
      <c r="Y41" s="381">
        <v>598</v>
      </c>
      <c r="Z41" s="381">
        <v>582</v>
      </c>
      <c r="AA41" s="381">
        <v>566</v>
      </c>
      <c r="AB41" s="381">
        <v>551</v>
      </c>
      <c r="AC41" s="381">
        <v>536</v>
      </c>
      <c r="AD41" s="381">
        <v>521</v>
      </c>
      <c r="AE41" s="381">
        <v>508</v>
      </c>
      <c r="AF41" s="381">
        <v>495</v>
      </c>
      <c r="AG41" s="381">
        <v>484</v>
      </c>
      <c r="AH41" s="381">
        <v>475</v>
      </c>
      <c r="AI41" s="381">
        <v>467</v>
      </c>
      <c r="AJ41" s="381">
        <v>461</v>
      </c>
      <c r="AK41" s="381">
        <v>457</v>
      </c>
      <c r="AL41" s="381">
        <v>455</v>
      </c>
    </row>
    <row r="42" spans="1:38" x14ac:dyDescent="0.2">
      <c r="A42" s="928"/>
      <c r="B42" s="635">
        <v>39</v>
      </c>
      <c r="C42" s="381">
        <v>835</v>
      </c>
      <c r="D42" s="381">
        <v>834</v>
      </c>
      <c r="E42" s="381">
        <v>832</v>
      </c>
      <c r="F42" s="381">
        <v>829</v>
      </c>
      <c r="G42" s="381">
        <v>825</v>
      </c>
      <c r="H42" s="381">
        <v>819</v>
      </c>
      <c r="I42" s="381">
        <v>813</v>
      </c>
      <c r="J42" s="381">
        <v>805</v>
      </c>
      <c r="K42" s="381">
        <v>796</v>
      </c>
      <c r="L42" s="381">
        <v>786</v>
      </c>
      <c r="M42" s="381">
        <v>775</v>
      </c>
      <c r="N42" s="381">
        <v>763</v>
      </c>
      <c r="O42" s="381">
        <v>750</v>
      </c>
      <c r="P42" s="381">
        <v>737</v>
      </c>
      <c r="Q42" s="381">
        <v>722</v>
      </c>
      <c r="R42" s="381">
        <v>708</v>
      </c>
      <c r="S42" s="381">
        <v>692</v>
      </c>
      <c r="T42" s="381">
        <v>677</v>
      </c>
      <c r="U42" s="381">
        <v>661</v>
      </c>
      <c r="V42" s="381">
        <v>644</v>
      </c>
      <c r="W42" s="381">
        <v>628</v>
      </c>
      <c r="X42" s="381">
        <v>611</v>
      </c>
      <c r="Y42" s="381">
        <v>595</v>
      </c>
      <c r="Z42" s="381">
        <v>579</v>
      </c>
      <c r="AA42" s="381">
        <v>563</v>
      </c>
      <c r="AB42" s="381">
        <v>547</v>
      </c>
      <c r="AC42" s="381">
        <v>532</v>
      </c>
      <c r="AD42" s="381">
        <v>517</v>
      </c>
      <c r="AE42" s="381">
        <v>503</v>
      </c>
      <c r="AF42" s="381">
        <v>490</v>
      </c>
      <c r="AG42" s="381">
        <v>478</v>
      </c>
      <c r="AH42" s="381">
        <v>469</v>
      </c>
      <c r="AI42" s="381">
        <v>461</v>
      </c>
      <c r="AJ42" s="381">
        <v>455</v>
      </c>
      <c r="AK42" s="381">
        <v>450</v>
      </c>
      <c r="AL42" s="381">
        <v>448</v>
      </c>
    </row>
    <row r="43" spans="1:38" x14ac:dyDescent="0.2">
      <c r="A43" s="928"/>
      <c r="B43" s="635">
        <v>40</v>
      </c>
      <c r="C43" s="381">
        <v>835</v>
      </c>
      <c r="D43" s="381">
        <v>834</v>
      </c>
      <c r="E43" s="381">
        <v>832</v>
      </c>
      <c r="F43" s="381">
        <v>829</v>
      </c>
      <c r="G43" s="381">
        <v>825</v>
      </c>
      <c r="H43" s="381">
        <v>819</v>
      </c>
      <c r="I43" s="381">
        <v>812</v>
      </c>
      <c r="J43" s="381">
        <v>804</v>
      </c>
      <c r="K43" s="381">
        <v>795</v>
      </c>
      <c r="L43" s="381">
        <v>785</v>
      </c>
      <c r="M43" s="381">
        <v>774</v>
      </c>
      <c r="N43" s="381">
        <v>762</v>
      </c>
      <c r="O43" s="381">
        <v>749</v>
      </c>
      <c r="P43" s="381">
        <v>735</v>
      </c>
      <c r="Q43" s="381">
        <v>721</v>
      </c>
      <c r="R43" s="381">
        <v>706</v>
      </c>
      <c r="S43" s="381">
        <v>691</v>
      </c>
      <c r="T43" s="381">
        <v>675</v>
      </c>
      <c r="U43" s="381">
        <v>658</v>
      </c>
      <c r="V43" s="381">
        <v>642</v>
      </c>
      <c r="W43" s="381">
        <v>625</v>
      </c>
      <c r="X43" s="381">
        <v>608</v>
      </c>
      <c r="Y43" s="381">
        <v>592</v>
      </c>
      <c r="Z43" s="381">
        <v>575</v>
      </c>
      <c r="AA43" s="381">
        <v>559</v>
      </c>
      <c r="AB43" s="381">
        <v>543</v>
      </c>
      <c r="AC43" s="381">
        <v>528</v>
      </c>
      <c r="AD43" s="381">
        <v>513</v>
      </c>
      <c r="AE43" s="381">
        <v>499</v>
      </c>
      <c r="AF43" s="381">
        <v>485</v>
      </c>
      <c r="AG43" s="381">
        <v>473</v>
      </c>
      <c r="AH43" s="381">
        <v>463</v>
      </c>
      <c r="AI43" s="381">
        <v>455</v>
      </c>
      <c r="AJ43" s="381">
        <v>449</v>
      </c>
      <c r="AK43" s="381">
        <v>444</v>
      </c>
      <c r="AL43" s="381">
        <v>442</v>
      </c>
    </row>
    <row r="44" spans="1:38" x14ac:dyDescent="0.2">
      <c r="A44" s="928"/>
      <c r="B44" s="635">
        <v>41</v>
      </c>
      <c r="C44" s="381">
        <v>834</v>
      </c>
      <c r="D44" s="381">
        <v>834</v>
      </c>
      <c r="E44" s="381">
        <v>832</v>
      </c>
      <c r="F44" s="381">
        <v>829</v>
      </c>
      <c r="G44" s="381">
        <v>824</v>
      </c>
      <c r="H44" s="381">
        <v>819</v>
      </c>
      <c r="I44" s="381">
        <v>812</v>
      </c>
      <c r="J44" s="381">
        <v>804</v>
      </c>
      <c r="K44" s="381">
        <v>795</v>
      </c>
      <c r="L44" s="381">
        <v>784</v>
      </c>
      <c r="M44" s="381">
        <v>773</v>
      </c>
      <c r="N44" s="381">
        <v>761</v>
      </c>
      <c r="O44" s="381">
        <v>748</v>
      </c>
      <c r="P44" s="381">
        <v>734</v>
      </c>
      <c r="Q44" s="381">
        <v>719</v>
      </c>
      <c r="R44" s="381">
        <v>704</v>
      </c>
      <c r="S44" s="381">
        <v>688</v>
      </c>
      <c r="T44" s="381">
        <v>672</v>
      </c>
      <c r="U44" s="381">
        <v>656</v>
      </c>
      <c r="V44" s="381">
        <v>639</v>
      </c>
      <c r="W44" s="381">
        <v>622</v>
      </c>
      <c r="X44" s="381">
        <v>605</v>
      </c>
      <c r="Y44" s="381">
        <v>588</v>
      </c>
      <c r="Z44" s="381">
        <v>572</v>
      </c>
      <c r="AA44" s="381">
        <v>555</v>
      </c>
      <c r="AB44" s="381">
        <v>539</v>
      </c>
      <c r="AC44" s="381">
        <v>524</v>
      </c>
      <c r="AD44" s="381">
        <v>509</v>
      </c>
      <c r="AE44" s="381">
        <v>494</v>
      </c>
      <c r="AF44" s="381">
        <v>480</v>
      </c>
      <c r="AG44" s="381">
        <v>468</v>
      </c>
      <c r="AH44" s="381">
        <v>458</v>
      </c>
      <c r="AI44" s="381">
        <v>450</v>
      </c>
      <c r="AJ44" s="381">
        <v>443</v>
      </c>
      <c r="AK44" s="381">
        <v>438</v>
      </c>
      <c r="AL44" s="381">
        <v>436</v>
      </c>
    </row>
    <row r="45" spans="1:38" x14ac:dyDescent="0.2">
      <c r="A45" s="928"/>
      <c r="B45" s="635">
        <v>42</v>
      </c>
      <c r="C45" s="381">
        <v>834</v>
      </c>
      <c r="D45" s="381">
        <v>833</v>
      </c>
      <c r="E45" s="381">
        <v>831</v>
      </c>
      <c r="F45" s="381">
        <v>828</v>
      </c>
      <c r="G45" s="381">
        <v>824</v>
      </c>
      <c r="H45" s="381">
        <v>818</v>
      </c>
      <c r="I45" s="381">
        <v>811</v>
      </c>
      <c r="J45" s="381">
        <v>803</v>
      </c>
      <c r="K45" s="381">
        <v>794</v>
      </c>
      <c r="L45" s="381">
        <v>783</v>
      </c>
      <c r="M45" s="381">
        <v>772</v>
      </c>
      <c r="N45" s="381">
        <v>759</v>
      </c>
      <c r="O45" s="381">
        <v>746</v>
      </c>
      <c r="P45" s="381">
        <v>732</v>
      </c>
      <c r="Q45" s="381">
        <v>717</v>
      </c>
      <c r="R45" s="381">
        <v>702</v>
      </c>
      <c r="S45" s="381">
        <v>686</v>
      </c>
      <c r="T45" s="381">
        <v>670</v>
      </c>
      <c r="U45" s="381">
        <v>653</v>
      </c>
      <c r="V45" s="381">
        <v>636</v>
      </c>
      <c r="W45" s="381">
        <v>619</v>
      </c>
      <c r="X45" s="381">
        <v>602</v>
      </c>
      <c r="Y45" s="381">
        <v>585</v>
      </c>
      <c r="Z45" s="381">
        <v>568</v>
      </c>
      <c r="AA45" s="381">
        <v>552</v>
      </c>
      <c r="AB45" s="381">
        <v>535</v>
      </c>
      <c r="AC45" s="381">
        <v>520</v>
      </c>
      <c r="AD45" s="381">
        <v>504</v>
      </c>
      <c r="AE45" s="381">
        <v>490</v>
      </c>
      <c r="AF45" s="381">
        <v>476</v>
      </c>
      <c r="AG45" s="381">
        <v>463</v>
      </c>
      <c r="AH45" s="381">
        <v>453</v>
      </c>
      <c r="AI45" s="381">
        <v>444</v>
      </c>
      <c r="AJ45" s="381">
        <v>437</v>
      </c>
      <c r="AK45" s="381">
        <v>432</v>
      </c>
      <c r="AL45" s="381">
        <v>429</v>
      </c>
    </row>
    <row r="46" spans="1:38" x14ac:dyDescent="0.2">
      <c r="A46" s="928"/>
      <c r="B46" s="635">
        <v>43</v>
      </c>
      <c r="C46" s="381">
        <v>833</v>
      </c>
      <c r="D46" s="381">
        <v>833</v>
      </c>
      <c r="E46" s="381">
        <v>831</v>
      </c>
      <c r="F46" s="381">
        <v>828</v>
      </c>
      <c r="G46" s="381">
        <v>823</v>
      </c>
      <c r="H46" s="381">
        <v>817</v>
      </c>
      <c r="I46" s="381">
        <v>810</v>
      </c>
      <c r="J46" s="381">
        <v>802</v>
      </c>
      <c r="K46" s="381">
        <v>793</v>
      </c>
      <c r="L46" s="381">
        <v>782</v>
      </c>
      <c r="M46" s="381">
        <v>771</v>
      </c>
      <c r="N46" s="381">
        <v>758</v>
      </c>
      <c r="O46" s="381">
        <v>745</v>
      </c>
      <c r="P46" s="381">
        <v>730</v>
      </c>
      <c r="Q46" s="381">
        <v>715</v>
      </c>
      <c r="R46" s="381">
        <v>700</v>
      </c>
      <c r="S46" s="381">
        <v>684</v>
      </c>
      <c r="T46" s="381">
        <v>667</v>
      </c>
      <c r="U46" s="381">
        <v>651</v>
      </c>
      <c r="V46" s="381">
        <v>633</v>
      </c>
      <c r="W46" s="381">
        <v>616</v>
      </c>
      <c r="X46" s="381">
        <v>599</v>
      </c>
      <c r="Y46" s="381">
        <v>582</v>
      </c>
      <c r="Z46" s="381">
        <v>565</v>
      </c>
      <c r="AA46" s="381">
        <v>548</v>
      </c>
      <c r="AB46" s="381">
        <v>531</v>
      </c>
      <c r="AC46" s="381">
        <v>515</v>
      </c>
      <c r="AD46" s="381">
        <v>500</v>
      </c>
      <c r="AE46" s="381">
        <v>485</v>
      </c>
      <c r="AF46" s="381">
        <v>471</v>
      </c>
      <c r="AG46" s="381">
        <v>458</v>
      </c>
      <c r="AH46" s="381">
        <v>447</v>
      </c>
      <c r="AI46" s="381">
        <v>439</v>
      </c>
      <c r="AJ46" s="381">
        <v>432</v>
      </c>
      <c r="AK46" s="381">
        <v>427</v>
      </c>
      <c r="AL46" s="381">
        <v>423</v>
      </c>
    </row>
    <row r="47" spans="1:38" x14ac:dyDescent="0.2">
      <c r="A47" s="928"/>
      <c r="B47" s="635">
        <v>44</v>
      </c>
      <c r="C47" s="381">
        <v>833</v>
      </c>
      <c r="D47" s="381">
        <v>832</v>
      </c>
      <c r="E47" s="381">
        <v>830</v>
      </c>
      <c r="F47" s="381">
        <v>827</v>
      </c>
      <c r="G47" s="381">
        <v>822</v>
      </c>
      <c r="H47" s="381">
        <v>816</v>
      </c>
      <c r="I47" s="381">
        <v>809</v>
      </c>
      <c r="J47" s="381">
        <v>801</v>
      </c>
      <c r="K47" s="381">
        <v>792</v>
      </c>
      <c r="L47" s="381">
        <v>781</v>
      </c>
      <c r="M47" s="381">
        <v>769</v>
      </c>
      <c r="N47" s="381">
        <v>756</v>
      </c>
      <c r="O47" s="381">
        <v>743</v>
      </c>
      <c r="P47" s="381">
        <v>728</v>
      </c>
      <c r="Q47" s="381">
        <v>713</v>
      </c>
      <c r="R47" s="381">
        <v>698</v>
      </c>
      <c r="S47" s="381">
        <v>682</v>
      </c>
      <c r="T47" s="381">
        <v>665</v>
      </c>
      <c r="U47" s="381">
        <v>648</v>
      </c>
      <c r="V47" s="381">
        <v>631</v>
      </c>
      <c r="W47" s="381">
        <v>613</v>
      </c>
      <c r="X47" s="381">
        <v>596</v>
      </c>
      <c r="Y47" s="381">
        <v>578</v>
      </c>
      <c r="Z47" s="381">
        <v>561</v>
      </c>
      <c r="AA47" s="381">
        <v>544</v>
      </c>
      <c r="AB47" s="381">
        <v>527</v>
      </c>
      <c r="AC47" s="381">
        <v>511</v>
      </c>
      <c r="AD47" s="381">
        <v>496</v>
      </c>
      <c r="AE47" s="381">
        <v>481</v>
      </c>
      <c r="AF47" s="381">
        <v>466</v>
      </c>
      <c r="AG47" s="381">
        <v>453</v>
      </c>
      <c r="AH47" s="381">
        <v>442</v>
      </c>
      <c r="AI47" s="381">
        <v>433</v>
      </c>
      <c r="AJ47" s="381">
        <v>426</v>
      </c>
      <c r="AK47" s="381">
        <v>421</v>
      </c>
      <c r="AL47" s="381">
        <v>418</v>
      </c>
    </row>
    <row r="48" spans="1:38" x14ac:dyDescent="0.2">
      <c r="A48" s="928"/>
      <c r="B48" s="635">
        <v>45</v>
      </c>
      <c r="C48" s="381">
        <v>832</v>
      </c>
      <c r="D48" s="381">
        <v>831</v>
      </c>
      <c r="E48" s="381">
        <v>829</v>
      </c>
      <c r="F48" s="381">
        <v>826</v>
      </c>
      <c r="G48" s="381">
        <v>821</v>
      </c>
      <c r="H48" s="381">
        <v>815</v>
      </c>
      <c r="I48" s="381">
        <v>808</v>
      </c>
      <c r="J48" s="381">
        <v>800</v>
      </c>
      <c r="K48" s="381">
        <v>790</v>
      </c>
      <c r="L48" s="381">
        <v>779</v>
      </c>
      <c r="M48" s="381">
        <v>768</v>
      </c>
      <c r="N48" s="381">
        <v>755</v>
      </c>
      <c r="O48" s="381">
        <v>741</v>
      </c>
      <c r="P48" s="381">
        <v>726</v>
      </c>
      <c r="Q48" s="381">
        <v>711</v>
      </c>
      <c r="R48" s="381">
        <v>695</v>
      </c>
      <c r="S48" s="381">
        <v>679</v>
      </c>
      <c r="T48" s="381">
        <v>662</v>
      </c>
      <c r="U48" s="381">
        <v>645</v>
      </c>
      <c r="V48" s="381">
        <v>628</v>
      </c>
      <c r="W48" s="381">
        <v>610</v>
      </c>
      <c r="X48" s="381">
        <v>592</v>
      </c>
      <c r="Y48" s="381">
        <v>575</v>
      </c>
      <c r="Z48" s="381">
        <v>557</v>
      </c>
      <c r="AA48" s="381">
        <v>540</v>
      </c>
      <c r="AB48" s="381">
        <v>523</v>
      </c>
      <c r="AC48" s="381">
        <v>507</v>
      </c>
      <c r="AD48" s="381">
        <v>491</v>
      </c>
      <c r="AE48" s="381">
        <v>476</v>
      </c>
      <c r="AF48" s="381">
        <v>462</v>
      </c>
      <c r="AG48" s="381">
        <v>449</v>
      </c>
      <c r="AH48" s="381">
        <v>437</v>
      </c>
      <c r="AI48" s="381">
        <v>428</v>
      </c>
      <c r="AJ48" s="381">
        <v>420</v>
      </c>
      <c r="AK48" s="381">
        <v>415</v>
      </c>
      <c r="AL48" s="381">
        <v>412</v>
      </c>
    </row>
    <row r="49" spans="1:38" x14ac:dyDescent="0.2">
      <c r="A49" s="928"/>
      <c r="B49" s="635">
        <v>46</v>
      </c>
      <c r="C49" s="381">
        <v>830</v>
      </c>
      <c r="D49" s="381">
        <v>830</v>
      </c>
      <c r="E49" s="381">
        <v>828</v>
      </c>
      <c r="F49" s="381">
        <v>825</v>
      </c>
      <c r="G49" s="381">
        <v>820</v>
      </c>
      <c r="H49" s="381">
        <v>814</v>
      </c>
      <c r="I49" s="381">
        <v>807</v>
      </c>
      <c r="J49" s="381">
        <v>798</v>
      </c>
      <c r="K49" s="381">
        <v>789</v>
      </c>
      <c r="L49" s="381">
        <v>778</v>
      </c>
      <c r="M49" s="381">
        <v>766</v>
      </c>
      <c r="N49" s="381">
        <v>753</v>
      </c>
      <c r="O49" s="381">
        <v>739</v>
      </c>
      <c r="P49" s="381">
        <v>724</v>
      </c>
      <c r="Q49" s="381">
        <v>709</v>
      </c>
      <c r="R49" s="381">
        <v>693</v>
      </c>
      <c r="S49" s="381">
        <v>676</v>
      </c>
      <c r="T49" s="381">
        <v>659</v>
      </c>
      <c r="U49" s="381">
        <v>642</v>
      </c>
      <c r="V49" s="381">
        <v>624</v>
      </c>
      <c r="W49" s="381">
        <v>607</v>
      </c>
      <c r="X49" s="381">
        <v>589</v>
      </c>
      <c r="Y49" s="381">
        <v>571</v>
      </c>
      <c r="Z49" s="381">
        <v>553</v>
      </c>
      <c r="AA49" s="381">
        <v>536</v>
      </c>
      <c r="AB49" s="381">
        <v>519</v>
      </c>
      <c r="AC49" s="381">
        <v>503</v>
      </c>
      <c r="AD49" s="381">
        <v>487</v>
      </c>
      <c r="AE49" s="381">
        <v>472</v>
      </c>
      <c r="AF49" s="381">
        <v>457</v>
      </c>
      <c r="AG49" s="381">
        <v>444</v>
      </c>
      <c r="AH49" s="381">
        <v>432</v>
      </c>
      <c r="AI49" s="381">
        <v>422</v>
      </c>
      <c r="AJ49" s="381">
        <v>415</v>
      </c>
      <c r="AK49" s="381">
        <v>409</v>
      </c>
      <c r="AL49" s="381">
        <v>406</v>
      </c>
    </row>
    <row r="50" spans="1:38" x14ac:dyDescent="0.2">
      <c r="A50" s="928"/>
      <c r="B50" s="635">
        <v>47</v>
      </c>
      <c r="C50" s="381">
        <v>829</v>
      </c>
      <c r="D50" s="381">
        <v>829</v>
      </c>
      <c r="E50" s="381">
        <v>827</v>
      </c>
      <c r="F50" s="381">
        <v>823</v>
      </c>
      <c r="G50" s="381">
        <v>819</v>
      </c>
      <c r="H50" s="381">
        <v>813</v>
      </c>
      <c r="I50" s="381">
        <v>805</v>
      </c>
      <c r="J50" s="381">
        <v>797</v>
      </c>
      <c r="K50" s="381">
        <v>787</v>
      </c>
      <c r="L50" s="381">
        <v>776</v>
      </c>
      <c r="M50" s="381">
        <v>764</v>
      </c>
      <c r="N50" s="381">
        <v>751</v>
      </c>
      <c r="O50" s="381">
        <v>737</v>
      </c>
      <c r="P50" s="381">
        <v>722</v>
      </c>
      <c r="Q50" s="381">
        <v>706</v>
      </c>
      <c r="R50" s="381">
        <v>690</v>
      </c>
      <c r="S50" s="381">
        <v>674</v>
      </c>
      <c r="T50" s="381">
        <v>656</v>
      </c>
      <c r="U50" s="381">
        <v>639</v>
      </c>
      <c r="V50" s="381">
        <v>621</v>
      </c>
      <c r="W50" s="381">
        <v>603</v>
      </c>
      <c r="X50" s="381">
        <v>585</v>
      </c>
      <c r="Y50" s="381">
        <v>567</v>
      </c>
      <c r="Z50" s="381">
        <v>550</v>
      </c>
      <c r="AA50" s="381">
        <v>532</v>
      </c>
      <c r="AB50" s="381">
        <v>515</v>
      </c>
      <c r="AC50" s="381">
        <v>499</v>
      </c>
      <c r="AD50" s="381">
        <v>483</v>
      </c>
      <c r="AE50" s="381">
        <v>467</v>
      </c>
      <c r="AF50" s="381">
        <v>452</v>
      </c>
      <c r="AG50" s="381">
        <v>439</v>
      </c>
      <c r="AH50" s="381">
        <v>427</v>
      </c>
      <c r="AI50" s="381">
        <v>417</v>
      </c>
      <c r="AJ50" s="381">
        <v>409</v>
      </c>
      <c r="AK50" s="381">
        <v>404</v>
      </c>
      <c r="AL50" s="381">
        <v>401</v>
      </c>
    </row>
    <row r="51" spans="1:38" x14ac:dyDescent="0.2">
      <c r="A51" s="928"/>
      <c r="B51" s="635">
        <v>48</v>
      </c>
      <c r="C51" s="381">
        <v>828</v>
      </c>
      <c r="D51" s="381">
        <v>827</v>
      </c>
      <c r="E51" s="381">
        <v>825</v>
      </c>
      <c r="F51" s="381">
        <v>822</v>
      </c>
      <c r="G51" s="381">
        <v>817</v>
      </c>
      <c r="H51" s="381">
        <v>811</v>
      </c>
      <c r="I51" s="381">
        <v>804</v>
      </c>
      <c r="J51" s="381">
        <v>795</v>
      </c>
      <c r="K51" s="381">
        <v>785</v>
      </c>
      <c r="L51" s="381">
        <v>774</v>
      </c>
      <c r="M51" s="381">
        <v>762</v>
      </c>
      <c r="N51" s="381">
        <v>749</v>
      </c>
      <c r="O51" s="381">
        <v>734</v>
      </c>
      <c r="P51" s="381">
        <v>719</v>
      </c>
      <c r="Q51" s="381">
        <v>704</v>
      </c>
      <c r="R51" s="381">
        <v>688</v>
      </c>
      <c r="S51" s="381">
        <v>671</v>
      </c>
      <c r="T51" s="381">
        <v>653</v>
      </c>
      <c r="U51" s="381">
        <v>636</v>
      </c>
      <c r="V51" s="381">
        <v>618</v>
      </c>
      <c r="W51" s="381">
        <v>600</v>
      </c>
      <c r="X51" s="381">
        <v>582</v>
      </c>
      <c r="Y51" s="381">
        <v>564</v>
      </c>
      <c r="Z51" s="381">
        <v>546</v>
      </c>
      <c r="AA51" s="381">
        <v>528</v>
      </c>
      <c r="AB51" s="381">
        <v>511</v>
      </c>
      <c r="AC51" s="381">
        <v>494</v>
      </c>
      <c r="AD51" s="381">
        <v>478</v>
      </c>
      <c r="AE51" s="381">
        <v>463</v>
      </c>
      <c r="AF51" s="381">
        <v>448</v>
      </c>
      <c r="AG51" s="381">
        <v>434</v>
      </c>
      <c r="AH51" s="381">
        <v>422</v>
      </c>
      <c r="AI51" s="381">
        <v>412</v>
      </c>
      <c r="AJ51" s="381">
        <v>404</v>
      </c>
      <c r="AK51" s="381">
        <v>399</v>
      </c>
      <c r="AL51" s="381">
        <v>395</v>
      </c>
    </row>
    <row r="52" spans="1:38" x14ac:dyDescent="0.2">
      <c r="A52" s="928"/>
      <c r="B52" s="635">
        <v>49</v>
      </c>
      <c r="C52" s="381">
        <v>826</v>
      </c>
      <c r="D52" s="381">
        <v>825</v>
      </c>
      <c r="E52" s="381">
        <v>823</v>
      </c>
      <c r="F52" s="381">
        <v>820</v>
      </c>
      <c r="G52" s="381">
        <v>815</v>
      </c>
      <c r="H52" s="381">
        <v>809</v>
      </c>
      <c r="I52" s="381">
        <v>802</v>
      </c>
      <c r="J52" s="381">
        <v>793</v>
      </c>
      <c r="K52" s="381">
        <v>783</v>
      </c>
      <c r="L52" s="381">
        <v>772</v>
      </c>
      <c r="M52" s="381">
        <v>760</v>
      </c>
      <c r="N52" s="381">
        <v>746</v>
      </c>
      <c r="O52" s="381">
        <v>732</v>
      </c>
      <c r="P52" s="381">
        <v>717</v>
      </c>
      <c r="Q52" s="381">
        <v>701</v>
      </c>
      <c r="R52" s="381">
        <v>685</v>
      </c>
      <c r="S52" s="381">
        <v>668</v>
      </c>
      <c r="T52" s="381">
        <v>650</v>
      </c>
      <c r="U52" s="381">
        <v>632</v>
      </c>
      <c r="V52" s="381">
        <v>614</v>
      </c>
      <c r="W52" s="381">
        <v>596</v>
      </c>
      <c r="X52" s="381">
        <v>578</v>
      </c>
      <c r="Y52" s="381">
        <v>560</v>
      </c>
      <c r="Z52" s="381">
        <v>542</v>
      </c>
      <c r="AA52" s="381">
        <v>524</v>
      </c>
      <c r="AB52" s="381">
        <v>507</v>
      </c>
      <c r="AC52" s="381">
        <v>490</v>
      </c>
      <c r="AD52" s="381">
        <v>474</v>
      </c>
      <c r="AE52" s="381">
        <v>458</v>
      </c>
      <c r="AF52" s="381">
        <v>443</v>
      </c>
      <c r="AG52" s="381">
        <v>430</v>
      </c>
      <c r="AH52" s="381">
        <v>417</v>
      </c>
      <c r="AI52" s="381">
        <v>407</v>
      </c>
      <c r="AJ52" s="381">
        <v>399</v>
      </c>
      <c r="AK52" s="381">
        <v>393</v>
      </c>
      <c r="AL52" s="381">
        <v>390</v>
      </c>
    </row>
    <row r="53" spans="1:38" x14ac:dyDescent="0.2">
      <c r="A53" s="928"/>
      <c r="B53" s="635">
        <v>50</v>
      </c>
      <c r="C53" s="381">
        <v>824</v>
      </c>
      <c r="D53" s="381">
        <v>823</v>
      </c>
      <c r="E53" s="381">
        <v>821</v>
      </c>
      <c r="F53" s="381">
        <v>818</v>
      </c>
      <c r="G53" s="381">
        <v>813</v>
      </c>
      <c r="H53" s="381">
        <v>807</v>
      </c>
      <c r="I53" s="381">
        <v>800</v>
      </c>
      <c r="J53" s="381">
        <v>791</v>
      </c>
      <c r="K53" s="381">
        <v>781</v>
      </c>
      <c r="L53" s="381">
        <v>770</v>
      </c>
      <c r="M53" s="381">
        <v>757</v>
      </c>
      <c r="N53" s="381">
        <v>744</v>
      </c>
      <c r="O53" s="381">
        <v>729</v>
      </c>
      <c r="P53" s="381">
        <v>714</v>
      </c>
      <c r="Q53" s="381">
        <v>698</v>
      </c>
      <c r="R53" s="381">
        <v>682</v>
      </c>
      <c r="S53" s="381">
        <v>665</v>
      </c>
      <c r="T53" s="381">
        <v>647</v>
      </c>
      <c r="U53" s="381">
        <v>629</v>
      </c>
      <c r="V53" s="381">
        <v>611</v>
      </c>
      <c r="W53" s="381">
        <v>593</v>
      </c>
      <c r="X53" s="381">
        <v>574</v>
      </c>
      <c r="Y53" s="381">
        <v>556</v>
      </c>
      <c r="Z53" s="381">
        <v>538</v>
      </c>
      <c r="AA53" s="381">
        <v>520</v>
      </c>
      <c r="AB53" s="381">
        <v>503</v>
      </c>
      <c r="AC53" s="381">
        <v>486</v>
      </c>
      <c r="AD53" s="381">
        <v>469</v>
      </c>
      <c r="AE53" s="381">
        <v>454</v>
      </c>
      <c r="AF53" s="381">
        <v>439</v>
      </c>
      <c r="AG53" s="381">
        <v>425</v>
      </c>
      <c r="AH53" s="381">
        <v>413</v>
      </c>
      <c r="AI53" s="381">
        <v>402</v>
      </c>
      <c r="AJ53" s="381">
        <v>394</v>
      </c>
      <c r="AK53" s="381">
        <v>388</v>
      </c>
      <c r="AL53" s="381">
        <v>384</v>
      </c>
    </row>
    <row r="54" spans="1:38" x14ac:dyDescent="0.2">
      <c r="A54" s="928"/>
      <c r="B54" s="635">
        <v>51</v>
      </c>
      <c r="C54" s="381">
        <v>822</v>
      </c>
      <c r="D54" s="381">
        <v>821</v>
      </c>
      <c r="E54" s="381">
        <v>819</v>
      </c>
      <c r="F54" s="381">
        <v>816</v>
      </c>
      <c r="G54" s="381">
        <v>811</v>
      </c>
      <c r="H54" s="381">
        <v>805</v>
      </c>
      <c r="I54" s="381">
        <v>797</v>
      </c>
      <c r="J54" s="381">
        <v>789</v>
      </c>
      <c r="K54" s="381">
        <v>778</v>
      </c>
      <c r="L54" s="381">
        <v>767</v>
      </c>
      <c r="M54" s="381">
        <v>755</v>
      </c>
      <c r="N54" s="381">
        <v>741</v>
      </c>
      <c r="O54" s="381">
        <v>727</v>
      </c>
      <c r="P54" s="381">
        <v>711</v>
      </c>
      <c r="Q54" s="381">
        <v>695</v>
      </c>
      <c r="R54" s="381">
        <v>679</v>
      </c>
      <c r="S54" s="381">
        <v>661</v>
      </c>
      <c r="T54" s="381">
        <v>644</v>
      </c>
      <c r="U54" s="381">
        <v>626</v>
      </c>
      <c r="V54" s="381">
        <v>607</v>
      </c>
      <c r="W54" s="381">
        <v>589</v>
      </c>
      <c r="X54" s="381">
        <v>570</v>
      </c>
      <c r="Y54" s="381">
        <v>552</v>
      </c>
      <c r="Z54" s="381">
        <v>534</v>
      </c>
      <c r="AA54" s="381">
        <v>516</v>
      </c>
      <c r="AB54" s="381">
        <v>498</v>
      </c>
      <c r="AC54" s="381">
        <v>481</v>
      </c>
      <c r="AD54" s="381">
        <v>465</v>
      </c>
      <c r="AE54" s="381">
        <v>449</v>
      </c>
      <c r="AF54" s="381">
        <v>434</v>
      </c>
      <c r="AG54" s="381">
        <v>420</v>
      </c>
      <c r="AH54" s="381">
        <v>408</v>
      </c>
      <c r="AI54" s="381">
        <v>397</v>
      </c>
      <c r="AJ54" s="381">
        <v>389</v>
      </c>
      <c r="AK54" s="381">
        <v>383</v>
      </c>
      <c r="AL54" s="381">
        <v>379</v>
      </c>
    </row>
    <row r="55" spans="1:38" x14ac:dyDescent="0.2">
      <c r="A55" s="928"/>
      <c r="B55" s="635">
        <v>52</v>
      </c>
      <c r="C55" s="381">
        <v>820</v>
      </c>
      <c r="D55" s="381">
        <v>819</v>
      </c>
      <c r="E55" s="381">
        <v>817</v>
      </c>
      <c r="F55" s="381">
        <v>814</v>
      </c>
      <c r="G55" s="381">
        <v>809</v>
      </c>
      <c r="H55" s="381">
        <v>803</v>
      </c>
      <c r="I55" s="381">
        <v>795</v>
      </c>
      <c r="J55" s="381">
        <v>786</v>
      </c>
      <c r="K55" s="381">
        <v>776</v>
      </c>
      <c r="L55" s="381">
        <v>765</v>
      </c>
      <c r="M55" s="381">
        <v>752</v>
      </c>
      <c r="N55" s="381">
        <v>738</v>
      </c>
      <c r="O55" s="381">
        <v>724</v>
      </c>
      <c r="P55" s="381">
        <v>708</v>
      </c>
      <c r="Q55" s="381">
        <v>692</v>
      </c>
      <c r="R55" s="381">
        <v>675</v>
      </c>
      <c r="S55" s="381">
        <v>658</v>
      </c>
      <c r="T55" s="381">
        <v>640</v>
      </c>
      <c r="U55" s="381">
        <v>622</v>
      </c>
      <c r="V55" s="381">
        <v>604</v>
      </c>
      <c r="W55" s="381">
        <v>585</v>
      </c>
      <c r="X55" s="381">
        <v>566</v>
      </c>
      <c r="Y55" s="381">
        <v>548</v>
      </c>
      <c r="Z55" s="381">
        <v>530</v>
      </c>
      <c r="AA55" s="381">
        <v>512</v>
      </c>
      <c r="AB55" s="381">
        <v>494</v>
      </c>
      <c r="AC55" s="381">
        <v>477</v>
      </c>
      <c r="AD55" s="381">
        <v>460</v>
      </c>
      <c r="AE55" s="381">
        <v>445</v>
      </c>
      <c r="AF55" s="381">
        <v>430</v>
      </c>
      <c r="AG55" s="381">
        <v>416</v>
      </c>
      <c r="AH55" s="381">
        <v>403</v>
      </c>
      <c r="AI55" s="381">
        <v>392</v>
      </c>
      <c r="AJ55" s="381">
        <v>384</v>
      </c>
      <c r="AK55" s="381">
        <v>378</v>
      </c>
      <c r="AL55" s="381">
        <v>374</v>
      </c>
    </row>
    <row r="56" spans="1:38" x14ac:dyDescent="0.2">
      <c r="A56" s="928"/>
      <c r="B56" s="635">
        <v>53</v>
      </c>
      <c r="C56" s="381">
        <v>817</v>
      </c>
      <c r="D56" s="381">
        <v>817</v>
      </c>
      <c r="E56" s="381">
        <v>814</v>
      </c>
      <c r="F56" s="381">
        <v>811</v>
      </c>
      <c r="G56" s="381">
        <v>806</v>
      </c>
      <c r="H56" s="381">
        <v>800</v>
      </c>
      <c r="I56" s="381">
        <v>792</v>
      </c>
      <c r="J56" s="381">
        <v>783</v>
      </c>
      <c r="K56" s="381">
        <v>773</v>
      </c>
      <c r="L56" s="381">
        <v>762</v>
      </c>
      <c r="M56" s="381">
        <v>749</v>
      </c>
      <c r="N56" s="381">
        <v>735</v>
      </c>
      <c r="O56" s="381">
        <v>721</v>
      </c>
      <c r="P56" s="381">
        <v>705</v>
      </c>
      <c r="Q56" s="381">
        <v>689</v>
      </c>
      <c r="R56" s="381">
        <v>672</v>
      </c>
      <c r="S56" s="381">
        <v>655</v>
      </c>
      <c r="T56" s="381">
        <v>637</v>
      </c>
      <c r="U56" s="381">
        <v>618</v>
      </c>
      <c r="V56" s="381">
        <v>600</v>
      </c>
      <c r="W56" s="381">
        <v>581</v>
      </c>
      <c r="X56" s="381">
        <v>563</v>
      </c>
      <c r="Y56" s="381">
        <v>544</v>
      </c>
      <c r="Z56" s="381">
        <v>526</v>
      </c>
      <c r="AA56" s="381">
        <v>507</v>
      </c>
      <c r="AB56" s="381">
        <v>490</v>
      </c>
      <c r="AC56" s="381">
        <v>473</v>
      </c>
      <c r="AD56" s="381">
        <v>456</v>
      </c>
      <c r="AE56" s="381">
        <v>440</v>
      </c>
      <c r="AF56" s="381">
        <v>425</v>
      </c>
      <c r="AG56" s="381">
        <v>411</v>
      </c>
      <c r="AH56" s="381">
        <v>398</v>
      </c>
      <c r="AI56" s="381">
        <v>388</v>
      </c>
      <c r="AJ56" s="381">
        <v>379</v>
      </c>
      <c r="AK56" s="381">
        <v>373</v>
      </c>
      <c r="AL56" s="381">
        <v>369</v>
      </c>
    </row>
    <row r="57" spans="1:38" x14ac:dyDescent="0.2">
      <c r="A57" s="928"/>
      <c r="B57" s="635">
        <v>54</v>
      </c>
      <c r="C57" s="381">
        <v>815</v>
      </c>
      <c r="D57" s="381">
        <v>814</v>
      </c>
      <c r="E57" s="381">
        <v>812</v>
      </c>
      <c r="F57" s="381">
        <v>808</v>
      </c>
      <c r="G57" s="381">
        <v>804</v>
      </c>
      <c r="H57" s="381">
        <v>797</v>
      </c>
      <c r="I57" s="381">
        <v>790</v>
      </c>
      <c r="J57" s="381">
        <v>781</v>
      </c>
      <c r="K57" s="381">
        <v>770</v>
      </c>
      <c r="L57" s="381">
        <v>759</v>
      </c>
      <c r="M57" s="381">
        <v>746</v>
      </c>
      <c r="N57" s="381">
        <v>732</v>
      </c>
      <c r="O57" s="381">
        <v>718</v>
      </c>
      <c r="P57" s="381">
        <v>702</v>
      </c>
      <c r="Q57" s="381">
        <v>686</v>
      </c>
      <c r="R57" s="381">
        <v>669</v>
      </c>
      <c r="S57" s="381">
        <v>651</v>
      </c>
      <c r="T57" s="381">
        <v>633</v>
      </c>
      <c r="U57" s="381">
        <v>615</v>
      </c>
      <c r="V57" s="381">
        <v>596</v>
      </c>
      <c r="W57" s="381">
        <v>577</v>
      </c>
      <c r="X57" s="381">
        <v>559</v>
      </c>
      <c r="Y57" s="381">
        <v>540</v>
      </c>
      <c r="Z57" s="381">
        <v>521</v>
      </c>
      <c r="AA57" s="381">
        <v>503</v>
      </c>
      <c r="AB57" s="381">
        <v>485</v>
      </c>
      <c r="AC57" s="381">
        <v>468</v>
      </c>
      <c r="AD57" s="381">
        <v>452</v>
      </c>
      <c r="AE57" s="381">
        <v>436</v>
      </c>
      <c r="AF57" s="381">
        <v>420</v>
      </c>
      <c r="AG57" s="381">
        <v>406</v>
      </c>
      <c r="AH57" s="381">
        <v>394</v>
      </c>
      <c r="AI57" s="381">
        <v>383</v>
      </c>
      <c r="AJ57" s="381">
        <v>374</v>
      </c>
      <c r="AK57" s="381">
        <v>368</v>
      </c>
      <c r="AL57" s="381">
        <v>364</v>
      </c>
    </row>
    <row r="58" spans="1:38" x14ac:dyDescent="0.2">
      <c r="A58" s="928"/>
      <c r="B58" s="635">
        <v>55</v>
      </c>
      <c r="C58" s="381">
        <v>812</v>
      </c>
      <c r="D58" s="381">
        <v>811</v>
      </c>
      <c r="E58" s="381">
        <v>809</v>
      </c>
      <c r="F58" s="381">
        <v>806</v>
      </c>
      <c r="G58" s="381">
        <v>801</v>
      </c>
      <c r="H58" s="381">
        <v>794</v>
      </c>
      <c r="I58" s="381">
        <v>787</v>
      </c>
      <c r="J58" s="381">
        <v>778</v>
      </c>
      <c r="K58" s="381">
        <v>767</v>
      </c>
      <c r="L58" s="381">
        <v>756</v>
      </c>
      <c r="M58" s="381">
        <v>743</v>
      </c>
      <c r="N58" s="381">
        <v>729</v>
      </c>
      <c r="O58" s="381">
        <v>714</v>
      </c>
      <c r="P58" s="381">
        <v>699</v>
      </c>
      <c r="Q58" s="381">
        <v>682</v>
      </c>
      <c r="R58" s="381">
        <v>665</v>
      </c>
      <c r="S58" s="381">
        <v>647</v>
      </c>
      <c r="T58" s="381">
        <v>629</v>
      </c>
      <c r="U58" s="381">
        <v>611</v>
      </c>
      <c r="V58" s="381">
        <v>592</v>
      </c>
      <c r="W58" s="381">
        <v>573</v>
      </c>
      <c r="X58" s="381">
        <v>554</v>
      </c>
      <c r="Y58" s="381">
        <v>536</v>
      </c>
      <c r="Z58" s="381">
        <v>517</v>
      </c>
      <c r="AA58" s="381">
        <v>499</v>
      </c>
      <c r="AB58" s="381">
        <v>481</v>
      </c>
      <c r="AC58" s="381">
        <v>464</v>
      </c>
      <c r="AD58" s="381">
        <v>447</v>
      </c>
      <c r="AE58" s="381">
        <v>431</v>
      </c>
      <c r="AF58" s="381">
        <v>416</v>
      </c>
      <c r="AG58" s="381">
        <v>402</v>
      </c>
      <c r="AH58" s="381">
        <v>389</v>
      </c>
      <c r="AI58" s="381">
        <v>378</v>
      </c>
      <c r="AJ58" s="381">
        <v>369</v>
      </c>
      <c r="AK58" s="381">
        <v>363</v>
      </c>
      <c r="AL58" s="381">
        <v>359</v>
      </c>
    </row>
    <row r="59" spans="1:38" x14ac:dyDescent="0.2">
      <c r="A59" s="928"/>
      <c r="B59" s="635">
        <v>56</v>
      </c>
      <c r="C59" s="381">
        <v>809</v>
      </c>
      <c r="D59" s="381">
        <v>808</v>
      </c>
      <c r="E59" s="381">
        <v>806</v>
      </c>
      <c r="F59" s="381">
        <v>803</v>
      </c>
      <c r="G59" s="381">
        <v>798</v>
      </c>
      <c r="H59" s="381">
        <v>791</v>
      </c>
      <c r="I59" s="381">
        <v>784</v>
      </c>
      <c r="J59" s="381">
        <v>775</v>
      </c>
      <c r="K59" s="381">
        <v>764</v>
      </c>
      <c r="L59" s="381">
        <v>752</v>
      </c>
      <c r="M59" s="381">
        <v>740</v>
      </c>
      <c r="N59" s="381">
        <v>726</v>
      </c>
      <c r="O59" s="381">
        <v>711</v>
      </c>
      <c r="P59" s="381">
        <v>695</v>
      </c>
      <c r="Q59" s="381">
        <v>679</v>
      </c>
      <c r="R59" s="381">
        <v>661</v>
      </c>
      <c r="S59" s="381">
        <v>644</v>
      </c>
      <c r="T59" s="381">
        <v>625</v>
      </c>
      <c r="U59" s="381">
        <v>607</v>
      </c>
      <c r="V59" s="381">
        <v>588</v>
      </c>
      <c r="W59" s="381">
        <v>569</v>
      </c>
      <c r="X59" s="381">
        <v>550</v>
      </c>
      <c r="Y59" s="381">
        <v>531</v>
      </c>
      <c r="Z59" s="381">
        <v>513</v>
      </c>
      <c r="AA59" s="381">
        <v>494</v>
      </c>
      <c r="AB59" s="381">
        <v>477</v>
      </c>
      <c r="AC59" s="381">
        <v>459</v>
      </c>
      <c r="AD59" s="381">
        <v>443</v>
      </c>
      <c r="AE59" s="381">
        <v>427</v>
      </c>
      <c r="AF59" s="381">
        <v>411</v>
      </c>
      <c r="AG59" s="381">
        <v>397</v>
      </c>
      <c r="AH59" s="381">
        <v>384</v>
      </c>
      <c r="AI59" s="381">
        <v>373</v>
      </c>
      <c r="AJ59" s="381">
        <v>364</v>
      </c>
      <c r="AK59" s="381">
        <v>358</v>
      </c>
      <c r="AL59" s="381">
        <v>354</v>
      </c>
    </row>
    <row r="60" spans="1:38" x14ac:dyDescent="0.2">
      <c r="A60" s="928"/>
      <c r="B60" s="635">
        <v>57</v>
      </c>
      <c r="C60" s="381">
        <v>806</v>
      </c>
      <c r="D60" s="381">
        <v>805</v>
      </c>
      <c r="E60" s="381">
        <v>803</v>
      </c>
      <c r="F60" s="381">
        <v>799</v>
      </c>
      <c r="G60" s="381">
        <v>795</v>
      </c>
      <c r="H60" s="381">
        <v>788</v>
      </c>
      <c r="I60" s="381">
        <v>780</v>
      </c>
      <c r="J60" s="381">
        <v>771</v>
      </c>
      <c r="K60" s="381">
        <v>761</v>
      </c>
      <c r="L60" s="381">
        <v>749</v>
      </c>
      <c r="M60" s="381">
        <v>736</v>
      </c>
      <c r="N60" s="381">
        <v>722</v>
      </c>
      <c r="O60" s="381">
        <v>707</v>
      </c>
      <c r="P60" s="381">
        <v>691</v>
      </c>
      <c r="Q60" s="381">
        <v>675</v>
      </c>
      <c r="R60" s="381">
        <v>658</v>
      </c>
      <c r="S60" s="381">
        <v>640</v>
      </c>
      <c r="T60" s="381">
        <v>622</v>
      </c>
      <c r="U60" s="381">
        <v>603</v>
      </c>
      <c r="V60" s="381">
        <v>584</v>
      </c>
      <c r="W60" s="381">
        <v>565</v>
      </c>
      <c r="X60" s="381">
        <v>546</v>
      </c>
      <c r="Y60" s="381">
        <v>527</v>
      </c>
      <c r="Z60" s="381">
        <v>508</v>
      </c>
      <c r="AA60" s="381">
        <v>490</v>
      </c>
      <c r="AB60" s="381">
        <v>472</v>
      </c>
      <c r="AC60" s="381">
        <v>455</v>
      </c>
      <c r="AD60" s="381">
        <v>438</v>
      </c>
      <c r="AE60" s="381">
        <v>422</v>
      </c>
      <c r="AF60" s="381">
        <v>407</v>
      </c>
      <c r="AG60" s="381">
        <v>393</v>
      </c>
      <c r="AH60" s="381">
        <v>380</v>
      </c>
      <c r="AI60" s="381">
        <v>369</v>
      </c>
      <c r="AJ60" s="381">
        <v>360</v>
      </c>
      <c r="AK60" s="381">
        <v>353</v>
      </c>
      <c r="AL60" s="381">
        <v>349</v>
      </c>
    </row>
    <row r="61" spans="1:38" x14ac:dyDescent="0.2">
      <c r="A61" s="928"/>
      <c r="B61" s="635">
        <v>58</v>
      </c>
      <c r="C61" s="381">
        <v>802</v>
      </c>
      <c r="D61" s="381">
        <v>802</v>
      </c>
      <c r="E61" s="381">
        <v>800</v>
      </c>
      <c r="F61" s="381">
        <v>796</v>
      </c>
      <c r="G61" s="381">
        <v>791</v>
      </c>
      <c r="H61" s="381">
        <v>785</v>
      </c>
      <c r="I61" s="381">
        <v>777</v>
      </c>
      <c r="J61" s="381">
        <v>768</v>
      </c>
      <c r="K61" s="381">
        <v>757</v>
      </c>
      <c r="L61" s="381">
        <v>746</v>
      </c>
      <c r="M61" s="381">
        <v>733</v>
      </c>
      <c r="N61" s="381">
        <v>719</v>
      </c>
      <c r="O61" s="381">
        <v>703</v>
      </c>
      <c r="P61" s="381">
        <v>688</v>
      </c>
      <c r="Q61" s="381">
        <v>671</v>
      </c>
      <c r="R61" s="381">
        <v>654</v>
      </c>
      <c r="S61" s="381">
        <v>636</v>
      </c>
      <c r="T61" s="381">
        <v>617</v>
      </c>
      <c r="U61" s="381">
        <v>599</v>
      </c>
      <c r="V61" s="381">
        <v>580</v>
      </c>
      <c r="W61" s="381">
        <v>561</v>
      </c>
      <c r="X61" s="381">
        <v>542</v>
      </c>
      <c r="Y61" s="381">
        <v>523</v>
      </c>
      <c r="Z61" s="381">
        <v>504</v>
      </c>
      <c r="AA61" s="381">
        <v>485</v>
      </c>
      <c r="AB61" s="381">
        <v>467</v>
      </c>
      <c r="AC61" s="381">
        <v>450</v>
      </c>
      <c r="AD61" s="381">
        <v>434</v>
      </c>
      <c r="AE61" s="381">
        <v>417</v>
      </c>
      <c r="AF61" s="381">
        <v>402</v>
      </c>
      <c r="AG61" s="381">
        <v>388</v>
      </c>
      <c r="AH61" s="381">
        <v>375</v>
      </c>
      <c r="AI61" s="381">
        <v>364</v>
      </c>
      <c r="AJ61" s="381">
        <v>355</v>
      </c>
      <c r="AK61" s="381">
        <v>348</v>
      </c>
      <c r="AL61" s="381">
        <v>344</v>
      </c>
    </row>
    <row r="62" spans="1:38" x14ac:dyDescent="0.2">
      <c r="A62" s="928"/>
      <c r="B62" s="635">
        <v>59</v>
      </c>
      <c r="C62" s="381">
        <v>799</v>
      </c>
      <c r="D62" s="381">
        <v>798</v>
      </c>
      <c r="E62" s="381">
        <v>796</v>
      </c>
      <c r="F62" s="381">
        <v>792</v>
      </c>
      <c r="G62" s="381">
        <v>787</v>
      </c>
      <c r="H62" s="381">
        <v>781</v>
      </c>
      <c r="I62" s="381">
        <v>773</v>
      </c>
      <c r="J62" s="381">
        <v>764</v>
      </c>
      <c r="K62" s="381">
        <v>754</v>
      </c>
      <c r="L62" s="381">
        <v>742</v>
      </c>
      <c r="M62" s="381">
        <v>729</v>
      </c>
      <c r="N62" s="381">
        <v>715</v>
      </c>
      <c r="O62" s="381">
        <v>700</v>
      </c>
      <c r="P62" s="381">
        <v>684</v>
      </c>
      <c r="Q62" s="381">
        <v>667</v>
      </c>
      <c r="R62" s="381">
        <v>650</v>
      </c>
      <c r="S62" s="381">
        <v>632</v>
      </c>
      <c r="T62" s="381">
        <v>613</v>
      </c>
      <c r="U62" s="381">
        <v>595</v>
      </c>
      <c r="V62" s="381">
        <v>576</v>
      </c>
      <c r="W62" s="381">
        <v>556</v>
      </c>
      <c r="X62" s="381">
        <v>537</v>
      </c>
      <c r="Y62" s="381">
        <v>518</v>
      </c>
      <c r="Z62" s="381">
        <v>499</v>
      </c>
      <c r="AA62" s="381">
        <v>481</v>
      </c>
      <c r="AB62" s="381">
        <v>463</v>
      </c>
      <c r="AC62" s="381">
        <v>446</v>
      </c>
      <c r="AD62" s="381">
        <v>429</v>
      </c>
      <c r="AE62" s="381">
        <v>413</v>
      </c>
      <c r="AF62" s="381">
        <v>398</v>
      </c>
      <c r="AG62" s="381">
        <v>383</v>
      </c>
      <c r="AH62" s="381">
        <v>371</v>
      </c>
      <c r="AI62" s="381">
        <v>359</v>
      </c>
      <c r="AJ62" s="381">
        <v>350</v>
      </c>
      <c r="AK62" s="381">
        <v>344</v>
      </c>
      <c r="AL62" s="381">
        <v>340</v>
      </c>
    </row>
    <row r="63" spans="1:38" x14ac:dyDescent="0.2">
      <c r="A63" s="928"/>
      <c r="B63" s="635">
        <v>60</v>
      </c>
      <c r="C63" s="381">
        <v>795</v>
      </c>
      <c r="D63" s="381">
        <v>794</v>
      </c>
      <c r="E63" s="381">
        <v>792</v>
      </c>
      <c r="F63" s="381">
        <v>789</v>
      </c>
      <c r="G63" s="381">
        <v>784</v>
      </c>
      <c r="H63" s="381">
        <v>777</v>
      </c>
      <c r="I63" s="381">
        <v>770</v>
      </c>
      <c r="J63" s="381">
        <v>760</v>
      </c>
      <c r="K63" s="381">
        <v>750</v>
      </c>
      <c r="L63" s="381">
        <v>738</v>
      </c>
      <c r="M63" s="381">
        <v>725</v>
      </c>
      <c r="N63" s="381">
        <v>711</v>
      </c>
      <c r="O63" s="381">
        <v>696</v>
      </c>
      <c r="P63" s="381">
        <v>680</v>
      </c>
      <c r="Q63" s="381">
        <v>663</v>
      </c>
      <c r="R63" s="381">
        <v>646</v>
      </c>
      <c r="S63" s="381">
        <v>628</v>
      </c>
      <c r="T63" s="381">
        <v>609</v>
      </c>
      <c r="U63" s="381">
        <v>590</v>
      </c>
      <c r="V63" s="381">
        <v>571</v>
      </c>
      <c r="W63" s="381">
        <v>552</v>
      </c>
      <c r="X63" s="381">
        <v>533</v>
      </c>
      <c r="Y63" s="381">
        <v>514</v>
      </c>
      <c r="Z63" s="381">
        <v>495</v>
      </c>
      <c r="AA63" s="381">
        <v>476</v>
      </c>
      <c r="AB63" s="381">
        <v>458</v>
      </c>
      <c r="AC63" s="381">
        <v>441</v>
      </c>
      <c r="AD63" s="381">
        <v>424</v>
      </c>
      <c r="AE63" s="381">
        <v>408</v>
      </c>
      <c r="AF63" s="381">
        <v>393</v>
      </c>
      <c r="AG63" s="381">
        <v>379</v>
      </c>
      <c r="AH63" s="381">
        <v>366</v>
      </c>
      <c r="AI63" s="381">
        <v>355</v>
      </c>
      <c r="AJ63" s="381">
        <v>346</v>
      </c>
      <c r="AK63" s="381">
        <v>339</v>
      </c>
      <c r="AL63" s="381">
        <v>335</v>
      </c>
    </row>
    <row r="64" spans="1:38" x14ac:dyDescent="0.2">
      <c r="A64" s="928"/>
      <c r="B64" s="635">
        <v>61</v>
      </c>
      <c r="C64" s="381">
        <v>791</v>
      </c>
      <c r="D64" s="381">
        <v>790</v>
      </c>
      <c r="E64" s="381">
        <v>788</v>
      </c>
      <c r="F64" s="381">
        <v>785</v>
      </c>
      <c r="G64" s="381">
        <v>780</v>
      </c>
      <c r="H64" s="381">
        <v>773</v>
      </c>
      <c r="I64" s="381">
        <v>766</v>
      </c>
      <c r="J64" s="381">
        <v>756</v>
      </c>
      <c r="K64" s="381">
        <v>746</v>
      </c>
      <c r="L64" s="381">
        <v>734</v>
      </c>
      <c r="M64" s="381">
        <v>721</v>
      </c>
      <c r="N64" s="381">
        <v>707</v>
      </c>
      <c r="O64" s="381">
        <v>692</v>
      </c>
      <c r="P64" s="381">
        <v>676</v>
      </c>
      <c r="Q64" s="381">
        <v>659</v>
      </c>
      <c r="R64" s="381">
        <v>641</v>
      </c>
      <c r="S64" s="381">
        <v>623</v>
      </c>
      <c r="T64" s="381">
        <v>605</v>
      </c>
      <c r="U64" s="381">
        <v>586</v>
      </c>
      <c r="V64" s="381">
        <v>567</v>
      </c>
      <c r="W64" s="381">
        <v>548</v>
      </c>
      <c r="X64" s="381">
        <v>528</v>
      </c>
      <c r="Y64" s="381">
        <v>509</v>
      </c>
      <c r="Z64" s="381">
        <v>490</v>
      </c>
      <c r="AA64" s="381">
        <v>472</v>
      </c>
      <c r="AB64" s="381">
        <v>454</v>
      </c>
      <c r="AC64" s="381">
        <v>436</v>
      </c>
      <c r="AD64" s="381">
        <v>420</v>
      </c>
      <c r="AE64" s="381">
        <v>404</v>
      </c>
      <c r="AF64" s="381">
        <v>388</v>
      </c>
      <c r="AG64" s="381">
        <v>374</v>
      </c>
      <c r="AH64" s="381">
        <v>362</v>
      </c>
      <c r="AI64" s="381">
        <v>350</v>
      </c>
      <c r="AJ64" s="381">
        <v>341</v>
      </c>
      <c r="AK64" s="381">
        <v>335</v>
      </c>
      <c r="AL64" s="381">
        <v>331</v>
      </c>
    </row>
    <row r="65" spans="1:38" x14ac:dyDescent="0.2">
      <c r="A65" s="928"/>
      <c r="B65" s="635">
        <v>62</v>
      </c>
      <c r="C65" s="381">
        <v>787</v>
      </c>
      <c r="D65" s="381">
        <v>786</v>
      </c>
      <c r="E65" s="381">
        <v>784</v>
      </c>
      <c r="F65" s="381">
        <v>781</v>
      </c>
      <c r="G65" s="381">
        <v>776</v>
      </c>
      <c r="H65" s="381">
        <v>769</v>
      </c>
      <c r="I65" s="381">
        <v>762</v>
      </c>
      <c r="J65" s="381">
        <v>752</v>
      </c>
      <c r="K65" s="381">
        <v>742</v>
      </c>
      <c r="L65" s="381">
        <v>730</v>
      </c>
      <c r="M65" s="381">
        <v>717</v>
      </c>
      <c r="N65" s="381">
        <v>702</v>
      </c>
      <c r="O65" s="381">
        <v>687</v>
      </c>
      <c r="P65" s="381">
        <v>671</v>
      </c>
      <c r="Q65" s="381">
        <v>654</v>
      </c>
      <c r="R65" s="381">
        <v>637</v>
      </c>
      <c r="S65" s="381">
        <v>619</v>
      </c>
      <c r="T65" s="381">
        <v>600</v>
      </c>
      <c r="U65" s="381">
        <v>581</v>
      </c>
      <c r="V65" s="381">
        <v>562</v>
      </c>
      <c r="W65" s="381">
        <v>543</v>
      </c>
      <c r="X65" s="381">
        <v>524</v>
      </c>
      <c r="Y65" s="381">
        <v>505</v>
      </c>
      <c r="Z65" s="381">
        <v>486</v>
      </c>
      <c r="AA65" s="381">
        <v>467</v>
      </c>
      <c r="AB65" s="381">
        <v>449</v>
      </c>
      <c r="AC65" s="381">
        <v>432</v>
      </c>
      <c r="AD65" s="381">
        <v>415</v>
      </c>
      <c r="AE65" s="381">
        <v>399</v>
      </c>
      <c r="AF65" s="381">
        <v>384</v>
      </c>
      <c r="AG65" s="381">
        <v>370</v>
      </c>
      <c r="AH65" s="381">
        <v>357</v>
      </c>
      <c r="AI65" s="381">
        <v>346</v>
      </c>
      <c r="AJ65" s="381">
        <v>337</v>
      </c>
      <c r="AK65" s="381">
        <v>330</v>
      </c>
      <c r="AL65" s="381">
        <v>326</v>
      </c>
    </row>
    <row r="66" spans="1:38" x14ac:dyDescent="0.2">
      <c r="A66" s="928"/>
      <c r="B66" s="635">
        <v>63</v>
      </c>
      <c r="C66" s="381">
        <v>783</v>
      </c>
      <c r="D66" s="381">
        <v>782</v>
      </c>
      <c r="E66" s="381">
        <v>780</v>
      </c>
      <c r="F66" s="381">
        <v>776</v>
      </c>
      <c r="G66" s="381">
        <v>771</v>
      </c>
      <c r="H66" s="381">
        <v>765</v>
      </c>
      <c r="I66" s="381">
        <v>757</v>
      </c>
      <c r="J66" s="381">
        <v>748</v>
      </c>
      <c r="K66" s="381">
        <v>738</v>
      </c>
      <c r="L66" s="381">
        <v>726</v>
      </c>
      <c r="M66" s="381">
        <v>712</v>
      </c>
      <c r="N66" s="381">
        <v>698</v>
      </c>
      <c r="O66" s="381">
        <v>683</v>
      </c>
      <c r="P66" s="381">
        <v>667</v>
      </c>
      <c r="Q66" s="381">
        <v>650</v>
      </c>
      <c r="R66" s="381">
        <v>632</v>
      </c>
      <c r="S66" s="381">
        <v>614</v>
      </c>
      <c r="T66" s="381">
        <v>596</v>
      </c>
      <c r="U66" s="381">
        <v>577</v>
      </c>
      <c r="V66" s="381">
        <v>558</v>
      </c>
      <c r="W66" s="381">
        <v>538</v>
      </c>
      <c r="X66" s="381">
        <v>519</v>
      </c>
      <c r="Y66" s="381">
        <v>500</v>
      </c>
      <c r="Z66" s="381">
        <v>481</v>
      </c>
      <c r="AA66" s="381">
        <v>463</v>
      </c>
      <c r="AB66" s="381">
        <v>444</v>
      </c>
      <c r="AC66" s="381">
        <v>427</v>
      </c>
      <c r="AD66" s="381">
        <v>410</v>
      </c>
      <c r="AE66" s="381">
        <v>394</v>
      </c>
      <c r="AF66" s="381">
        <v>379</v>
      </c>
      <c r="AG66" s="381">
        <v>365</v>
      </c>
      <c r="AH66" s="381">
        <v>352</v>
      </c>
      <c r="AI66" s="381">
        <v>341</v>
      </c>
      <c r="AJ66" s="381">
        <v>332</v>
      </c>
      <c r="AK66" s="381">
        <v>326</v>
      </c>
      <c r="AL66" s="381">
        <v>322</v>
      </c>
    </row>
    <row r="67" spans="1:38" x14ac:dyDescent="0.2">
      <c r="A67" s="928"/>
      <c r="B67" s="635">
        <v>64</v>
      </c>
      <c r="C67" s="381">
        <v>778</v>
      </c>
      <c r="D67" s="381">
        <v>777</v>
      </c>
      <c r="E67" s="381">
        <v>776</v>
      </c>
      <c r="F67" s="381">
        <v>772</v>
      </c>
      <c r="G67" s="381">
        <v>767</v>
      </c>
      <c r="H67" s="381">
        <v>761</v>
      </c>
      <c r="I67" s="381">
        <v>753</v>
      </c>
      <c r="J67" s="381">
        <v>744</v>
      </c>
      <c r="K67" s="381">
        <v>733</v>
      </c>
      <c r="L67" s="381">
        <v>721</v>
      </c>
      <c r="M67" s="381">
        <v>708</v>
      </c>
      <c r="N67" s="381">
        <v>694</v>
      </c>
      <c r="O67" s="381">
        <v>678</v>
      </c>
      <c r="P67" s="381">
        <v>662</v>
      </c>
      <c r="Q67" s="381">
        <v>645</v>
      </c>
      <c r="R67" s="381">
        <v>628</v>
      </c>
      <c r="S67" s="381">
        <v>610</v>
      </c>
      <c r="T67" s="381">
        <v>591</v>
      </c>
      <c r="U67" s="381">
        <v>572</v>
      </c>
      <c r="V67" s="381">
        <v>553</v>
      </c>
      <c r="W67" s="381">
        <v>534</v>
      </c>
      <c r="X67" s="381">
        <v>514</v>
      </c>
      <c r="Y67" s="381">
        <v>495</v>
      </c>
      <c r="Z67" s="381">
        <v>476</v>
      </c>
      <c r="AA67" s="381">
        <v>458</v>
      </c>
      <c r="AB67" s="381">
        <v>440</v>
      </c>
      <c r="AC67" s="381">
        <v>423</v>
      </c>
      <c r="AD67" s="381">
        <v>406</v>
      </c>
      <c r="AE67" s="381">
        <v>390</v>
      </c>
      <c r="AF67" s="381">
        <v>375</v>
      </c>
      <c r="AG67" s="381">
        <v>360</v>
      </c>
      <c r="AH67" s="381">
        <v>348</v>
      </c>
      <c r="AI67" s="381">
        <v>337</v>
      </c>
      <c r="AJ67" s="381">
        <v>328</v>
      </c>
      <c r="AK67" s="381">
        <v>321</v>
      </c>
      <c r="AL67" s="381">
        <v>317</v>
      </c>
    </row>
    <row r="68" spans="1:38" x14ac:dyDescent="0.2">
      <c r="A68" s="928"/>
      <c r="B68" s="635">
        <v>65</v>
      </c>
      <c r="C68" s="381">
        <v>774</v>
      </c>
      <c r="D68" s="381">
        <v>773</v>
      </c>
      <c r="E68" s="381">
        <v>771</v>
      </c>
      <c r="F68" s="381">
        <v>767</v>
      </c>
      <c r="G68" s="381">
        <v>762</v>
      </c>
      <c r="H68" s="381">
        <v>756</v>
      </c>
      <c r="I68" s="381">
        <v>748</v>
      </c>
      <c r="J68" s="381">
        <v>739</v>
      </c>
      <c r="K68" s="381">
        <v>728</v>
      </c>
      <c r="L68" s="381">
        <v>716</v>
      </c>
      <c r="M68" s="381">
        <v>703</v>
      </c>
      <c r="N68" s="381">
        <v>689</v>
      </c>
      <c r="O68" s="381">
        <v>674</v>
      </c>
      <c r="P68" s="381">
        <v>658</v>
      </c>
      <c r="Q68" s="381">
        <v>641</v>
      </c>
      <c r="R68" s="381">
        <v>623</v>
      </c>
      <c r="S68" s="381">
        <v>605</v>
      </c>
      <c r="T68" s="381">
        <v>586</v>
      </c>
      <c r="U68" s="381">
        <v>567</v>
      </c>
      <c r="V68" s="381">
        <v>548</v>
      </c>
      <c r="W68" s="381">
        <v>529</v>
      </c>
      <c r="X68" s="381">
        <v>510</v>
      </c>
      <c r="Y68" s="381">
        <v>490</v>
      </c>
      <c r="Z68" s="381">
        <v>472</v>
      </c>
      <c r="AA68" s="381">
        <v>453</v>
      </c>
      <c r="AB68" s="381">
        <v>435</v>
      </c>
      <c r="AC68" s="381">
        <v>418</v>
      </c>
      <c r="AD68" s="381">
        <v>401</v>
      </c>
      <c r="AE68" s="381">
        <v>385</v>
      </c>
      <c r="AF68" s="381">
        <v>370</v>
      </c>
      <c r="AG68" s="381">
        <v>356</v>
      </c>
      <c r="AH68" s="381">
        <v>344</v>
      </c>
      <c r="AI68" s="381">
        <v>332</v>
      </c>
      <c r="AJ68" s="381">
        <v>324</v>
      </c>
      <c r="AK68" s="381">
        <v>317</v>
      </c>
      <c r="AL68" s="381">
        <v>313</v>
      </c>
    </row>
    <row r="69" spans="1:38" x14ac:dyDescent="0.2">
      <c r="A69" s="928"/>
      <c r="B69" s="635">
        <v>66</v>
      </c>
      <c r="C69" s="381">
        <v>769</v>
      </c>
      <c r="D69" s="381">
        <v>768</v>
      </c>
      <c r="E69" s="381">
        <v>766</v>
      </c>
      <c r="F69" s="381">
        <v>762</v>
      </c>
      <c r="G69" s="381">
        <v>758</v>
      </c>
      <c r="H69" s="381">
        <v>751</v>
      </c>
      <c r="I69" s="381">
        <v>743</v>
      </c>
      <c r="J69" s="381">
        <v>734</v>
      </c>
      <c r="K69" s="381">
        <v>724</v>
      </c>
      <c r="L69" s="381">
        <v>712</v>
      </c>
      <c r="M69" s="381">
        <v>698</v>
      </c>
      <c r="N69" s="381">
        <v>684</v>
      </c>
      <c r="O69" s="381">
        <v>669</v>
      </c>
      <c r="P69" s="381">
        <v>653</v>
      </c>
      <c r="Q69" s="381">
        <v>636</v>
      </c>
      <c r="R69" s="381">
        <v>618</v>
      </c>
      <c r="S69" s="381">
        <v>600</v>
      </c>
      <c r="T69" s="381">
        <v>582</v>
      </c>
      <c r="U69" s="381">
        <v>563</v>
      </c>
      <c r="V69" s="381">
        <v>543</v>
      </c>
      <c r="W69" s="381">
        <v>524</v>
      </c>
      <c r="X69" s="381">
        <v>505</v>
      </c>
      <c r="Y69" s="381">
        <v>486</v>
      </c>
      <c r="Z69" s="381">
        <v>467</v>
      </c>
      <c r="AA69" s="381">
        <v>448</v>
      </c>
      <c r="AB69" s="381">
        <v>430</v>
      </c>
      <c r="AC69" s="381">
        <v>413</v>
      </c>
      <c r="AD69" s="381">
        <v>396</v>
      </c>
      <c r="AE69" s="381">
        <v>380</v>
      </c>
      <c r="AF69" s="381">
        <v>365</v>
      </c>
      <c r="AG69" s="381">
        <v>351</v>
      </c>
      <c r="AH69" s="381">
        <v>339</v>
      </c>
      <c r="AI69" s="381">
        <v>328</v>
      </c>
      <c r="AJ69" s="381">
        <v>319</v>
      </c>
      <c r="AK69" s="381">
        <v>313</v>
      </c>
      <c r="AL69" s="381">
        <v>309</v>
      </c>
    </row>
    <row r="70" spans="1:38" x14ac:dyDescent="0.2">
      <c r="A70" s="928"/>
      <c r="B70" s="635">
        <v>67</v>
      </c>
      <c r="C70" s="381">
        <v>764</v>
      </c>
      <c r="D70" s="381">
        <v>763</v>
      </c>
      <c r="E70" s="381">
        <v>761</v>
      </c>
      <c r="F70" s="381">
        <v>758</v>
      </c>
      <c r="G70" s="381">
        <v>753</v>
      </c>
      <c r="H70" s="381">
        <v>746</v>
      </c>
      <c r="I70" s="381">
        <v>739</v>
      </c>
      <c r="J70" s="381">
        <v>729</v>
      </c>
      <c r="K70" s="381">
        <v>719</v>
      </c>
      <c r="L70" s="381">
        <v>707</v>
      </c>
      <c r="M70" s="381">
        <v>694</v>
      </c>
      <c r="N70" s="381">
        <v>679</v>
      </c>
      <c r="O70" s="381">
        <v>664</v>
      </c>
      <c r="P70" s="381">
        <v>648</v>
      </c>
      <c r="Q70" s="381">
        <v>631</v>
      </c>
      <c r="R70" s="381">
        <v>613</v>
      </c>
      <c r="S70" s="381">
        <v>595</v>
      </c>
      <c r="T70" s="381">
        <v>577</v>
      </c>
      <c r="U70" s="381">
        <v>558</v>
      </c>
      <c r="V70" s="381">
        <v>539</v>
      </c>
      <c r="W70" s="381">
        <v>519</v>
      </c>
      <c r="X70" s="381">
        <v>500</v>
      </c>
      <c r="Y70" s="381">
        <v>481</v>
      </c>
      <c r="Z70" s="381">
        <v>462</v>
      </c>
      <c r="AA70" s="381">
        <v>444</v>
      </c>
      <c r="AB70" s="381">
        <v>425</v>
      </c>
      <c r="AC70" s="381">
        <v>408</v>
      </c>
      <c r="AD70" s="381">
        <v>392</v>
      </c>
      <c r="AE70" s="381">
        <v>376</v>
      </c>
      <c r="AF70" s="381">
        <v>361</v>
      </c>
      <c r="AG70" s="381">
        <v>347</v>
      </c>
      <c r="AH70" s="381">
        <v>334</v>
      </c>
      <c r="AI70" s="381">
        <v>324</v>
      </c>
      <c r="AJ70" s="381">
        <v>315</v>
      </c>
      <c r="AK70" s="381">
        <v>308</v>
      </c>
      <c r="AL70" s="381">
        <v>304</v>
      </c>
    </row>
    <row r="71" spans="1:38" x14ac:dyDescent="0.2">
      <c r="A71" s="928"/>
      <c r="B71" s="635">
        <v>68</v>
      </c>
      <c r="C71" s="381">
        <v>759</v>
      </c>
      <c r="D71" s="381">
        <v>758</v>
      </c>
      <c r="E71" s="381">
        <v>756</v>
      </c>
      <c r="F71" s="381">
        <v>752</v>
      </c>
      <c r="G71" s="381">
        <v>748</v>
      </c>
      <c r="H71" s="381">
        <v>741</v>
      </c>
      <c r="I71" s="381">
        <v>734</v>
      </c>
      <c r="J71" s="381">
        <v>724</v>
      </c>
      <c r="K71" s="381">
        <v>714</v>
      </c>
      <c r="L71" s="381">
        <v>702</v>
      </c>
      <c r="M71" s="381">
        <v>689</v>
      </c>
      <c r="N71" s="381">
        <v>674</v>
      </c>
      <c r="O71" s="381">
        <v>659</v>
      </c>
      <c r="P71" s="381">
        <v>643</v>
      </c>
      <c r="Q71" s="381">
        <v>626</v>
      </c>
      <c r="R71" s="381">
        <v>608</v>
      </c>
      <c r="S71" s="381">
        <v>590</v>
      </c>
      <c r="T71" s="381">
        <v>572</v>
      </c>
      <c r="U71" s="381">
        <v>553</v>
      </c>
      <c r="V71" s="381">
        <v>534</v>
      </c>
      <c r="W71" s="381">
        <v>514</v>
      </c>
      <c r="X71" s="381">
        <v>495</v>
      </c>
      <c r="Y71" s="381">
        <v>476</v>
      </c>
      <c r="Z71" s="381">
        <v>457</v>
      </c>
      <c r="AA71" s="381">
        <v>438</v>
      </c>
      <c r="AB71" s="381">
        <v>421</v>
      </c>
      <c r="AC71" s="381">
        <v>403</v>
      </c>
      <c r="AD71" s="381">
        <v>387</v>
      </c>
      <c r="AE71" s="381">
        <v>371</v>
      </c>
      <c r="AF71" s="381">
        <v>356</v>
      </c>
      <c r="AG71" s="381">
        <v>342</v>
      </c>
      <c r="AH71" s="381">
        <v>330</v>
      </c>
      <c r="AI71" s="381">
        <v>319</v>
      </c>
      <c r="AJ71" s="381">
        <v>310</v>
      </c>
      <c r="AK71" s="381">
        <v>304</v>
      </c>
      <c r="AL71" s="381">
        <v>300</v>
      </c>
    </row>
    <row r="72" spans="1:38" x14ac:dyDescent="0.2">
      <c r="A72" s="928"/>
      <c r="B72" s="635">
        <v>69</v>
      </c>
      <c r="C72" s="381">
        <v>753</v>
      </c>
      <c r="D72" s="381">
        <v>753</v>
      </c>
      <c r="E72" s="381">
        <v>751</v>
      </c>
      <c r="F72" s="381">
        <v>747</v>
      </c>
      <c r="G72" s="381">
        <v>742</v>
      </c>
      <c r="H72" s="381">
        <v>736</v>
      </c>
      <c r="I72" s="381">
        <v>728</v>
      </c>
      <c r="J72" s="381">
        <v>719</v>
      </c>
      <c r="K72" s="381">
        <v>708</v>
      </c>
      <c r="L72" s="381">
        <v>697</v>
      </c>
      <c r="M72" s="381">
        <v>684</v>
      </c>
      <c r="N72" s="381">
        <v>669</v>
      </c>
      <c r="O72" s="381">
        <v>654</v>
      </c>
      <c r="P72" s="381">
        <v>638</v>
      </c>
      <c r="Q72" s="381">
        <v>621</v>
      </c>
      <c r="R72" s="381">
        <v>603</v>
      </c>
      <c r="S72" s="381">
        <v>585</v>
      </c>
      <c r="T72" s="381">
        <v>567</v>
      </c>
      <c r="U72" s="381">
        <v>548</v>
      </c>
      <c r="V72" s="381">
        <v>529</v>
      </c>
      <c r="W72" s="381">
        <v>509</v>
      </c>
      <c r="X72" s="381">
        <v>490</v>
      </c>
      <c r="Y72" s="381">
        <v>471</v>
      </c>
      <c r="Z72" s="381">
        <v>452</v>
      </c>
      <c r="AA72" s="381">
        <v>434</v>
      </c>
      <c r="AB72" s="381">
        <v>416</v>
      </c>
      <c r="AC72" s="381">
        <v>399</v>
      </c>
      <c r="AD72" s="381">
        <v>382</v>
      </c>
      <c r="AE72" s="381">
        <v>366</v>
      </c>
      <c r="AF72" s="381">
        <v>351</v>
      </c>
      <c r="AG72" s="381">
        <v>338</v>
      </c>
      <c r="AH72" s="381">
        <v>326</v>
      </c>
      <c r="AI72" s="381">
        <v>315</v>
      </c>
      <c r="AJ72" s="381">
        <v>306</v>
      </c>
      <c r="AK72" s="381">
        <v>300</v>
      </c>
      <c r="AL72" s="381">
        <v>296</v>
      </c>
    </row>
    <row r="73" spans="1:38" x14ac:dyDescent="0.2">
      <c r="A73" s="928"/>
      <c r="B73" s="635">
        <v>70</v>
      </c>
      <c r="C73" s="381">
        <v>748</v>
      </c>
      <c r="D73" s="381">
        <v>747</v>
      </c>
      <c r="E73" s="381">
        <v>745</v>
      </c>
      <c r="F73" s="381">
        <v>742</v>
      </c>
      <c r="G73" s="381">
        <v>737</v>
      </c>
      <c r="H73" s="381">
        <v>730</v>
      </c>
      <c r="I73" s="381">
        <v>723</v>
      </c>
      <c r="J73" s="381">
        <v>714</v>
      </c>
      <c r="K73" s="381">
        <v>703</v>
      </c>
      <c r="L73" s="381">
        <v>691</v>
      </c>
      <c r="M73" s="381">
        <v>678</v>
      </c>
      <c r="N73" s="381">
        <v>664</v>
      </c>
      <c r="O73" s="381">
        <v>649</v>
      </c>
      <c r="P73" s="381">
        <v>633</v>
      </c>
      <c r="Q73" s="381">
        <v>616</v>
      </c>
      <c r="R73" s="381">
        <v>598</v>
      </c>
      <c r="S73" s="381">
        <v>580</v>
      </c>
      <c r="T73" s="381">
        <v>562</v>
      </c>
      <c r="U73" s="381">
        <v>543</v>
      </c>
      <c r="V73" s="381">
        <v>523</v>
      </c>
      <c r="W73" s="381">
        <v>504</v>
      </c>
      <c r="X73" s="381">
        <v>485</v>
      </c>
      <c r="Y73" s="381">
        <v>466</v>
      </c>
      <c r="Z73" s="381">
        <v>447</v>
      </c>
      <c r="AA73" s="381">
        <v>429</v>
      </c>
      <c r="AB73" s="381">
        <v>411</v>
      </c>
      <c r="AC73" s="381">
        <v>394</v>
      </c>
      <c r="AD73" s="381">
        <v>377</v>
      </c>
      <c r="AE73" s="381">
        <v>362</v>
      </c>
      <c r="AF73" s="381">
        <v>347</v>
      </c>
      <c r="AG73" s="381">
        <v>333</v>
      </c>
      <c r="AH73" s="381">
        <v>321</v>
      </c>
      <c r="AI73" s="381">
        <v>311</v>
      </c>
      <c r="AJ73" s="381">
        <v>302</v>
      </c>
      <c r="AK73" s="381">
        <v>296</v>
      </c>
      <c r="AL73" s="381">
        <v>292</v>
      </c>
    </row>
    <row r="74" spans="1:38" x14ac:dyDescent="0.2">
      <c r="A74" s="928"/>
      <c r="B74" s="635">
        <v>71</v>
      </c>
      <c r="C74" s="381">
        <v>742</v>
      </c>
      <c r="D74" s="381">
        <v>742</v>
      </c>
      <c r="E74" s="381">
        <v>739</v>
      </c>
      <c r="F74" s="381">
        <v>736</v>
      </c>
      <c r="G74" s="381">
        <v>731</v>
      </c>
      <c r="H74" s="381">
        <v>725</v>
      </c>
      <c r="I74" s="381">
        <v>717</v>
      </c>
      <c r="J74" s="381">
        <v>708</v>
      </c>
      <c r="K74" s="381">
        <v>698</v>
      </c>
      <c r="L74" s="381">
        <v>686</v>
      </c>
      <c r="M74" s="381">
        <v>673</v>
      </c>
      <c r="N74" s="381">
        <v>658</v>
      </c>
      <c r="O74" s="381">
        <v>643</v>
      </c>
      <c r="P74" s="381">
        <v>627</v>
      </c>
      <c r="Q74" s="381">
        <v>610</v>
      </c>
      <c r="R74" s="381">
        <v>593</v>
      </c>
      <c r="S74" s="381">
        <v>575</v>
      </c>
      <c r="T74" s="381">
        <v>556</v>
      </c>
      <c r="U74" s="381">
        <v>537</v>
      </c>
      <c r="V74" s="381">
        <v>518</v>
      </c>
      <c r="W74" s="381">
        <v>499</v>
      </c>
      <c r="X74" s="381">
        <v>480</v>
      </c>
      <c r="Y74" s="381">
        <v>461</v>
      </c>
      <c r="Z74" s="381">
        <v>442</v>
      </c>
      <c r="AA74" s="381">
        <v>424</v>
      </c>
      <c r="AB74" s="381">
        <v>406</v>
      </c>
      <c r="AC74" s="381">
        <v>389</v>
      </c>
      <c r="AD74" s="381">
        <v>372</v>
      </c>
      <c r="AE74" s="381">
        <v>357</v>
      </c>
      <c r="AF74" s="381">
        <v>342</v>
      </c>
      <c r="AG74" s="381">
        <v>329</v>
      </c>
      <c r="AH74" s="381">
        <v>317</v>
      </c>
      <c r="AI74" s="381">
        <v>306</v>
      </c>
      <c r="AJ74" s="381">
        <v>298</v>
      </c>
      <c r="AK74" s="381">
        <v>291</v>
      </c>
      <c r="AL74" s="381">
        <v>287</v>
      </c>
    </row>
    <row r="75" spans="1:38" x14ac:dyDescent="0.2">
      <c r="A75" s="928"/>
      <c r="B75" s="635">
        <v>72</v>
      </c>
      <c r="C75" s="381">
        <v>736</v>
      </c>
      <c r="D75" s="381">
        <v>736</v>
      </c>
      <c r="E75" s="381">
        <v>734</v>
      </c>
      <c r="F75" s="381">
        <v>730</v>
      </c>
      <c r="G75" s="381">
        <v>725</v>
      </c>
      <c r="H75" s="381">
        <v>719</v>
      </c>
      <c r="I75" s="381">
        <v>711</v>
      </c>
      <c r="J75" s="381">
        <v>702</v>
      </c>
      <c r="K75" s="381">
        <v>692</v>
      </c>
      <c r="L75" s="381">
        <v>680</v>
      </c>
      <c r="M75" s="381">
        <v>667</v>
      </c>
      <c r="N75" s="381">
        <v>653</v>
      </c>
      <c r="O75" s="381">
        <v>637</v>
      </c>
      <c r="P75" s="381">
        <v>621</v>
      </c>
      <c r="Q75" s="381">
        <v>605</v>
      </c>
      <c r="R75" s="381">
        <v>588</v>
      </c>
      <c r="S75" s="381">
        <v>569</v>
      </c>
      <c r="T75" s="381">
        <v>551</v>
      </c>
      <c r="U75" s="381">
        <v>532</v>
      </c>
      <c r="V75" s="381">
        <v>513</v>
      </c>
      <c r="W75" s="381">
        <v>494</v>
      </c>
      <c r="X75" s="381">
        <v>475</v>
      </c>
      <c r="Y75" s="381">
        <v>456</v>
      </c>
      <c r="Z75" s="381">
        <v>437</v>
      </c>
      <c r="AA75" s="381">
        <v>419</v>
      </c>
      <c r="AB75" s="381">
        <v>401</v>
      </c>
      <c r="AC75" s="381">
        <v>384</v>
      </c>
      <c r="AD75" s="381">
        <v>368</v>
      </c>
      <c r="AE75" s="381">
        <v>352</v>
      </c>
      <c r="AF75" s="381">
        <v>338</v>
      </c>
      <c r="AG75" s="381">
        <v>324</v>
      </c>
      <c r="AH75" s="381">
        <v>312</v>
      </c>
      <c r="AI75" s="381">
        <v>302</v>
      </c>
      <c r="AJ75" s="381">
        <v>293</v>
      </c>
      <c r="AK75" s="381">
        <v>287</v>
      </c>
      <c r="AL75" s="381">
        <v>283</v>
      </c>
    </row>
    <row r="76" spans="1:38" x14ac:dyDescent="0.2">
      <c r="A76" s="928"/>
      <c r="B76" s="635">
        <v>73</v>
      </c>
      <c r="C76" s="381">
        <v>730</v>
      </c>
      <c r="D76" s="381">
        <v>730</v>
      </c>
      <c r="E76" s="381">
        <v>728</v>
      </c>
      <c r="F76" s="381">
        <v>724</v>
      </c>
      <c r="G76" s="381">
        <v>720</v>
      </c>
      <c r="H76" s="381">
        <v>713</v>
      </c>
      <c r="I76" s="381">
        <v>706</v>
      </c>
      <c r="J76" s="381">
        <v>697</v>
      </c>
      <c r="K76" s="381">
        <v>686</v>
      </c>
      <c r="L76" s="381">
        <v>674</v>
      </c>
      <c r="M76" s="381">
        <v>661</v>
      </c>
      <c r="N76" s="381">
        <v>647</v>
      </c>
      <c r="O76" s="381">
        <v>632</v>
      </c>
      <c r="P76" s="381">
        <v>616</v>
      </c>
      <c r="Q76" s="381">
        <v>599</v>
      </c>
      <c r="R76" s="381">
        <v>582</v>
      </c>
      <c r="S76" s="381">
        <v>564</v>
      </c>
      <c r="T76" s="381">
        <v>546</v>
      </c>
      <c r="U76" s="381">
        <v>527</v>
      </c>
      <c r="V76" s="381">
        <v>508</v>
      </c>
      <c r="W76" s="381">
        <v>489</v>
      </c>
      <c r="X76" s="381">
        <v>470</v>
      </c>
      <c r="Y76" s="381">
        <v>451</v>
      </c>
      <c r="Z76" s="381">
        <v>432</v>
      </c>
      <c r="AA76" s="381">
        <v>414</v>
      </c>
      <c r="AB76" s="381">
        <v>396</v>
      </c>
      <c r="AC76" s="381">
        <v>379</v>
      </c>
      <c r="AD76" s="381">
        <v>363</v>
      </c>
      <c r="AE76" s="381">
        <v>348</v>
      </c>
      <c r="AF76" s="381">
        <v>333</v>
      </c>
      <c r="AG76" s="381">
        <v>320</v>
      </c>
      <c r="AH76" s="381">
        <v>308</v>
      </c>
      <c r="AI76" s="381">
        <v>297</v>
      </c>
      <c r="AJ76" s="381">
        <v>289</v>
      </c>
      <c r="AK76" s="381">
        <v>283</v>
      </c>
      <c r="AL76" s="381">
        <v>279</v>
      </c>
    </row>
    <row r="77" spans="1:38" x14ac:dyDescent="0.2">
      <c r="A77" s="928"/>
      <c r="B77" s="635">
        <v>74</v>
      </c>
      <c r="C77" s="381">
        <v>724</v>
      </c>
      <c r="D77" s="381">
        <v>723</v>
      </c>
      <c r="E77" s="381">
        <v>721</v>
      </c>
      <c r="F77" s="381">
        <v>718</v>
      </c>
      <c r="G77" s="381">
        <v>713</v>
      </c>
      <c r="H77" s="381">
        <v>707</v>
      </c>
      <c r="I77" s="381">
        <v>700</v>
      </c>
      <c r="J77" s="381">
        <v>691</v>
      </c>
      <c r="K77" s="381">
        <v>680</v>
      </c>
      <c r="L77" s="381">
        <v>668</v>
      </c>
      <c r="M77" s="381">
        <v>656</v>
      </c>
      <c r="N77" s="381">
        <v>642</v>
      </c>
      <c r="O77" s="381">
        <v>627</v>
      </c>
      <c r="P77" s="381">
        <v>611</v>
      </c>
      <c r="Q77" s="381">
        <v>594</v>
      </c>
      <c r="R77" s="381">
        <v>576</v>
      </c>
      <c r="S77" s="381">
        <v>558</v>
      </c>
      <c r="T77" s="381">
        <v>540</v>
      </c>
      <c r="U77" s="381">
        <v>521</v>
      </c>
      <c r="V77" s="381">
        <v>502</v>
      </c>
      <c r="W77" s="381">
        <v>483</v>
      </c>
      <c r="X77" s="381">
        <v>464</v>
      </c>
      <c r="Y77" s="381">
        <v>445</v>
      </c>
      <c r="Z77" s="381">
        <v>427</v>
      </c>
      <c r="AA77" s="381">
        <v>409</v>
      </c>
      <c r="AB77" s="381">
        <v>391</v>
      </c>
      <c r="AC77" s="381">
        <v>375</v>
      </c>
      <c r="AD77" s="381">
        <v>358</v>
      </c>
      <c r="AE77" s="381">
        <v>343</v>
      </c>
      <c r="AF77" s="381">
        <v>329</v>
      </c>
      <c r="AG77" s="381">
        <v>315</v>
      </c>
      <c r="AH77" s="381">
        <v>303</v>
      </c>
      <c r="AI77" s="381">
        <v>293</v>
      </c>
      <c r="AJ77" s="381">
        <v>285</v>
      </c>
      <c r="AK77" s="381">
        <v>278</v>
      </c>
      <c r="AL77" s="381">
        <v>275</v>
      </c>
    </row>
    <row r="78" spans="1:38" x14ac:dyDescent="0.2">
      <c r="A78" s="928"/>
      <c r="B78" s="635">
        <v>75</v>
      </c>
      <c r="C78" s="381">
        <v>718</v>
      </c>
      <c r="D78" s="381">
        <v>717</v>
      </c>
      <c r="E78" s="381">
        <v>715</v>
      </c>
      <c r="F78" s="381">
        <v>712</v>
      </c>
      <c r="G78" s="381">
        <v>707</v>
      </c>
      <c r="H78" s="381">
        <v>701</v>
      </c>
      <c r="I78" s="381">
        <v>693</v>
      </c>
      <c r="J78" s="381">
        <v>685</v>
      </c>
      <c r="K78" s="381">
        <v>674</v>
      </c>
      <c r="L78" s="381">
        <v>662</v>
      </c>
      <c r="M78" s="381">
        <v>649</v>
      </c>
      <c r="N78" s="381">
        <v>635</v>
      </c>
      <c r="O78" s="381">
        <v>621</v>
      </c>
      <c r="P78" s="381">
        <v>605</v>
      </c>
      <c r="Q78" s="381">
        <v>588</v>
      </c>
      <c r="R78" s="381">
        <v>571</v>
      </c>
      <c r="S78" s="381">
        <v>553</v>
      </c>
      <c r="T78" s="381">
        <v>534</v>
      </c>
      <c r="U78" s="381">
        <v>516</v>
      </c>
      <c r="V78" s="381">
        <v>497</v>
      </c>
      <c r="W78" s="381">
        <v>478</v>
      </c>
      <c r="X78" s="381">
        <v>459</v>
      </c>
      <c r="Y78" s="381">
        <v>440</v>
      </c>
      <c r="Z78" s="381">
        <v>422</v>
      </c>
      <c r="AA78" s="381">
        <v>404</v>
      </c>
      <c r="AB78" s="381">
        <v>386</v>
      </c>
      <c r="AC78" s="381">
        <v>370</v>
      </c>
      <c r="AD78" s="381">
        <v>354</v>
      </c>
      <c r="AE78" s="381">
        <v>338</v>
      </c>
      <c r="AF78" s="381">
        <v>324</v>
      </c>
      <c r="AG78" s="381">
        <v>311</v>
      </c>
      <c r="AH78" s="381">
        <v>299</v>
      </c>
      <c r="AI78" s="381">
        <v>289</v>
      </c>
      <c r="AJ78" s="381">
        <v>281</v>
      </c>
      <c r="AK78" s="381">
        <v>275</v>
      </c>
      <c r="AL78" s="381">
        <v>271</v>
      </c>
    </row>
    <row r="79" spans="1:38" x14ac:dyDescent="0.2">
      <c r="A79" s="928"/>
      <c r="B79" s="635">
        <v>76</v>
      </c>
      <c r="C79" s="381">
        <v>712</v>
      </c>
      <c r="D79" s="381">
        <v>711</v>
      </c>
      <c r="E79" s="381">
        <v>709</v>
      </c>
      <c r="F79" s="381">
        <v>706</v>
      </c>
      <c r="G79" s="381">
        <v>701</v>
      </c>
      <c r="H79" s="381">
        <v>695</v>
      </c>
      <c r="I79" s="381">
        <v>687</v>
      </c>
      <c r="J79" s="381">
        <v>678</v>
      </c>
      <c r="K79" s="381">
        <v>668</v>
      </c>
      <c r="L79" s="381">
        <v>656</v>
      </c>
      <c r="M79" s="381">
        <v>643</v>
      </c>
      <c r="N79" s="381">
        <v>629</v>
      </c>
      <c r="O79" s="381">
        <v>614</v>
      </c>
      <c r="P79" s="381">
        <v>599</v>
      </c>
      <c r="Q79" s="381">
        <v>582</v>
      </c>
      <c r="R79" s="381">
        <v>565</v>
      </c>
      <c r="S79" s="381">
        <v>547</v>
      </c>
      <c r="T79" s="381">
        <v>529</v>
      </c>
      <c r="U79" s="381">
        <v>510</v>
      </c>
      <c r="V79" s="381">
        <v>492</v>
      </c>
      <c r="W79" s="381">
        <v>473</v>
      </c>
      <c r="X79" s="381">
        <v>454</v>
      </c>
      <c r="Y79" s="381">
        <v>435</v>
      </c>
      <c r="Z79" s="381">
        <v>417</v>
      </c>
      <c r="AA79" s="381">
        <v>399</v>
      </c>
      <c r="AB79" s="381">
        <v>381</v>
      </c>
      <c r="AC79" s="381">
        <v>365</v>
      </c>
      <c r="AD79" s="381">
        <v>349</v>
      </c>
      <c r="AE79" s="381">
        <v>334</v>
      </c>
      <c r="AF79" s="381">
        <v>320</v>
      </c>
      <c r="AG79" s="381">
        <v>306</v>
      </c>
      <c r="AH79" s="381">
        <v>295</v>
      </c>
      <c r="AI79" s="381">
        <v>284</v>
      </c>
      <c r="AJ79" s="381">
        <v>276</v>
      </c>
      <c r="AK79" s="381">
        <v>270</v>
      </c>
      <c r="AL79" s="381">
        <v>267</v>
      </c>
    </row>
    <row r="80" spans="1:38" x14ac:dyDescent="0.2">
      <c r="A80" s="928"/>
      <c r="B80" s="635">
        <v>77</v>
      </c>
      <c r="C80" s="381">
        <v>705</v>
      </c>
      <c r="D80" s="381">
        <v>704</v>
      </c>
      <c r="E80" s="381">
        <v>702</v>
      </c>
      <c r="F80" s="381">
        <v>699</v>
      </c>
      <c r="G80" s="381">
        <v>694</v>
      </c>
      <c r="H80" s="381">
        <v>688</v>
      </c>
      <c r="I80" s="381">
        <v>681</v>
      </c>
      <c r="J80" s="381">
        <v>672</v>
      </c>
      <c r="K80" s="381">
        <v>662</v>
      </c>
      <c r="L80" s="381">
        <v>650</v>
      </c>
      <c r="M80" s="381">
        <v>637</v>
      </c>
      <c r="N80" s="381">
        <v>623</v>
      </c>
      <c r="O80" s="381">
        <v>608</v>
      </c>
      <c r="P80" s="381">
        <v>593</v>
      </c>
      <c r="Q80" s="381">
        <v>576</v>
      </c>
      <c r="R80" s="381">
        <v>559</v>
      </c>
      <c r="S80" s="381">
        <v>541</v>
      </c>
      <c r="T80" s="381">
        <v>523</v>
      </c>
      <c r="U80" s="381">
        <v>505</v>
      </c>
      <c r="V80" s="381">
        <v>486</v>
      </c>
      <c r="W80" s="381">
        <v>467</v>
      </c>
      <c r="X80" s="381">
        <v>448</v>
      </c>
      <c r="Y80" s="381">
        <v>430</v>
      </c>
      <c r="Z80" s="381">
        <v>412</v>
      </c>
      <c r="AA80" s="381">
        <v>394</v>
      </c>
      <c r="AB80" s="381">
        <v>376</v>
      </c>
      <c r="AC80" s="381">
        <v>360</v>
      </c>
      <c r="AD80" s="381">
        <v>344</v>
      </c>
      <c r="AE80" s="381">
        <v>329</v>
      </c>
      <c r="AF80" s="381">
        <v>315</v>
      </c>
      <c r="AG80" s="381">
        <v>302</v>
      </c>
      <c r="AH80" s="381">
        <v>290</v>
      </c>
      <c r="AI80" s="381">
        <v>280</v>
      </c>
      <c r="AJ80" s="381">
        <v>272</v>
      </c>
      <c r="AK80" s="381">
        <v>266</v>
      </c>
      <c r="AL80" s="381">
        <v>263</v>
      </c>
    </row>
    <row r="81" spans="1:38" x14ac:dyDescent="0.2">
      <c r="A81" s="928"/>
      <c r="B81" s="635">
        <v>78</v>
      </c>
      <c r="C81" s="381">
        <v>698</v>
      </c>
      <c r="D81" s="381">
        <v>697</v>
      </c>
      <c r="E81" s="381">
        <v>695</v>
      </c>
      <c r="F81" s="381">
        <v>692</v>
      </c>
      <c r="G81" s="381">
        <v>687</v>
      </c>
      <c r="H81" s="381">
        <v>682</v>
      </c>
      <c r="I81" s="381">
        <v>674</v>
      </c>
      <c r="J81" s="381">
        <v>666</v>
      </c>
      <c r="K81" s="381">
        <v>655</v>
      </c>
      <c r="L81" s="381">
        <v>644</v>
      </c>
      <c r="M81" s="381">
        <v>631</v>
      </c>
      <c r="N81" s="381">
        <v>617</v>
      </c>
      <c r="O81" s="381">
        <v>602</v>
      </c>
      <c r="P81" s="381">
        <v>587</v>
      </c>
      <c r="Q81" s="381">
        <v>570</v>
      </c>
      <c r="R81" s="381">
        <v>553</v>
      </c>
      <c r="S81" s="381">
        <v>535</v>
      </c>
      <c r="T81" s="381">
        <v>518</v>
      </c>
      <c r="U81" s="381">
        <v>499</v>
      </c>
      <c r="V81" s="381">
        <v>481</v>
      </c>
      <c r="W81" s="381">
        <v>462</v>
      </c>
      <c r="X81" s="381">
        <v>443</v>
      </c>
      <c r="Y81" s="381">
        <v>425</v>
      </c>
      <c r="Z81" s="381">
        <v>407</v>
      </c>
      <c r="AA81" s="381">
        <v>389</v>
      </c>
      <c r="AB81" s="381">
        <v>371</v>
      </c>
      <c r="AC81" s="381">
        <v>355</v>
      </c>
      <c r="AD81" s="381">
        <v>340</v>
      </c>
      <c r="AE81" s="381">
        <v>324</v>
      </c>
      <c r="AF81" s="381">
        <v>310</v>
      </c>
      <c r="AG81" s="381">
        <v>297</v>
      </c>
      <c r="AH81" s="381">
        <v>286</v>
      </c>
      <c r="AI81" s="381">
        <v>276</v>
      </c>
      <c r="AJ81" s="381">
        <v>268</v>
      </c>
      <c r="AK81" s="381">
        <v>262</v>
      </c>
      <c r="AL81" s="381">
        <v>259</v>
      </c>
    </row>
    <row r="82" spans="1:38" x14ac:dyDescent="0.2">
      <c r="A82" s="928"/>
      <c r="B82" s="635">
        <v>79</v>
      </c>
      <c r="C82" s="381">
        <v>691</v>
      </c>
      <c r="D82" s="381">
        <v>690</v>
      </c>
      <c r="E82" s="381">
        <v>688</v>
      </c>
      <c r="F82" s="381">
        <v>685</v>
      </c>
      <c r="G82" s="381">
        <v>681</v>
      </c>
      <c r="H82" s="381">
        <v>675</v>
      </c>
      <c r="I82" s="381">
        <v>667</v>
      </c>
      <c r="J82" s="381">
        <v>659</v>
      </c>
      <c r="K82" s="381">
        <v>648</v>
      </c>
      <c r="L82" s="381">
        <v>637</v>
      </c>
      <c r="M82" s="381">
        <v>625</v>
      </c>
      <c r="N82" s="381">
        <v>611</v>
      </c>
      <c r="O82" s="381">
        <v>596</v>
      </c>
      <c r="P82" s="381">
        <v>581</v>
      </c>
      <c r="Q82" s="381">
        <v>564</v>
      </c>
      <c r="R82" s="381">
        <v>547</v>
      </c>
      <c r="S82" s="381">
        <v>530</v>
      </c>
      <c r="T82" s="381">
        <v>511</v>
      </c>
      <c r="U82" s="381">
        <v>493</v>
      </c>
      <c r="V82" s="381">
        <v>475</v>
      </c>
      <c r="W82" s="381">
        <v>456</v>
      </c>
      <c r="X82" s="381">
        <v>438</v>
      </c>
      <c r="Y82" s="381">
        <v>419</v>
      </c>
      <c r="Z82" s="381">
        <v>401</v>
      </c>
      <c r="AA82" s="381">
        <v>384</v>
      </c>
      <c r="AB82" s="381">
        <v>366</v>
      </c>
      <c r="AC82" s="381">
        <v>350</v>
      </c>
      <c r="AD82" s="381">
        <v>334</v>
      </c>
      <c r="AE82" s="381">
        <v>319</v>
      </c>
      <c r="AF82" s="381">
        <v>306</v>
      </c>
      <c r="AG82" s="381">
        <v>293</v>
      </c>
      <c r="AH82" s="381">
        <v>282</v>
      </c>
      <c r="AI82" s="381">
        <v>272</v>
      </c>
      <c r="AJ82" s="381">
        <v>264</v>
      </c>
      <c r="AK82" s="381">
        <v>258</v>
      </c>
      <c r="AL82" s="381">
        <v>255</v>
      </c>
    </row>
    <row r="83" spans="1:38" x14ac:dyDescent="0.2">
      <c r="A83" s="928"/>
      <c r="B83" s="635">
        <v>80</v>
      </c>
      <c r="C83" s="381">
        <v>684</v>
      </c>
      <c r="D83" s="381">
        <v>683</v>
      </c>
      <c r="E83" s="381">
        <v>681</v>
      </c>
      <c r="F83" s="381">
        <v>678</v>
      </c>
      <c r="G83" s="381">
        <v>674</v>
      </c>
      <c r="H83" s="381">
        <v>668</v>
      </c>
      <c r="I83" s="381">
        <v>660</v>
      </c>
      <c r="J83" s="381">
        <v>652</v>
      </c>
      <c r="K83" s="381">
        <v>642</v>
      </c>
      <c r="L83" s="381">
        <v>631</v>
      </c>
      <c r="M83" s="381">
        <v>618</v>
      </c>
      <c r="N83" s="381">
        <v>604</v>
      </c>
      <c r="O83" s="381">
        <v>589</v>
      </c>
      <c r="P83" s="381">
        <v>574</v>
      </c>
      <c r="Q83" s="381">
        <v>558</v>
      </c>
      <c r="R83" s="381">
        <v>541</v>
      </c>
      <c r="S83" s="381">
        <v>524</v>
      </c>
      <c r="T83" s="381">
        <v>506</v>
      </c>
      <c r="U83" s="381">
        <v>487</v>
      </c>
      <c r="V83" s="381">
        <v>469</v>
      </c>
      <c r="W83" s="381">
        <v>451</v>
      </c>
      <c r="X83" s="381">
        <v>432</v>
      </c>
      <c r="Y83" s="381">
        <v>414</v>
      </c>
      <c r="Z83" s="381">
        <v>396</v>
      </c>
      <c r="AA83" s="381">
        <v>378</v>
      </c>
      <c r="AB83" s="381">
        <v>362</v>
      </c>
      <c r="AC83" s="381">
        <v>345</v>
      </c>
      <c r="AD83" s="381">
        <v>330</v>
      </c>
      <c r="AE83" s="381">
        <v>315</v>
      </c>
      <c r="AF83" s="381">
        <v>301</v>
      </c>
      <c r="AG83" s="381">
        <v>289</v>
      </c>
      <c r="AH83" s="381">
        <v>277</v>
      </c>
      <c r="AI83" s="381">
        <v>268</v>
      </c>
      <c r="AJ83" s="381">
        <v>260</v>
      </c>
      <c r="AK83" s="381">
        <v>254</v>
      </c>
      <c r="AL83" s="381">
        <v>250</v>
      </c>
    </row>
    <row r="84" spans="1:38" x14ac:dyDescent="0.2">
      <c r="A84" s="928"/>
      <c r="B84" s="635">
        <v>81</v>
      </c>
      <c r="C84" s="381">
        <v>677</v>
      </c>
      <c r="D84" s="381">
        <v>676</v>
      </c>
      <c r="E84" s="381">
        <v>674</v>
      </c>
      <c r="F84" s="381">
        <v>671</v>
      </c>
      <c r="G84" s="381">
        <v>667</v>
      </c>
      <c r="H84" s="381">
        <v>661</v>
      </c>
      <c r="I84" s="381">
        <v>654</v>
      </c>
      <c r="J84" s="381">
        <v>645</v>
      </c>
      <c r="K84" s="381">
        <v>635</v>
      </c>
      <c r="L84" s="381">
        <v>624</v>
      </c>
      <c r="M84" s="381">
        <v>611</v>
      </c>
      <c r="N84" s="381">
        <v>598</v>
      </c>
      <c r="O84" s="381">
        <v>583</v>
      </c>
      <c r="P84" s="381">
        <v>568</v>
      </c>
      <c r="Q84" s="381">
        <v>552</v>
      </c>
      <c r="R84" s="381">
        <v>536</v>
      </c>
      <c r="S84" s="381">
        <v>518</v>
      </c>
      <c r="T84" s="381">
        <v>500</v>
      </c>
      <c r="U84" s="381">
        <v>482</v>
      </c>
      <c r="V84" s="381">
        <v>463</v>
      </c>
      <c r="W84" s="381">
        <v>445</v>
      </c>
      <c r="X84" s="381">
        <v>427</v>
      </c>
      <c r="Y84" s="381">
        <v>409</v>
      </c>
      <c r="Z84" s="381">
        <v>391</v>
      </c>
      <c r="AA84" s="381">
        <v>373</v>
      </c>
      <c r="AB84" s="381">
        <v>357</v>
      </c>
      <c r="AC84" s="381">
        <v>340</v>
      </c>
      <c r="AD84" s="381">
        <v>325</v>
      </c>
      <c r="AE84" s="381">
        <v>310</v>
      </c>
      <c r="AF84" s="381">
        <v>297</v>
      </c>
      <c r="AG84" s="381">
        <v>284</v>
      </c>
      <c r="AH84" s="381">
        <v>273</v>
      </c>
      <c r="AI84" s="381">
        <v>264</v>
      </c>
      <c r="AJ84" s="381">
        <v>256</v>
      </c>
      <c r="AK84" s="381">
        <v>250</v>
      </c>
      <c r="AL84" s="381">
        <v>246</v>
      </c>
    </row>
    <row r="85" spans="1:38" x14ac:dyDescent="0.2">
      <c r="A85" s="928"/>
      <c r="B85" s="635">
        <v>82</v>
      </c>
      <c r="C85" s="381">
        <v>669</v>
      </c>
      <c r="D85" s="381">
        <v>669</v>
      </c>
      <c r="E85" s="381">
        <v>667</v>
      </c>
      <c r="F85" s="381">
        <v>664</v>
      </c>
      <c r="G85" s="381">
        <v>659</v>
      </c>
      <c r="H85" s="381">
        <v>654</v>
      </c>
      <c r="I85" s="381">
        <v>646</v>
      </c>
      <c r="J85" s="381">
        <v>638</v>
      </c>
      <c r="K85" s="381">
        <v>628</v>
      </c>
      <c r="L85" s="381">
        <v>617</v>
      </c>
      <c r="M85" s="381">
        <v>605</v>
      </c>
      <c r="N85" s="381">
        <v>591</v>
      </c>
      <c r="O85" s="381">
        <v>577</v>
      </c>
      <c r="P85" s="381">
        <v>561</v>
      </c>
      <c r="Q85" s="381">
        <v>545</v>
      </c>
      <c r="R85" s="381">
        <v>528</v>
      </c>
      <c r="S85" s="381">
        <v>511</v>
      </c>
      <c r="T85" s="381">
        <v>494</v>
      </c>
      <c r="U85" s="381">
        <v>476</v>
      </c>
      <c r="V85" s="381">
        <v>458</v>
      </c>
      <c r="W85" s="381">
        <v>439</v>
      </c>
      <c r="X85" s="381">
        <v>421</v>
      </c>
      <c r="Y85" s="381">
        <v>403</v>
      </c>
      <c r="Z85" s="381">
        <v>386</v>
      </c>
      <c r="AA85" s="381">
        <v>368</v>
      </c>
      <c r="AB85" s="381">
        <v>351</v>
      </c>
      <c r="AC85" s="381">
        <v>335</v>
      </c>
      <c r="AD85" s="381">
        <v>320</v>
      </c>
      <c r="AE85" s="381">
        <v>306</v>
      </c>
      <c r="AF85" s="381">
        <v>292</v>
      </c>
      <c r="AG85" s="381">
        <v>280</v>
      </c>
      <c r="AH85" s="381">
        <v>269</v>
      </c>
      <c r="AI85" s="381">
        <v>259</v>
      </c>
      <c r="AJ85" s="381">
        <v>252</v>
      </c>
      <c r="AK85" s="381">
        <v>246</v>
      </c>
      <c r="AL85" s="381">
        <v>243</v>
      </c>
    </row>
    <row r="86" spans="1:38" x14ac:dyDescent="0.2">
      <c r="A86" s="928"/>
      <c r="B86" s="635">
        <v>83</v>
      </c>
      <c r="C86" s="381">
        <v>662</v>
      </c>
      <c r="D86" s="381">
        <v>661</v>
      </c>
      <c r="E86" s="381">
        <v>659</v>
      </c>
      <c r="F86" s="381">
        <v>656</v>
      </c>
      <c r="G86" s="381">
        <v>652</v>
      </c>
      <c r="H86" s="381">
        <v>646</v>
      </c>
      <c r="I86" s="381">
        <v>639</v>
      </c>
      <c r="J86" s="381">
        <v>631</v>
      </c>
      <c r="K86" s="381">
        <v>621</v>
      </c>
      <c r="L86" s="381">
        <v>610</v>
      </c>
      <c r="M86" s="381">
        <v>598</v>
      </c>
      <c r="N86" s="381">
        <v>584</v>
      </c>
      <c r="O86" s="381">
        <v>570</v>
      </c>
      <c r="P86" s="381">
        <v>555</v>
      </c>
      <c r="Q86" s="381">
        <v>539</v>
      </c>
      <c r="R86" s="381">
        <v>522</v>
      </c>
      <c r="S86" s="381">
        <v>505</v>
      </c>
      <c r="T86" s="381">
        <v>487</v>
      </c>
      <c r="U86" s="381">
        <v>470</v>
      </c>
      <c r="V86" s="381">
        <v>452</v>
      </c>
      <c r="W86" s="381">
        <v>434</v>
      </c>
      <c r="X86" s="381">
        <v>416</v>
      </c>
      <c r="Y86" s="381">
        <v>398</v>
      </c>
      <c r="Z86" s="381">
        <v>380</v>
      </c>
      <c r="AA86" s="381">
        <v>363</v>
      </c>
      <c r="AB86" s="381">
        <v>346</v>
      </c>
      <c r="AC86" s="381">
        <v>330</v>
      </c>
      <c r="AD86" s="381">
        <v>315</v>
      </c>
      <c r="AE86" s="381">
        <v>301</v>
      </c>
      <c r="AF86" s="381">
        <v>288</v>
      </c>
      <c r="AG86" s="381">
        <v>276</v>
      </c>
      <c r="AH86" s="381">
        <v>264</v>
      </c>
      <c r="AI86" s="381">
        <v>255</v>
      </c>
      <c r="AJ86" s="381">
        <v>248</v>
      </c>
      <c r="AK86" s="381">
        <v>242</v>
      </c>
      <c r="AL86" s="381">
        <v>239</v>
      </c>
    </row>
    <row r="87" spans="1:38" x14ac:dyDescent="0.2">
      <c r="A87" s="928"/>
      <c r="B87" s="635">
        <v>84</v>
      </c>
      <c r="C87" s="381">
        <v>654</v>
      </c>
      <c r="D87" s="381">
        <v>653</v>
      </c>
      <c r="E87" s="381">
        <v>652</v>
      </c>
      <c r="F87" s="381">
        <v>649</v>
      </c>
      <c r="G87" s="381">
        <v>644</v>
      </c>
      <c r="H87" s="381">
        <v>639</v>
      </c>
      <c r="I87" s="381">
        <v>632</v>
      </c>
      <c r="J87" s="381">
        <v>624</v>
      </c>
      <c r="K87" s="381">
        <v>614</v>
      </c>
      <c r="L87" s="381">
        <v>603</v>
      </c>
      <c r="M87" s="381">
        <v>591</v>
      </c>
      <c r="N87" s="381">
        <v>577</v>
      </c>
      <c r="O87" s="381">
        <v>563</v>
      </c>
      <c r="P87" s="381">
        <v>548</v>
      </c>
      <c r="Q87" s="381">
        <v>533</v>
      </c>
      <c r="R87" s="381">
        <v>516</v>
      </c>
      <c r="S87" s="381">
        <v>499</v>
      </c>
      <c r="T87" s="381">
        <v>482</v>
      </c>
      <c r="U87" s="381">
        <v>464</v>
      </c>
      <c r="V87" s="381">
        <v>446</v>
      </c>
      <c r="W87" s="381">
        <v>428</v>
      </c>
      <c r="X87" s="381">
        <v>410</v>
      </c>
      <c r="Y87" s="381">
        <v>392</v>
      </c>
      <c r="Z87" s="381">
        <v>375</v>
      </c>
      <c r="AA87" s="381">
        <v>358</v>
      </c>
      <c r="AB87" s="381">
        <v>341</v>
      </c>
      <c r="AC87" s="381">
        <v>326</v>
      </c>
      <c r="AD87" s="381">
        <v>311</v>
      </c>
      <c r="AE87" s="381">
        <v>296</v>
      </c>
      <c r="AF87" s="381">
        <v>283</v>
      </c>
      <c r="AG87" s="381">
        <v>271</v>
      </c>
      <c r="AH87" s="381">
        <v>260</v>
      </c>
      <c r="AI87" s="381">
        <v>251</v>
      </c>
      <c r="AJ87" s="381">
        <v>243</v>
      </c>
      <c r="AK87" s="381">
        <v>238</v>
      </c>
      <c r="AL87" s="381">
        <v>235</v>
      </c>
    </row>
    <row r="88" spans="1:38" x14ac:dyDescent="0.2">
      <c r="A88" s="928"/>
      <c r="B88" s="635">
        <v>85</v>
      </c>
      <c r="C88" s="381">
        <v>646</v>
      </c>
      <c r="D88" s="381">
        <v>645</v>
      </c>
      <c r="E88" s="381">
        <v>644</v>
      </c>
      <c r="F88" s="381">
        <v>641</v>
      </c>
      <c r="G88" s="381">
        <v>637</v>
      </c>
      <c r="H88" s="381">
        <v>631</v>
      </c>
      <c r="I88" s="381">
        <v>624</v>
      </c>
      <c r="J88" s="381">
        <v>616</v>
      </c>
      <c r="K88" s="381">
        <v>606</v>
      </c>
      <c r="L88" s="381">
        <v>596</v>
      </c>
      <c r="M88" s="381">
        <v>584</v>
      </c>
      <c r="N88" s="381">
        <v>571</v>
      </c>
      <c r="O88" s="381">
        <v>556</v>
      </c>
      <c r="P88" s="381">
        <v>541</v>
      </c>
      <c r="Q88" s="381">
        <v>526</v>
      </c>
      <c r="R88" s="381">
        <v>510</v>
      </c>
      <c r="S88" s="381">
        <v>493</v>
      </c>
      <c r="T88" s="381">
        <v>476</v>
      </c>
      <c r="U88" s="381">
        <v>458</v>
      </c>
      <c r="V88" s="381">
        <v>440</v>
      </c>
      <c r="W88" s="381">
        <v>422</v>
      </c>
      <c r="X88" s="381">
        <v>405</v>
      </c>
      <c r="Y88" s="381">
        <v>387</v>
      </c>
      <c r="Z88" s="381">
        <v>369</v>
      </c>
      <c r="AA88" s="381">
        <v>353</v>
      </c>
      <c r="AB88" s="381">
        <v>336</v>
      </c>
      <c r="AC88" s="381">
        <v>321</v>
      </c>
      <c r="AD88" s="381">
        <v>306</v>
      </c>
      <c r="AE88" s="381">
        <v>292</v>
      </c>
      <c r="AF88" s="381">
        <v>279</v>
      </c>
      <c r="AG88" s="381">
        <v>267</v>
      </c>
      <c r="AH88" s="381">
        <v>256</v>
      </c>
      <c r="AI88" s="381">
        <v>247</v>
      </c>
      <c r="AJ88" s="381">
        <v>240</v>
      </c>
      <c r="AK88" s="381">
        <v>234</v>
      </c>
      <c r="AL88" s="381">
        <v>231</v>
      </c>
    </row>
    <row r="89" spans="1:38" x14ac:dyDescent="0.2">
      <c r="A89" s="928"/>
      <c r="B89" s="635">
        <v>86</v>
      </c>
      <c r="C89" s="381">
        <v>638</v>
      </c>
      <c r="D89" s="381">
        <v>638</v>
      </c>
      <c r="E89" s="381">
        <v>636</v>
      </c>
      <c r="F89" s="381">
        <v>633</v>
      </c>
      <c r="G89" s="381">
        <v>629</v>
      </c>
      <c r="H89" s="381">
        <v>623</v>
      </c>
      <c r="I89" s="381">
        <v>617</v>
      </c>
      <c r="J89" s="381">
        <v>609</v>
      </c>
      <c r="K89" s="381">
        <v>599</v>
      </c>
      <c r="L89" s="381">
        <v>588</v>
      </c>
      <c r="M89" s="381">
        <v>577</v>
      </c>
      <c r="N89" s="381">
        <v>564</v>
      </c>
      <c r="O89" s="381">
        <v>550</v>
      </c>
      <c r="P89" s="381">
        <v>535</v>
      </c>
      <c r="Q89" s="381">
        <v>519</v>
      </c>
      <c r="R89" s="381">
        <v>503</v>
      </c>
      <c r="S89" s="381">
        <v>487</v>
      </c>
      <c r="T89" s="381">
        <v>470</v>
      </c>
      <c r="U89" s="381">
        <v>452</v>
      </c>
      <c r="V89" s="381">
        <v>434</v>
      </c>
      <c r="W89" s="381">
        <v>416</v>
      </c>
      <c r="X89" s="381">
        <v>399</v>
      </c>
      <c r="Y89" s="381">
        <v>381</v>
      </c>
      <c r="Z89" s="381">
        <v>364</v>
      </c>
      <c r="AA89" s="381">
        <v>348</v>
      </c>
      <c r="AB89" s="381">
        <v>331</v>
      </c>
      <c r="AC89" s="381">
        <v>316</v>
      </c>
      <c r="AD89" s="381">
        <v>301</v>
      </c>
      <c r="AE89" s="381">
        <v>287</v>
      </c>
      <c r="AF89" s="381">
        <v>274</v>
      </c>
      <c r="AG89" s="381">
        <v>262</v>
      </c>
      <c r="AH89" s="381">
        <v>252</v>
      </c>
      <c r="AI89" s="381">
        <v>243</v>
      </c>
      <c r="AJ89" s="381">
        <v>236</v>
      </c>
      <c r="AK89" s="381">
        <v>230</v>
      </c>
      <c r="AL89" s="381">
        <v>227</v>
      </c>
    </row>
    <row r="90" spans="1:38" x14ac:dyDescent="0.2">
      <c r="A90" s="928"/>
      <c r="B90" s="635">
        <v>87</v>
      </c>
      <c r="C90" s="381">
        <v>630</v>
      </c>
      <c r="D90" s="381">
        <v>629</v>
      </c>
      <c r="E90" s="381">
        <v>628</v>
      </c>
      <c r="F90" s="381">
        <v>625</v>
      </c>
      <c r="G90" s="381">
        <v>621</v>
      </c>
      <c r="H90" s="381">
        <v>615</v>
      </c>
      <c r="I90" s="381">
        <v>609</v>
      </c>
      <c r="J90" s="381">
        <v>601</v>
      </c>
      <c r="K90" s="381">
        <v>592</v>
      </c>
      <c r="L90" s="381">
        <v>581</v>
      </c>
      <c r="M90" s="381">
        <v>569</v>
      </c>
      <c r="N90" s="381">
        <v>556</v>
      </c>
      <c r="O90" s="381">
        <v>543</v>
      </c>
      <c r="P90" s="381">
        <v>528</v>
      </c>
      <c r="Q90" s="381">
        <v>513</v>
      </c>
      <c r="R90" s="381">
        <v>496</v>
      </c>
      <c r="S90" s="381">
        <v>480</v>
      </c>
      <c r="T90" s="381">
        <v>464</v>
      </c>
      <c r="U90" s="381">
        <v>446</v>
      </c>
      <c r="V90" s="381">
        <v>428</v>
      </c>
      <c r="W90" s="381">
        <v>411</v>
      </c>
      <c r="X90" s="381">
        <v>393</v>
      </c>
      <c r="Y90" s="381">
        <v>376</v>
      </c>
      <c r="Z90" s="381">
        <v>359</v>
      </c>
      <c r="AA90" s="381">
        <v>342</v>
      </c>
      <c r="AB90" s="381">
        <v>326</v>
      </c>
      <c r="AC90" s="381">
        <v>311</v>
      </c>
      <c r="AD90" s="381">
        <v>296</v>
      </c>
      <c r="AE90" s="381">
        <v>283</v>
      </c>
      <c r="AF90" s="381">
        <v>270</v>
      </c>
      <c r="AG90" s="381">
        <v>258</v>
      </c>
      <c r="AH90" s="381">
        <v>248</v>
      </c>
      <c r="AI90" s="381">
        <v>239</v>
      </c>
      <c r="AJ90" s="381">
        <v>232</v>
      </c>
      <c r="AK90" s="381">
        <v>226</v>
      </c>
      <c r="AL90" s="381">
        <v>223</v>
      </c>
    </row>
    <row r="91" spans="1:38" x14ac:dyDescent="0.2">
      <c r="A91" s="928"/>
      <c r="B91" s="635">
        <v>88</v>
      </c>
      <c r="C91" s="381">
        <v>622</v>
      </c>
      <c r="D91" s="381">
        <v>621</v>
      </c>
      <c r="E91" s="381">
        <v>619</v>
      </c>
      <c r="F91" s="381">
        <v>617</v>
      </c>
      <c r="G91" s="381">
        <v>613</v>
      </c>
      <c r="H91" s="381">
        <v>607</v>
      </c>
      <c r="I91" s="381">
        <v>601</v>
      </c>
      <c r="J91" s="381">
        <v>593</v>
      </c>
      <c r="K91" s="381">
        <v>584</v>
      </c>
      <c r="L91" s="381">
        <v>573</v>
      </c>
      <c r="M91" s="381">
        <v>562</v>
      </c>
      <c r="N91" s="381">
        <v>549</v>
      </c>
      <c r="O91" s="381">
        <v>535</v>
      </c>
      <c r="P91" s="381">
        <v>521</v>
      </c>
      <c r="Q91" s="381">
        <v>506</v>
      </c>
      <c r="R91" s="381">
        <v>490</v>
      </c>
      <c r="S91" s="381">
        <v>473</v>
      </c>
      <c r="T91" s="381">
        <v>456</v>
      </c>
      <c r="U91" s="381">
        <v>439</v>
      </c>
      <c r="V91" s="381">
        <v>422</v>
      </c>
      <c r="W91" s="381">
        <v>405</v>
      </c>
      <c r="X91" s="381">
        <v>388</v>
      </c>
      <c r="Y91" s="381">
        <v>370</v>
      </c>
      <c r="Z91" s="381">
        <v>353</v>
      </c>
      <c r="AA91" s="381">
        <v>337</v>
      </c>
      <c r="AB91" s="381">
        <v>321</v>
      </c>
      <c r="AC91" s="381">
        <v>306</v>
      </c>
      <c r="AD91" s="381">
        <v>291</v>
      </c>
      <c r="AE91" s="381">
        <v>278</v>
      </c>
      <c r="AF91" s="381">
        <v>265</v>
      </c>
      <c r="AG91" s="381">
        <v>254</v>
      </c>
      <c r="AH91" s="381">
        <v>244</v>
      </c>
      <c r="AI91" s="381">
        <v>235</v>
      </c>
      <c r="AJ91" s="381">
        <v>228</v>
      </c>
      <c r="AK91" s="381">
        <v>222</v>
      </c>
      <c r="AL91" s="381">
        <v>219</v>
      </c>
    </row>
    <row r="92" spans="1:38" x14ac:dyDescent="0.2">
      <c r="A92" s="928"/>
      <c r="B92" s="635">
        <v>89</v>
      </c>
      <c r="C92" s="381">
        <v>614</v>
      </c>
      <c r="D92" s="381">
        <v>613</v>
      </c>
      <c r="E92" s="381">
        <v>611</v>
      </c>
      <c r="F92" s="381">
        <v>609</v>
      </c>
      <c r="G92" s="381">
        <v>605</v>
      </c>
      <c r="H92" s="381">
        <v>600</v>
      </c>
      <c r="I92" s="381">
        <v>593</v>
      </c>
      <c r="J92" s="381">
        <v>585</v>
      </c>
      <c r="K92" s="381">
        <v>576</v>
      </c>
      <c r="L92" s="381">
        <v>566</v>
      </c>
      <c r="M92" s="381">
        <v>554</v>
      </c>
      <c r="N92" s="381">
        <v>542</v>
      </c>
      <c r="O92" s="381">
        <v>528</v>
      </c>
      <c r="P92" s="381">
        <v>514</v>
      </c>
      <c r="Q92" s="381">
        <v>499</v>
      </c>
      <c r="R92" s="381">
        <v>483</v>
      </c>
      <c r="S92" s="381">
        <v>467</v>
      </c>
      <c r="T92" s="381">
        <v>450</v>
      </c>
      <c r="U92" s="381">
        <v>433</v>
      </c>
      <c r="V92" s="381">
        <v>416</v>
      </c>
      <c r="W92" s="381">
        <v>399</v>
      </c>
      <c r="X92" s="381">
        <v>382</v>
      </c>
      <c r="Y92" s="381">
        <v>365</v>
      </c>
      <c r="Z92" s="381">
        <v>348</v>
      </c>
      <c r="AA92" s="381">
        <v>332</v>
      </c>
      <c r="AB92" s="381">
        <v>316</v>
      </c>
      <c r="AC92" s="381">
        <v>301</v>
      </c>
      <c r="AD92" s="381">
        <v>287</v>
      </c>
      <c r="AE92" s="381">
        <v>274</v>
      </c>
      <c r="AF92" s="381">
        <v>261</v>
      </c>
      <c r="AG92" s="381">
        <v>250</v>
      </c>
      <c r="AH92" s="381">
        <v>240</v>
      </c>
      <c r="AI92" s="381">
        <v>231</v>
      </c>
      <c r="AJ92" s="381">
        <v>224</v>
      </c>
      <c r="AK92" s="381">
        <v>219</v>
      </c>
      <c r="AL92" s="381">
        <v>215</v>
      </c>
    </row>
    <row r="93" spans="1:38" x14ac:dyDescent="0.2">
      <c r="A93" s="928"/>
      <c r="B93" s="635">
        <v>90</v>
      </c>
      <c r="C93" s="381">
        <v>605</v>
      </c>
      <c r="D93" s="381">
        <v>604</v>
      </c>
      <c r="E93" s="381">
        <v>602</v>
      </c>
      <c r="F93" s="381">
        <v>600</v>
      </c>
      <c r="G93" s="381">
        <v>596</v>
      </c>
      <c r="H93" s="381">
        <v>591</v>
      </c>
      <c r="I93" s="381">
        <v>585</v>
      </c>
      <c r="J93" s="381">
        <v>577</v>
      </c>
      <c r="K93" s="381">
        <v>568</v>
      </c>
      <c r="L93" s="381">
        <v>558</v>
      </c>
      <c r="M93" s="381">
        <v>547</v>
      </c>
      <c r="N93" s="381">
        <v>534</v>
      </c>
      <c r="O93" s="381">
        <v>521</v>
      </c>
      <c r="P93" s="381">
        <v>507</v>
      </c>
      <c r="Q93" s="381">
        <v>492</v>
      </c>
      <c r="R93" s="381">
        <v>476</v>
      </c>
      <c r="S93" s="381">
        <v>461</v>
      </c>
      <c r="T93" s="381">
        <v>444</v>
      </c>
      <c r="U93" s="381">
        <v>427</v>
      </c>
      <c r="V93" s="381">
        <v>410</v>
      </c>
      <c r="W93" s="381">
        <v>393</v>
      </c>
      <c r="X93" s="381">
        <v>376</v>
      </c>
      <c r="Y93" s="381">
        <v>359</v>
      </c>
      <c r="Z93" s="381">
        <v>343</v>
      </c>
      <c r="AA93" s="381">
        <v>327</v>
      </c>
      <c r="AB93" s="381">
        <v>311</v>
      </c>
      <c r="AC93" s="381">
        <v>297</v>
      </c>
      <c r="AD93" s="381">
        <v>282</v>
      </c>
      <c r="AE93" s="381">
        <v>269</v>
      </c>
      <c r="AF93" s="381">
        <v>257</v>
      </c>
      <c r="AG93" s="381">
        <v>246</v>
      </c>
      <c r="AH93" s="381">
        <v>235</v>
      </c>
      <c r="AI93" s="381">
        <v>227</v>
      </c>
      <c r="AJ93" s="381">
        <v>220</v>
      </c>
      <c r="AK93" s="381">
        <v>215</v>
      </c>
      <c r="AL93" s="381">
        <v>212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3"/>
  <dimension ref="A1:AL93"/>
  <sheetViews>
    <sheetView zoomScale="55" zoomScaleNormal="55" zoomScalePageLayoutView="55"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758.27</v>
      </c>
      <c r="D3" s="381">
        <v>758.27</v>
      </c>
      <c r="E3" s="381">
        <v>758.27</v>
      </c>
      <c r="F3" s="381">
        <v>758.27</v>
      </c>
      <c r="G3" s="381">
        <v>758.27</v>
      </c>
      <c r="H3" s="381">
        <v>758.27</v>
      </c>
      <c r="I3" s="381">
        <v>758.27</v>
      </c>
      <c r="J3" s="381">
        <v>758.27</v>
      </c>
      <c r="K3" s="381">
        <v>758.27</v>
      </c>
      <c r="L3" s="381">
        <v>758.27</v>
      </c>
      <c r="M3" s="381">
        <v>758.27</v>
      </c>
      <c r="N3" s="381">
        <v>758.27</v>
      </c>
      <c r="O3" s="381">
        <v>758.27</v>
      </c>
      <c r="P3" s="381">
        <v>758.27</v>
      </c>
      <c r="Q3" s="381">
        <v>758.27</v>
      </c>
      <c r="R3" s="381">
        <v>758.27</v>
      </c>
      <c r="S3" s="381">
        <v>758.27</v>
      </c>
      <c r="T3" s="381">
        <v>758.27</v>
      </c>
      <c r="U3" s="381">
        <v>758.27</v>
      </c>
      <c r="V3" s="381">
        <v>758.27</v>
      </c>
      <c r="W3" s="381">
        <v>758.27</v>
      </c>
      <c r="X3" s="381">
        <v>758.27</v>
      </c>
      <c r="Y3" s="381">
        <v>758.27</v>
      </c>
      <c r="Z3" s="381">
        <v>758.27</v>
      </c>
      <c r="AA3" s="381">
        <v>758.27</v>
      </c>
      <c r="AB3" s="381">
        <v>758.27</v>
      </c>
      <c r="AC3" s="381">
        <v>758.27</v>
      </c>
      <c r="AD3" s="381">
        <v>758.27</v>
      </c>
      <c r="AE3" s="381">
        <v>758.27</v>
      </c>
      <c r="AF3" s="381">
        <v>758.27</v>
      </c>
      <c r="AG3" s="381">
        <v>758.27</v>
      </c>
      <c r="AH3" s="381">
        <v>758.27</v>
      </c>
      <c r="AI3" s="381">
        <v>758.27</v>
      </c>
      <c r="AJ3" s="381">
        <v>758.27</v>
      </c>
      <c r="AK3" s="381">
        <v>758.27</v>
      </c>
      <c r="AL3" s="381">
        <v>758.27</v>
      </c>
    </row>
    <row r="4" spans="1:38" x14ac:dyDescent="0.2">
      <c r="A4" s="928"/>
      <c r="B4" s="635">
        <v>1</v>
      </c>
      <c r="C4" s="381">
        <v>765.5</v>
      </c>
      <c r="D4" s="381">
        <v>765.47</v>
      </c>
      <c r="E4" s="381">
        <v>765.38</v>
      </c>
      <c r="F4" s="381">
        <v>765.23</v>
      </c>
      <c r="G4" s="381">
        <v>765.02</v>
      </c>
      <c r="H4" s="381">
        <v>764.75</v>
      </c>
      <c r="I4" s="381">
        <v>764.43</v>
      </c>
      <c r="J4" s="381">
        <v>764.05</v>
      </c>
      <c r="K4" s="381">
        <v>763.62</v>
      </c>
      <c r="L4" s="381">
        <v>763.15</v>
      </c>
      <c r="M4" s="381">
        <v>762.63</v>
      </c>
      <c r="N4" s="381">
        <v>762.08</v>
      </c>
      <c r="O4" s="381">
        <v>761.48</v>
      </c>
      <c r="P4" s="381">
        <v>760.86</v>
      </c>
      <c r="Q4" s="381">
        <v>760.21</v>
      </c>
      <c r="R4" s="381">
        <v>759.54</v>
      </c>
      <c r="S4" s="381">
        <v>758.85</v>
      </c>
      <c r="T4" s="381">
        <v>758.16</v>
      </c>
      <c r="U4" s="381">
        <v>757.45</v>
      </c>
      <c r="V4" s="381">
        <v>756.75</v>
      </c>
      <c r="W4" s="381">
        <v>756.06</v>
      </c>
      <c r="X4" s="381">
        <v>755.37</v>
      </c>
      <c r="Y4" s="381">
        <v>754.7</v>
      </c>
      <c r="Z4" s="381">
        <v>754.05</v>
      </c>
      <c r="AA4" s="381">
        <v>753.42</v>
      </c>
      <c r="AB4" s="381">
        <v>752.83</v>
      </c>
      <c r="AC4" s="381">
        <v>752.27</v>
      </c>
      <c r="AD4" s="381">
        <v>751.75</v>
      </c>
      <c r="AE4" s="381">
        <v>751.27</v>
      </c>
      <c r="AF4" s="381">
        <v>750.84</v>
      </c>
      <c r="AG4" s="381">
        <v>750.46</v>
      </c>
      <c r="AH4" s="381">
        <v>750.14</v>
      </c>
      <c r="AI4" s="381">
        <v>749.87</v>
      </c>
      <c r="AJ4" s="381">
        <v>749.65</v>
      </c>
      <c r="AK4" s="381">
        <v>749.5</v>
      </c>
      <c r="AL4" s="381">
        <v>749.41</v>
      </c>
    </row>
    <row r="5" spans="1:38" x14ac:dyDescent="0.2">
      <c r="A5" s="928"/>
      <c r="B5" s="635">
        <v>2</v>
      </c>
      <c r="C5" s="381">
        <v>773.38</v>
      </c>
      <c r="D5" s="381">
        <v>773.32</v>
      </c>
      <c r="E5" s="381">
        <v>773.14</v>
      </c>
      <c r="F5" s="381">
        <v>772.84</v>
      </c>
      <c r="G5" s="381">
        <v>772.43</v>
      </c>
      <c r="H5" s="381">
        <v>771.9</v>
      </c>
      <c r="I5" s="381">
        <v>771.25</v>
      </c>
      <c r="J5" s="381">
        <v>770.5</v>
      </c>
      <c r="K5" s="381">
        <v>769.65</v>
      </c>
      <c r="L5" s="381">
        <v>768.71</v>
      </c>
      <c r="M5" s="381">
        <v>767.67</v>
      </c>
      <c r="N5" s="381">
        <v>766.56</v>
      </c>
      <c r="O5" s="381">
        <v>765.38</v>
      </c>
      <c r="P5" s="381">
        <v>764.14</v>
      </c>
      <c r="Q5" s="381">
        <v>762.85</v>
      </c>
      <c r="R5" s="381">
        <v>761.51</v>
      </c>
      <c r="S5" s="381">
        <v>760.13</v>
      </c>
      <c r="T5" s="381">
        <v>758.74</v>
      </c>
      <c r="U5" s="381">
        <v>757.34</v>
      </c>
      <c r="V5" s="381">
        <v>755.93</v>
      </c>
      <c r="W5" s="381">
        <v>754.54</v>
      </c>
      <c r="X5" s="381">
        <v>753.16</v>
      </c>
      <c r="Y5" s="381">
        <v>751.81</v>
      </c>
      <c r="Z5" s="381">
        <v>750.52</v>
      </c>
      <c r="AA5" s="381">
        <v>749.27</v>
      </c>
      <c r="AB5" s="381">
        <v>748.08</v>
      </c>
      <c r="AC5" s="381">
        <v>746.96</v>
      </c>
      <c r="AD5" s="381">
        <v>745.91</v>
      </c>
      <c r="AE5" s="381">
        <v>744.95</v>
      </c>
      <c r="AF5" s="381">
        <v>744.09</v>
      </c>
      <c r="AG5" s="381">
        <v>743.33</v>
      </c>
      <c r="AH5" s="381">
        <v>742.68</v>
      </c>
      <c r="AI5" s="381">
        <v>742.13</v>
      </c>
      <c r="AJ5" s="381">
        <v>741.71</v>
      </c>
      <c r="AK5" s="381">
        <v>741.41</v>
      </c>
      <c r="AL5" s="381">
        <v>741.23</v>
      </c>
    </row>
    <row r="6" spans="1:38" x14ac:dyDescent="0.2">
      <c r="A6" s="928"/>
      <c r="B6" s="635">
        <v>3</v>
      </c>
      <c r="C6" s="381">
        <v>781.15</v>
      </c>
      <c r="D6" s="381">
        <v>781.06</v>
      </c>
      <c r="E6" s="381">
        <v>780.78</v>
      </c>
      <c r="F6" s="381">
        <v>780.33</v>
      </c>
      <c r="G6" s="381">
        <v>779.7</v>
      </c>
      <c r="H6" s="381">
        <v>778.9</v>
      </c>
      <c r="I6" s="381">
        <v>777.94</v>
      </c>
      <c r="J6" s="381">
        <v>776.82</v>
      </c>
      <c r="K6" s="381">
        <v>775.55</v>
      </c>
      <c r="L6" s="381">
        <v>774.14</v>
      </c>
      <c r="M6" s="381">
        <v>772.59</v>
      </c>
      <c r="N6" s="381">
        <v>770.93</v>
      </c>
      <c r="O6" s="381">
        <v>769.17</v>
      </c>
      <c r="P6" s="381">
        <v>767.31</v>
      </c>
      <c r="Q6" s="381">
        <v>765.37</v>
      </c>
      <c r="R6" s="381">
        <v>763.37</v>
      </c>
      <c r="S6" s="381">
        <v>761.32</v>
      </c>
      <c r="T6" s="381">
        <v>759.24</v>
      </c>
      <c r="U6" s="381">
        <v>757.13</v>
      </c>
      <c r="V6" s="381">
        <v>755.03</v>
      </c>
      <c r="W6" s="381">
        <v>752.94</v>
      </c>
      <c r="X6" s="381">
        <v>750.88</v>
      </c>
      <c r="Y6" s="381">
        <v>748.86</v>
      </c>
      <c r="Z6" s="381">
        <v>746.91</v>
      </c>
      <c r="AA6" s="381">
        <v>745.03</v>
      </c>
      <c r="AB6" s="381">
        <v>743.24</v>
      </c>
      <c r="AC6" s="381">
        <v>741.56</v>
      </c>
      <c r="AD6" s="381">
        <v>740</v>
      </c>
      <c r="AE6" s="381">
        <v>738.57</v>
      </c>
      <c r="AF6" s="381">
        <v>737.27</v>
      </c>
      <c r="AG6" s="381">
        <v>736.13</v>
      </c>
      <c r="AH6" s="381">
        <v>735.15</v>
      </c>
      <c r="AI6" s="381">
        <v>734.34</v>
      </c>
      <c r="AJ6" s="381">
        <v>733.69</v>
      </c>
      <c r="AK6" s="381">
        <v>733.23</v>
      </c>
      <c r="AL6" s="381">
        <v>732.95</v>
      </c>
    </row>
    <row r="7" spans="1:38" x14ac:dyDescent="0.2">
      <c r="A7" s="928"/>
      <c r="B7" s="635">
        <v>4</v>
      </c>
      <c r="C7" s="381">
        <v>788.77</v>
      </c>
      <c r="D7" s="381">
        <v>788.64</v>
      </c>
      <c r="E7" s="381">
        <v>788.28</v>
      </c>
      <c r="F7" s="381">
        <v>787.68</v>
      </c>
      <c r="G7" s="381">
        <v>786.86</v>
      </c>
      <c r="H7" s="381">
        <v>785.81</v>
      </c>
      <c r="I7" s="381">
        <v>784.54</v>
      </c>
      <c r="J7" s="381">
        <v>783.04</v>
      </c>
      <c r="K7" s="381">
        <v>781.36</v>
      </c>
      <c r="L7" s="381">
        <v>779.49</v>
      </c>
      <c r="M7" s="381">
        <v>777.44</v>
      </c>
      <c r="N7" s="381">
        <v>775.23</v>
      </c>
      <c r="O7" s="381">
        <v>772.9</v>
      </c>
      <c r="P7" s="381">
        <v>770.42</v>
      </c>
      <c r="Q7" s="381">
        <v>767.84</v>
      </c>
      <c r="R7" s="381">
        <v>765.2</v>
      </c>
      <c r="S7" s="381">
        <v>762.48</v>
      </c>
      <c r="T7" s="381">
        <v>759.69</v>
      </c>
      <c r="U7" s="381">
        <v>756.88</v>
      </c>
      <c r="V7" s="381">
        <v>754.1</v>
      </c>
      <c r="W7" s="381">
        <v>751.3</v>
      </c>
      <c r="X7" s="381">
        <v>748.56</v>
      </c>
      <c r="Y7" s="381">
        <v>745.88</v>
      </c>
      <c r="Z7" s="381">
        <v>743.3</v>
      </c>
      <c r="AA7" s="381">
        <v>740.78</v>
      </c>
      <c r="AB7" s="381">
        <v>738.38</v>
      </c>
      <c r="AC7" s="381">
        <v>736.12</v>
      </c>
      <c r="AD7" s="381">
        <v>734.02</v>
      </c>
      <c r="AE7" s="381">
        <v>732.11</v>
      </c>
      <c r="AF7" s="381">
        <v>730.39</v>
      </c>
      <c r="AG7" s="381">
        <v>728.86</v>
      </c>
      <c r="AH7" s="381">
        <v>727.56</v>
      </c>
      <c r="AI7" s="381">
        <v>726.46</v>
      </c>
      <c r="AJ7" s="381">
        <v>725.61</v>
      </c>
      <c r="AK7" s="381">
        <v>725</v>
      </c>
      <c r="AL7" s="381">
        <v>724.62</v>
      </c>
    </row>
    <row r="8" spans="1:38" x14ac:dyDescent="0.2">
      <c r="A8" s="928"/>
      <c r="B8" s="635">
        <v>5</v>
      </c>
      <c r="C8" s="381">
        <v>796.23</v>
      </c>
      <c r="D8" s="381">
        <v>796.08</v>
      </c>
      <c r="E8" s="381">
        <v>795.66</v>
      </c>
      <c r="F8" s="381">
        <v>794.91</v>
      </c>
      <c r="G8" s="381">
        <v>793.87</v>
      </c>
      <c r="H8" s="381">
        <v>792.56</v>
      </c>
      <c r="I8" s="381">
        <v>790.97</v>
      </c>
      <c r="J8" s="381">
        <v>789.11</v>
      </c>
      <c r="K8" s="381">
        <v>787.01</v>
      </c>
      <c r="L8" s="381">
        <v>784.7</v>
      </c>
      <c r="M8" s="381">
        <v>782.2</v>
      </c>
      <c r="N8" s="381">
        <v>779.5</v>
      </c>
      <c r="O8" s="381">
        <v>776.55</v>
      </c>
      <c r="P8" s="381">
        <v>773.47</v>
      </c>
      <c r="Q8" s="381">
        <v>770.27</v>
      </c>
      <c r="R8" s="381">
        <v>766.97</v>
      </c>
      <c r="S8" s="381">
        <v>763.51</v>
      </c>
      <c r="T8" s="381">
        <v>760.08</v>
      </c>
      <c r="U8" s="381">
        <v>756.59</v>
      </c>
      <c r="V8" s="381">
        <v>753.09</v>
      </c>
      <c r="W8" s="381">
        <v>749.63</v>
      </c>
      <c r="X8" s="381">
        <v>746.19</v>
      </c>
      <c r="Y8" s="381">
        <v>742.84</v>
      </c>
      <c r="Z8" s="381">
        <v>739.58</v>
      </c>
      <c r="AA8" s="381">
        <v>736.45</v>
      </c>
      <c r="AB8" s="381">
        <v>733.5</v>
      </c>
      <c r="AC8" s="381">
        <v>730.69</v>
      </c>
      <c r="AD8" s="381">
        <v>728.08</v>
      </c>
      <c r="AE8" s="381">
        <v>725.69</v>
      </c>
      <c r="AF8" s="381">
        <v>723.51</v>
      </c>
      <c r="AG8" s="381">
        <v>721.62</v>
      </c>
      <c r="AH8" s="381">
        <v>719.97</v>
      </c>
      <c r="AI8" s="381">
        <v>718.56</v>
      </c>
      <c r="AJ8" s="381">
        <v>717.5</v>
      </c>
      <c r="AK8" s="381">
        <v>716.71</v>
      </c>
      <c r="AL8" s="381">
        <v>716.25</v>
      </c>
    </row>
    <row r="9" spans="1:38" x14ac:dyDescent="0.2">
      <c r="A9" s="928"/>
      <c r="B9" s="635">
        <v>6</v>
      </c>
      <c r="C9" s="381">
        <v>803.57</v>
      </c>
      <c r="D9" s="381">
        <v>803.39</v>
      </c>
      <c r="E9" s="381">
        <v>802.85</v>
      </c>
      <c r="F9" s="381">
        <v>801.97</v>
      </c>
      <c r="G9" s="381">
        <v>800.74</v>
      </c>
      <c r="H9" s="381">
        <v>799.2</v>
      </c>
      <c r="I9" s="381">
        <v>797.4</v>
      </c>
      <c r="J9" s="381">
        <v>795.2</v>
      </c>
      <c r="K9" s="381">
        <v>792.69</v>
      </c>
      <c r="L9" s="381">
        <v>789.91</v>
      </c>
      <c r="M9" s="381">
        <v>786.93</v>
      </c>
      <c r="N9" s="381">
        <v>783.65</v>
      </c>
      <c r="O9" s="381">
        <v>780.15</v>
      </c>
      <c r="P9" s="381">
        <v>776.5</v>
      </c>
      <c r="Q9" s="381">
        <v>772.69</v>
      </c>
      <c r="R9" s="381">
        <v>768.74</v>
      </c>
      <c r="S9" s="381">
        <v>764.67</v>
      </c>
      <c r="T9" s="381">
        <v>760.6</v>
      </c>
      <c r="U9" s="381">
        <v>756.38</v>
      </c>
      <c r="V9" s="381">
        <v>752.17</v>
      </c>
      <c r="W9" s="381">
        <v>747.99</v>
      </c>
      <c r="X9" s="381">
        <v>743.91</v>
      </c>
      <c r="Y9" s="381">
        <v>739.92</v>
      </c>
      <c r="Z9" s="381">
        <v>736.04</v>
      </c>
      <c r="AA9" s="381">
        <v>732.27</v>
      </c>
      <c r="AB9" s="381">
        <v>728.62</v>
      </c>
      <c r="AC9" s="381">
        <v>725.26</v>
      </c>
      <c r="AD9" s="381">
        <v>722.1</v>
      </c>
      <c r="AE9" s="381">
        <v>719.22</v>
      </c>
      <c r="AF9" s="381">
        <v>716.6</v>
      </c>
      <c r="AG9" s="381">
        <v>714.32</v>
      </c>
      <c r="AH9" s="381">
        <v>712.35</v>
      </c>
      <c r="AI9" s="381">
        <v>710.68</v>
      </c>
      <c r="AJ9" s="381">
        <v>709.4</v>
      </c>
      <c r="AK9" s="381">
        <v>708.48</v>
      </c>
      <c r="AL9" s="381">
        <v>707.93</v>
      </c>
    </row>
    <row r="10" spans="1:38" x14ac:dyDescent="0.2">
      <c r="A10" s="928"/>
      <c r="B10" s="635">
        <v>7</v>
      </c>
      <c r="C10" s="381">
        <v>810.76</v>
      </c>
      <c r="D10" s="381">
        <v>810.54</v>
      </c>
      <c r="E10" s="381">
        <v>809.95</v>
      </c>
      <c r="F10" s="381">
        <v>808.95</v>
      </c>
      <c r="G10" s="381">
        <v>807.59</v>
      </c>
      <c r="H10" s="381">
        <v>805.76</v>
      </c>
      <c r="I10" s="381">
        <v>803.57</v>
      </c>
      <c r="J10" s="381">
        <v>801</v>
      </c>
      <c r="K10" s="381">
        <v>798.14</v>
      </c>
      <c r="L10" s="381">
        <v>794.96</v>
      </c>
      <c r="M10" s="381">
        <v>791.49</v>
      </c>
      <c r="N10" s="381">
        <v>787.75</v>
      </c>
      <c r="O10" s="381">
        <v>783.71</v>
      </c>
      <c r="P10" s="381">
        <v>779.46</v>
      </c>
      <c r="Q10" s="381">
        <v>775.04</v>
      </c>
      <c r="R10" s="381">
        <v>770.37</v>
      </c>
      <c r="S10" s="381">
        <v>765.7</v>
      </c>
      <c r="T10" s="381">
        <v>760.83</v>
      </c>
      <c r="U10" s="381">
        <v>756.03</v>
      </c>
      <c r="V10" s="381">
        <v>751.18</v>
      </c>
      <c r="W10" s="381">
        <v>746.32</v>
      </c>
      <c r="X10" s="381">
        <v>741.51</v>
      </c>
      <c r="Y10" s="381">
        <v>736.78</v>
      </c>
      <c r="Z10" s="381">
        <v>732.25</v>
      </c>
      <c r="AA10" s="381">
        <v>727.87</v>
      </c>
      <c r="AB10" s="381">
        <v>723.66</v>
      </c>
      <c r="AC10" s="381">
        <v>719.77</v>
      </c>
      <c r="AD10" s="381">
        <v>716.1</v>
      </c>
      <c r="AE10" s="381">
        <v>712.71</v>
      </c>
      <c r="AF10" s="381">
        <v>709.7</v>
      </c>
      <c r="AG10" s="381">
        <v>707.02</v>
      </c>
      <c r="AH10" s="381">
        <v>704.71</v>
      </c>
      <c r="AI10" s="381">
        <v>702.78</v>
      </c>
      <c r="AJ10" s="381">
        <v>701.31</v>
      </c>
      <c r="AK10" s="381">
        <v>700.26</v>
      </c>
      <c r="AL10" s="381">
        <v>699.61</v>
      </c>
    </row>
    <row r="11" spans="1:38" x14ac:dyDescent="0.2">
      <c r="A11" s="928"/>
      <c r="B11" s="635">
        <v>8</v>
      </c>
      <c r="C11" s="381">
        <v>817.76</v>
      </c>
      <c r="D11" s="381">
        <v>817.56</v>
      </c>
      <c r="E11" s="381">
        <v>816.89</v>
      </c>
      <c r="F11" s="381">
        <v>815.77</v>
      </c>
      <c r="G11" s="381">
        <v>814.15</v>
      </c>
      <c r="H11" s="381">
        <v>812.11</v>
      </c>
      <c r="I11" s="381">
        <v>809.65</v>
      </c>
      <c r="J11" s="381">
        <v>806.81</v>
      </c>
      <c r="K11" s="381">
        <v>803.55</v>
      </c>
      <c r="L11" s="381">
        <v>799.92</v>
      </c>
      <c r="M11" s="381">
        <v>795.91</v>
      </c>
      <c r="N11" s="381">
        <v>791.59</v>
      </c>
      <c r="O11" s="381">
        <v>787.1</v>
      </c>
      <c r="P11" s="381">
        <v>782.24</v>
      </c>
      <c r="Q11" s="381">
        <v>777.16</v>
      </c>
      <c r="R11" s="381">
        <v>772</v>
      </c>
      <c r="S11" s="381">
        <v>766.65</v>
      </c>
      <c r="T11" s="381">
        <v>761.18</v>
      </c>
      <c r="U11" s="381">
        <v>755.73</v>
      </c>
      <c r="V11" s="381">
        <v>750.11</v>
      </c>
      <c r="W11" s="381">
        <v>744.59</v>
      </c>
      <c r="X11" s="381">
        <v>739.18</v>
      </c>
      <c r="Y11" s="381">
        <v>733.78</v>
      </c>
      <c r="Z11" s="381">
        <v>728.56</v>
      </c>
      <c r="AA11" s="381">
        <v>723.49</v>
      </c>
      <c r="AB11" s="381">
        <v>718.73</v>
      </c>
      <c r="AC11" s="381">
        <v>714.26</v>
      </c>
      <c r="AD11" s="381">
        <v>710.06</v>
      </c>
      <c r="AE11" s="381">
        <v>706.23</v>
      </c>
      <c r="AF11" s="381">
        <v>702.76</v>
      </c>
      <c r="AG11" s="381">
        <v>699.7</v>
      </c>
      <c r="AH11" s="381">
        <v>697.13</v>
      </c>
      <c r="AI11" s="381">
        <v>694.99</v>
      </c>
      <c r="AJ11" s="381">
        <v>693.28</v>
      </c>
      <c r="AK11" s="381">
        <v>692.05</v>
      </c>
      <c r="AL11" s="381">
        <v>691.28</v>
      </c>
    </row>
    <row r="12" spans="1:38" x14ac:dyDescent="0.2">
      <c r="A12" s="928"/>
      <c r="B12" s="635">
        <v>9</v>
      </c>
      <c r="C12" s="381">
        <v>824.67</v>
      </c>
      <c r="D12" s="381">
        <v>824.41</v>
      </c>
      <c r="E12" s="381">
        <v>823.69</v>
      </c>
      <c r="F12" s="381">
        <v>822.37</v>
      </c>
      <c r="G12" s="381">
        <v>820.58</v>
      </c>
      <c r="H12" s="381">
        <v>818.39</v>
      </c>
      <c r="I12" s="381">
        <v>815.62</v>
      </c>
      <c r="J12" s="381">
        <v>812.39</v>
      </c>
      <c r="K12" s="381">
        <v>808.73</v>
      </c>
      <c r="L12" s="381">
        <v>804.71</v>
      </c>
      <c r="M12" s="381">
        <v>800.28</v>
      </c>
      <c r="N12" s="381">
        <v>795.57</v>
      </c>
      <c r="O12" s="381">
        <v>790.45</v>
      </c>
      <c r="P12" s="381">
        <v>785.07</v>
      </c>
      <c r="Q12" s="381">
        <v>779.42</v>
      </c>
      <c r="R12" s="381">
        <v>773.62</v>
      </c>
      <c r="S12" s="381">
        <v>767.55</v>
      </c>
      <c r="T12" s="381">
        <v>761.45</v>
      </c>
      <c r="U12" s="381">
        <v>755.17</v>
      </c>
      <c r="V12" s="381">
        <v>749.01</v>
      </c>
      <c r="W12" s="381">
        <v>742.79</v>
      </c>
      <c r="X12" s="381">
        <v>736.62</v>
      </c>
      <c r="Y12" s="381">
        <v>730.6</v>
      </c>
      <c r="Z12" s="381">
        <v>724.7</v>
      </c>
      <c r="AA12" s="381">
        <v>719.15</v>
      </c>
      <c r="AB12" s="381">
        <v>713.71</v>
      </c>
      <c r="AC12" s="381">
        <v>708.75</v>
      </c>
      <c r="AD12" s="381">
        <v>704.03</v>
      </c>
      <c r="AE12" s="381">
        <v>699.68</v>
      </c>
      <c r="AF12" s="381">
        <v>695.87</v>
      </c>
      <c r="AG12" s="381">
        <v>692.46</v>
      </c>
      <c r="AH12" s="381">
        <v>689.52</v>
      </c>
      <c r="AI12" s="381">
        <v>687.15</v>
      </c>
      <c r="AJ12" s="381">
        <v>685.31</v>
      </c>
      <c r="AK12" s="381">
        <v>683.92</v>
      </c>
      <c r="AL12" s="381">
        <v>683.1</v>
      </c>
    </row>
    <row r="13" spans="1:38" x14ac:dyDescent="0.2">
      <c r="A13" s="928"/>
      <c r="B13" s="635">
        <v>10</v>
      </c>
      <c r="C13" s="381">
        <v>831.41</v>
      </c>
      <c r="D13" s="381">
        <v>831.15</v>
      </c>
      <c r="E13" s="381">
        <v>830.29</v>
      </c>
      <c r="F13" s="381">
        <v>828.87</v>
      </c>
      <c r="G13" s="381">
        <v>826.9</v>
      </c>
      <c r="H13" s="381">
        <v>824.42</v>
      </c>
      <c r="I13" s="381">
        <v>821.39</v>
      </c>
      <c r="J13" s="381">
        <v>817.86</v>
      </c>
      <c r="K13" s="381">
        <v>813.92</v>
      </c>
      <c r="L13" s="381">
        <v>809.44</v>
      </c>
      <c r="M13" s="381">
        <v>804.54</v>
      </c>
      <c r="N13" s="381">
        <v>799.26</v>
      </c>
      <c r="O13" s="381">
        <v>793.59</v>
      </c>
      <c r="P13" s="381">
        <v>787.63</v>
      </c>
      <c r="Q13" s="381">
        <v>781.47</v>
      </c>
      <c r="R13" s="381">
        <v>774.96</v>
      </c>
      <c r="S13" s="381">
        <v>768.39</v>
      </c>
      <c r="T13" s="381">
        <v>761.65</v>
      </c>
      <c r="U13" s="381">
        <v>754.81</v>
      </c>
      <c r="V13" s="381">
        <v>747.89</v>
      </c>
      <c r="W13" s="381">
        <v>740.97</v>
      </c>
      <c r="X13" s="381">
        <v>734.26</v>
      </c>
      <c r="Y13" s="381">
        <v>727.55</v>
      </c>
      <c r="Z13" s="381">
        <v>720.98</v>
      </c>
      <c r="AA13" s="381">
        <v>714.75</v>
      </c>
      <c r="AB13" s="381">
        <v>708.74</v>
      </c>
      <c r="AC13" s="381">
        <v>703.15</v>
      </c>
      <c r="AD13" s="381">
        <v>698.04</v>
      </c>
      <c r="AE13" s="381">
        <v>693.23</v>
      </c>
      <c r="AF13" s="381">
        <v>688.98</v>
      </c>
      <c r="AG13" s="381">
        <v>685.23</v>
      </c>
      <c r="AH13" s="381">
        <v>682.04</v>
      </c>
      <c r="AI13" s="381">
        <v>679.37</v>
      </c>
      <c r="AJ13" s="381">
        <v>677.39</v>
      </c>
      <c r="AK13" s="381">
        <v>675.92</v>
      </c>
      <c r="AL13" s="381">
        <v>675.08</v>
      </c>
    </row>
    <row r="14" spans="1:38" x14ac:dyDescent="0.2">
      <c r="A14" s="928"/>
      <c r="B14" s="635">
        <v>11</v>
      </c>
      <c r="C14" s="381">
        <v>838.01</v>
      </c>
      <c r="D14" s="381">
        <v>837.67</v>
      </c>
      <c r="E14" s="381">
        <v>836.71</v>
      </c>
      <c r="F14" s="381">
        <v>835.18</v>
      </c>
      <c r="G14" s="381">
        <v>833.06</v>
      </c>
      <c r="H14" s="381">
        <v>830.32</v>
      </c>
      <c r="I14" s="381">
        <v>827.02</v>
      </c>
      <c r="J14" s="381">
        <v>823.23</v>
      </c>
      <c r="K14" s="381">
        <v>818.83</v>
      </c>
      <c r="L14" s="381">
        <v>814</v>
      </c>
      <c r="M14" s="381">
        <v>808.62</v>
      </c>
      <c r="N14" s="381">
        <v>802.92</v>
      </c>
      <c r="O14" s="381">
        <v>796.83</v>
      </c>
      <c r="P14" s="381">
        <v>790.39</v>
      </c>
      <c r="Q14" s="381">
        <v>783.56</v>
      </c>
      <c r="R14" s="381">
        <v>776.48</v>
      </c>
      <c r="S14" s="381">
        <v>769.31</v>
      </c>
      <c r="T14" s="381">
        <v>761.78</v>
      </c>
      <c r="U14" s="381">
        <v>754.24</v>
      </c>
      <c r="V14" s="381">
        <v>746.69</v>
      </c>
      <c r="W14" s="381">
        <v>739.19</v>
      </c>
      <c r="X14" s="381">
        <v>731.67</v>
      </c>
      <c r="Y14" s="381">
        <v>724.34</v>
      </c>
      <c r="Z14" s="381">
        <v>717.25</v>
      </c>
      <c r="AA14" s="381">
        <v>710.36</v>
      </c>
      <c r="AB14" s="381">
        <v>703.84</v>
      </c>
      <c r="AC14" s="381">
        <v>697.68</v>
      </c>
      <c r="AD14" s="381">
        <v>692.02</v>
      </c>
      <c r="AE14" s="381">
        <v>686.78</v>
      </c>
      <c r="AF14" s="381">
        <v>682.11</v>
      </c>
      <c r="AG14" s="381">
        <v>678.07</v>
      </c>
      <c r="AH14" s="381">
        <v>674.54</v>
      </c>
      <c r="AI14" s="381">
        <v>671.82</v>
      </c>
      <c r="AJ14" s="381">
        <v>669.77</v>
      </c>
      <c r="AK14" s="381">
        <v>668.13</v>
      </c>
      <c r="AL14" s="381">
        <v>667.15</v>
      </c>
    </row>
    <row r="15" spans="1:38" x14ac:dyDescent="0.2">
      <c r="A15" s="928"/>
      <c r="B15" s="635">
        <v>12</v>
      </c>
      <c r="C15" s="381">
        <v>844.34</v>
      </c>
      <c r="D15" s="381">
        <v>844.01</v>
      </c>
      <c r="E15" s="381">
        <v>843.02</v>
      </c>
      <c r="F15" s="381">
        <v>841.33</v>
      </c>
      <c r="G15" s="381">
        <v>839.03</v>
      </c>
      <c r="H15" s="381">
        <v>836.11</v>
      </c>
      <c r="I15" s="381">
        <v>832.57</v>
      </c>
      <c r="J15" s="381">
        <v>828.42</v>
      </c>
      <c r="K15" s="381">
        <v>823.71</v>
      </c>
      <c r="L15" s="381">
        <v>818.48</v>
      </c>
      <c r="M15" s="381">
        <v>812.74</v>
      </c>
      <c r="N15" s="381">
        <v>806.5</v>
      </c>
      <c r="O15" s="381">
        <v>799.75</v>
      </c>
      <c r="P15" s="381">
        <v>792.75</v>
      </c>
      <c r="Q15" s="381">
        <v>785.39</v>
      </c>
      <c r="R15" s="381">
        <v>777.84</v>
      </c>
      <c r="S15" s="381">
        <v>769.91</v>
      </c>
      <c r="T15" s="381">
        <v>761.92</v>
      </c>
      <c r="U15" s="381">
        <v>753.81</v>
      </c>
      <c r="V15" s="381">
        <v>745.56</v>
      </c>
      <c r="W15" s="381">
        <v>737.42</v>
      </c>
      <c r="X15" s="381">
        <v>729.35</v>
      </c>
      <c r="Y15" s="381">
        <v>721.38</v>
      </c>
      <c r="Z15" s="381">
        <v>713.5</v>
      </c>
      <c r="AA15" s="381">
        <v>706.02</v>
      </c>
      <c r="AB15" s="381">
        <v>698.93</v>
      </c>
      <c r="AC15" s="381">
        <v>692.12</v>
      </c>
      <c r="AD15" s="381">
        <v>685.97</v>
      </c>
      <c r="AE15" s="381">
        <v>680.39</v>
      </c>
      <c r="AF15" s="381">
        <v>675.34</v>
      </c>
      <c r="AG15" s="381">
        <v>670.95</v>
      </c>
      <c r="AH15" s="381">
        <v>667.36</v>
      </c>
      <c r="AI15" s="381">
        <v>664.36</v>
      </c>
      <c r="AJ15" s="381">
        <v>661.89</v>
      </c>
      <c r="AK15" s="381">
        <v>660.19</v>
      </c>
      <c r="AL15" s="381">
        <v>659.22</v>
      </c>
    </row>
    <row r="16" spans="1:38" x14ac:dyDescent="0.2">
      <c r="A16" s="928"/>
      <c r="B16" s="635">
        <v>13</v>
      </c>
      <c r="C16" s="381">
        <v>850.55</v>
      </c>
      <c r="D16" s="381">
        <v>850.21</v>
      </c>
      <c r="E16" s="381">
        <v>849.08</v>
      </c>
      <c r="F16" s="381">
        <v>847.32</v>
      </c>
      <c r="G16" s="381">
        <v>844.82</v>
      </c>
      <c r="H16" s="381">
        <v>841.67</v>
      </c>
      <c r="I16" s="381">
        <v>837.92</v>
      </c>
      <c r="J16" s="381">
        <v>833.42</v>
      </c>
      <c r="K16" s="381">
        <v>828.4</v>
      </c>
      <c r="L16" s="381">
        <v>822.76</v>
      </c>
      <c r="M16" s="381">
        <v>816.56</v>
      </c>
      <c r="N16" s="381">
        <v>809.9</v>
      </c>
      <c r="O16" s="381">
        <v>802.88</v>
      </c>
      <c r="P16" s="381">
        <v>795.29</v>
      </c>
      <c r="Q16" s="381">
        <v>787.37</v>
      </c>
      <c r="R16" s="381">
        <v>779.23</v>
      </c>
      <c r="S16" s="381">
        <v>770.75</v>
      </c>
      <c r="T16" s="381">
        <v>762.17</v>
      </c>
      <c r="U16" s="381">
        <v>753.16</v>
      </c>
      <c r="V16" s="381">
        <v>744.35</v>
      </c>
      <c r="W16" s="381">
        <v>735.58</v>
      </c>
      <c r="X16" s="381">
        <v>726.73</v>
      </c>
      <c r="Y16" s="381">
        <v>718.1</v>
      </c>
      <c r="Z16" s="381">
        <v>709.79</v>
      </c>
      <c r="AA16" s="381">
        <v>701.68</v>
      </c>
      <c r="AB16" s="381">
        <v>694.03</v>
      </c>
      <c r="AC16" s="381">
        <v>686.82</v>
      </c>
      <c r="AD16" s="381">
        <v>680.06</v>
      </c>
      <c r="AE16" s="381">
        <v>674.04</v>
      </c>
      <c r="AF16" s="381">
        <v>668.61</v>
      </c>
      <c r="AG16" s="381">
        <v>664</v>
      </c>
      <c r="AH16" s="381">
        <v>660.1</v>
      </c>
      <c r="AI16" s="381">
        <v>656.71</v>
      </c>
      <c r="AJ16" s="381">
        <v>654.25</v>
      </c>
      <c r="AK16" s="381">
        <v>652.53</v>
      </c>
      <c r="AL16" s="381">
        <v>651.54</v>
      </c>
    </row>
    <row r="17" spans="1:38" x14ac:dyDescent="0.2">
      <c r="A17" s="928"/>
      <c r="B17" s="635">
        <v>14</v>
      </c>
      <c r="C17" s="381">
        <v>856.58</v>
      </c>
      <c r="D17" s="381">
        <v>856.2</v>
      </c>
      <c r="E17" s="381">
        <v>855.03</v>
      </c>
      <c r="F17" s="381">
        <v>853.12</v>
      </c>
      <c r="G17" s="381">
        <v>850.47</v>
      </c>
      <c r="H17" s="381">
        <v>847.15</v>
      </c>
      <c r="I17" s="381">
        <v>843.08</v>
      </c>
      <c r="J17" s="381">
        <v>838.29</v>
      </c>
      <c r="K17" s="381">
        <v>833.02</v>
      </c>
      <c r="L17" s="381">
        <v>826.95</v>
      </c>
      <c r="M17" s="381">
        <v>820.41</v>
      </c>
      <c r="N17" s="381">
        <v>813.25</v>
      </c>
      <c r="O17" s="381">
        <v>805.62</v>
      </c>
      <c r="P17" s="381">
        <v>797.52</v>
      </c>
      <c r="Q17" s="381">
        <v>789.11</v>
      </c>
      <c r="R17" s="381">
        <v>780.34</v>
      </c>
      <c r="S17" s="381">
        <v>771.36</v>
      </c>
      <c r="T17" s="381">
        <v>762.03</v>
      </c>
      <c r="U17" s="381">
        <v>752.68</v>
      </c>
      <c r="V17" s="381">
        <v>743.28</v>
      </c>
      <c r="W17" s="381">
        <v>733.79</v>
      </c>
      <c r="X17" s="381">
        <v>724.41</v>
      </c>
      <c r="Y17" s="381">
        <v>715.19</v>
      </c>
      <c r="Z17" s="381">
        <v>706.02</v>
      </c>
      <c r="AA17" s="381">
        <v>697.4</v>
      </c>
      <c r="AB17" s="381">
        <v>689.1</v>
      </c>
      <c r="AC17" s="381">
        <v>681.38</v>
      </c>
      <c r="AD17" s="381">
        <v>674.13</v>
      </c>
      <c r="AE17" s="381">
        <v>667.69</v>
      </c>
      <c r="AF17" s="381">
        <v>662.02</v>
      </c>
      <c r="AG17" s="381">
        <v>657.03</v>
      </c>
      <c r="AH17" s="381">
        <v>652.80999999999995</v>
      </c>
      <c r="AI17" s="381">
        <v>649.41</v>
      </c>
      <c r="AJ17" s="381">
        <v>646.73</v>
      </c>
      <c r="AK17" s="381">
        <v>644.79999999999995</v>
      </c>
      <c r="AL17" s="381">
        <v>643.59</v>
      </c>
    </row>
    <row r="18" spans="1:38" x14ac:dyDescent="0.2">
      <c r="A18" s="928"/>
      <c r="B18" s="635">
        <v>15</v>
      </c>
      <c r="C18" s="381">
        <v>862.42</v>
      </c>
      <c r="D18" s="381">
        <v>862.04</v>
      </c>
      <c r="E18" s="381">
        <v>860.82</v>
      </c>
      <c r="F18" s="381">
        <v>858.79</v>
      </c>
      <c r="G18" s="381">
        <v>855.94</v>
      </c>
      <c r="H18" s="381">
        <v>852.44</v>
      </c>
      <c r="I18" s="381">
        <v>848.09</v>
      </c>
      <c r="J18" s="381">
        <v>843.13</v>
      </c>
      <c r="K18" s="381">
        <v>837.39</v>
      </c>
      <c r="L18" s="381">
        <v>830.95</v>
      </c>
      <c r="M18" s="381">
        <v>824.13</v>
      </c>
      <c r="N18" s="381">
        <v>816.42</v>
      </c>
      <c r="O18" s="381">
        <v>808.4</v>
      </c>
      <c r="P18" s="381">
        <v>799.93</v>
      </c>
      <c r="Q18" s="381">
        <v>790.96</v>
      </c>
      <c r="R18" s="381">
        <v>781.64</v>
      </c>
      <c r="S18" s="381">
        <v>772.07</v>
      </c>
      <c r="T18" s="381">
        <v>762.21</v>
      </c>
      <c r="U18" s="381">
        <v>752.12</v>
      </c>
      <c r="V18" s="381">
        <v>741.96</v>
      </c>
      <c r="W18" s="381">
        <v>731.95</v>
      </c>
      <c r="X18" s="381">
        <v>721.8</v>
      </c>
      <c r="Y18" s="381">
        <v>711.91</v>
      </c>
      <c r="Z18" s="381">
        <v>702.41</v>
      </c>
      <c r="AA18" s="381">
        <v>693.06</v>
      </c>
      <c r="AB18" s="381">
        <v>684.23</v>
      </c>
      <c r="AC18" s="381">
        <v>675.88</v>
      </c>
      <c r="AD18" s="381">
        <v>668.26</v>
      </c>
      <c r="AE18" s="381">
        <v>661.4</v>
      </c>
      <c r="AF18" s="381">
        <v>655.42</v>
      </c>
      <c r="AG18" s="381">
        <v>650.14</v>
      </c>
      <c r="AH18" s="381">
        <v>645.64</v>
      </c>
      <c r="AI18" s="381">
        <v>642.01</v>
      </c>
      <c r="AJ18" s="381">
        <v>639.07000000000005</v>
      </c>
      <c r="AK18" s="381">
        <v>637.01</v>
      </c>
      <c r="AL18" s="381">
        <v>635.78</v>
      </c>
    </row>
    <row r="19" spans="1:38" x14ac:dyDescent="0.2">
      <c r="A19" s="928"/>
      <c r="B19" s="635">
        <v>16</v>
      </c>
      <c r="C19" s="381">
        <v>868.03</v>
      </c>
      <c r="D19" s="381">
        <v>867.63</v>
      </c>
      <c r="E19" s="381">
        <v>866.34</v>
      </c>
      <c r="F19" s="381">
        <v>864.25</v>
      </c>
      <c r="G19" s="381">
        <v>861.28</v>
      </c>
      <c r="H19" s="381">
        <v>857.55</v>
      </c>
      <c r="I19" s="381">
        <v>852.94</v>
      </c>
      <c r="J19" s="381">
        <v>847.71</v>
      </c>
      <c r="K19" s="381">
        <v>841.63</v>
      </c>
      <c r="L19" s="381">
        <v>834.97</v>
      </c>
      <c r="M19" s="381">
        <v>827.57</v>
      </c>
      <c r="N19" s="381">
        <v>819.6</v>
      </c>
      <c r="O19" s="381">
        <v>811.06</v>
      </c>
      <c r="P19" s="381">
        <v>801.95</v>
      </c>
      <c r="Q19" s="381">
        <v>792.48</v>
      </c>
      <c r="R19" s="381">
        <v>782.61</v>
      </c>
      <c r="S19" s="381">
        <v>772.46</v>
      </c>
      <c r="T19" s="381">
        <v>762.11</v>
      </c>
      <c r="U19" s="381">
        <v>751.45</v>
      </c>
      <c r="V19" s="381">
        <v>740.91</v>
      </c>
      <c r="W19" s="381">
        <v>730.1</v>
      </c>
      <c r="X19" s="381">
        <v>719.51</v>
      </c>
      <c r="Y19" s="381">
        <v>709.07</v>
      </c>
      <c r="Z19" s="381">
        <v>698.65</v>
      </c>
      <c r="AA19" s="381">
        <v>688.93</v>
      </c>
      <c r="AB19" s="381">
        <v>679.43</v>
      </c>
      <c r="AC19" s="381">
        <v>670.62</v>
      </c>
      <c r="AD19" s="381">
        <v>662.47</v>
      </c>
      <c r="AE19" s="381">
        <v>655.15</v>
      </c>
      <c r="AF19" s="381">
        <v>648.79</v>
      </c>
      <c r="AG19" s="381">
        <v>643.13</v>
      </c>
      <c r="AH19" s="381">
        <v>638.53</v>
      </c>
      <c r="AI19" s="381">
        <v>634.49</v>
      </c>
      <c r="AJ19" s="381">
        <v>631.64</v>
      </c>
      <c r="AK19" s="381">
        <v>629.5</v>
      </c>
      <c r="AL19" s="381">
        <v>628.1</v>
      </c>
    </row>
    <row r="20" spans="1:38" x14ac:dyDescent="0.2">
      <c r="A20" s="928"/>
      <c r="B20" s="635">
        <v>17</v>
      </c>
      <c r="C20" s="381">
        <v>873.6</v>
      </c>
      <c r="D20" s="381">
        <v>873.09</v>
      </c>
      <c r="E20" s="381">
        <v>871.77</v>
      </c>
      <c r="F20" s="381">
        <v>869.47</v>
      </c>
      <c r="G20" s="381">
        <v>866.42</v>
      </c>
      <c r="H20" s="381">
        <v>862.47</v>
      </c>
      <c r="I20" s="381">
        <v>857.7</v>
      </c>
      <c r="J20" s="381">
        <v>852.21</v>
      </c>
      <c r="K20" s="381">
        <v>845.81</v>
      </c>
      <c r="L20" s="381">
        <v>838.74</v>
      </c>
      <c r="M20" s="381">
        <v>830.9</v>
      </c>
      <c r="N20" s="381">
        <v>822.68</v>
      </c>
      <c r="O20" s="381">
        <v>813.54</v>
      </c>
      <c r="P20" s="381">
        <v>804.07</v>
      </c>
      <c r="Q20" s="381">
        <v>794.22</v>
      </c>
      <c r="R20" s="381">
        <v>783.81</v>
      </c>
      <c r="S20" s="381">
        <v>773.1</v>
      </c>
      <c r="T20" s="381">
        <v>762.16</v>
      </c>
      <c r="U20" s="381">
        <v>751</v>
      </c>
      <c r="V20" s="381">
        <v>739.51</v>
      </c>
      <c r="W20" s="381">
        <v>728.27</v>
      </c>
      <c r="X20" s="381">
        <v>716.99</v>
      </c>
      <c r="Y20" s="381">
        <v>705.8</v>
      </c>
      <c r="Z20" s="381">
        <v>695.08</v>
      </c>
      <c r="AA20" s="381">
        <v>684.56</v>
      </c>
      <c r="AB20" s="381">
        <v>674.49</v>
      </c>
      <c r="AC20" s="381">
        <v>665.27</v>
      </c>
      <c r="AD20" s="381">
        <v>656.62</v>
      </c>
      <c r="AE20" s="381">
        <v>648.99</v>
      </c>
      <c r="AF20" s="381">
        <v>642.05999999999995</v>
      </c>
      <c r="AG20" s="381">
        <v>636.35</v>
      </c>
      <c r="AH20" s="381">
        <v>631.29</v>
      </c>
      <c r="AI20" s="381">
        <v>627.24</v>
      </c>
      <c r="AJ20" s="381">
        <v>624.01</v>
      </c>
      <c r="AK20" s="381">
        <v>621.54</v>
      </c>
      <c r="AL20" s="381">
        <v>620.13</v>
      </c>
    </row>
    <row r="21" spans="1:38" x14ac:dyDescent="0.2">
      <c r="A21" s="928"/>
      <c r="B21" s="635">
        <v>18</v>
      </c>
      <c r="C21" s="381">
        <v>878.85</v>
      </c>
      <c r="D21" s="381">
        <v>878.33</v>
      </c>
      <c r="E21" s="381">
        <v>877</v>
      </c>
      <c r="F21" s="381">
        <v>874.61</v>
      </c>
      <c r="G21" s="381">
        <v>871.4</v>
      </c>
      <c r="H21" s="381">
        <v>867.25</v>
      </c>
      <c r="I21" s="381">
        <v>862.29</v>
      </c>
      <c r="J21" s="381">
        <v>856.38</v>
      </c>
      <c r="K21" s="381">
        <v>849.75</v>
      </c>
      <c r="L21" s="381">
        <v>842.41</v>
      </c>
      <c r="M21" s="381">
        <v>834.21</v>
      </c>
      <c r="N21" s="381">
        <v>825.43</v>
      </c>
      <c r="O21" s="381">
        <v>815.95</v>
      </c>
      <c r="P21" s="381">
        <v>806.08</v>
      </c>
      <c r="Q21" s="381">
        <v>795.54</v>
      </c>
      <c r="R21" s="381">
        <v>784.64</v>
      </c>
      <c r="S21" s="381">
        <v>773.39</v>
      </c>
      <c r="T21" s="381">
        <v>761.86</v>
      </c>
      <c r="U21" s="381">
        <v>750.21</v>
      </c>
      <c r="V21" s="381">
        <v>738.4</v>
      </c>
      <c r="W21" s="381">
        <v>726.5</v>
      </c>
      <c r="X21" s="381">
        <v>714.62</v>
      </c>
      <c r="Y21" s="381">
        <v>703.08</v>
      </c>
      <c r="Z21" s="381">
        <v>691.36</v>
      </c>
      <c r="AA21" s="381">
        <v>680.45</v>
      </c>
      <c r="AB21" s="381">
        <v>669.97</v>
      </c>
      <c r="AC21" s="381">
        <v>659.99</v>
      </c>
      <c r="AD21" s="381">
        <v>651.01</v>
      </c>
      <c r="AE21" s="381">
        <v>642.82000000000005</v>
      </c>
      <c r="AF21" s="381">
        <v>635.63</v>
      </c>
      <c r="AG21" s="381">
        <v>629.48</v>
      </c>
      <c r="AH21" s="381">
        <v>624.20000000000005</v>
      </c>
      <c r="AI21" s="381">
        <v>619.83000000000004</v>
      </c>
      <c r="AJ21" s="381">
        <v>616.20000000000005</v>
      </c>
      <c r="AK21" s="381">
        <v>613.69000000000005</v>
      </c>
      <c r="AL21" s="381">
        <v>612.04999999999995</v>
      </c>
    </row>
    <row r="22" spans="1:38" x14ac:dyDescent="0.2">
      <c r="A22" s="928"/>
      <c r="B22" s="635">
        <v>19</v>
      </c>
      <c r="C22" s="381">
        <v>883.9</v>
      </c>
      <c r="D22" s="381">
        <v>883.4</v>
      </c>
      <c r="E22" s="381">
        <v>881.97</v>
      </c>
      <c r="F22" s="381">
        <v>879.55</v>
      </c>
      <c r="G22" s="381">
        <v>876.16</v>
      </c>
      <c r="H22" s="381">
        <v>871.81</v>
      </c>
      <c r="I22" s="381">
        <v>866.64</v>
      </c>
      <c r="J22" s="381">
        <v>860.55</v>
      </c>
      <c r="K22" s="381">
        <v>853.65</v>
      </c>
      <c r="L22" s="381">
        <v>845.75</v>
      </c>
      <c r="M22" s="381">
        <v>837.33</v>
      </c>
      <c r="N22" s="381">
        <v>828.1</v>
      </c>
      <c r="O22" s="381">
        <v>818.36</v>
      </c>
      <c r="P22" s="381">
        <v>807.86</v>
      </c>
      <c r="Q22" s="381">
        <v>796.97</v>
      </c>
      <c r="R22" s="381">
        <v>785.72</v>
      </c>
      <c r="S22" s="381">
        <v>773.91</v>
      </c>
      <c r="T22" s="381">
        <v>761.88</v>
      </c>
      <c r="U22" s="381">
        <v>749.67</v>
      </c>
      <c r="V22" s="381">
        <v>736.95</v>
      </c>
      <c r="W22" s="381">
        <v>724.59</v>
      </c>
      <c r="X22" s="381">
        <v>712.29</v>
      </c>
      <c r="Y22" s="381">
        <v>699.84</v>
      </c>
      <c r="Z22" s="381">
        <v>687.85</v>
      </c>
      <c r="AA22" s="381">
        <v>676.36</v>
      </c>
      <c r="AB22" s="381">
        <v>665.1</v>
      </c>
      <c r="AC22" s="381">
        <v>654.80999999999995</v>
      </c>
      <c r="AD22" s="381">
        <v>645.21</v>
      </c>
      <c r="AE22" s="381">
        <v>636.66999999999996</v>
      </c>
      <c r="AF22" s="381">
        <v>629.23</v>
      </c>
      <c r="AG22" s="381">
        <v>622.54999999999995</v>
      </c>
      <c r="AH22" s="381">
        <v>617.21</v>
      </c>
      <c r="AI22" s="381">
        <v>612.29999999999995</v>
      </c>
      <c r="AJ22" s="381">
        <v>608.44000000000005</v>
      </c>
      <c r="AK22" s="381">
        <v>605.83000000000004</v>
      </c>
      <c r="AL22" s="381">
        <v>604.16999999999996</v>
      </c>
    </row>
    <row r="23" spans="1:38" x14ac:dyDescent="0.2">
      <c r="A23" s="928"/>
      <c r="B23" s="635">
        <v>20</v>
      </c>
      <c r="C23" s="381">
        <v>888.82</v>
      </c>
      <c r="D23" s="381">
        <v>888.39</v>
      </c>
      <c r="E23" s="381">
        <v>886.78</v>
      </c>
      <c r="F23" s="381">
        <v>884.28</v>
      </c>
      <c r="G23" s="381">
        <v>880.73</v>
      </c>
      <c r="H23" s="381">
        <v>876.29</v>
      </c>
      <c r="I23" s="381">
        <v>870.81</v>
      </c>
      <c r="J23" s="381">
        <v>864.56</v>
      </c>
      <c r="K23" s="381">
        <v>857.19</v>
      </c>
      <c r="L23" s="381">
        <v>849.15</v>
      </c>
      <c r="M23" s="381">
        <v>840.4</v>
      </c>
      <c r="N23" s="381">
        <v>830.75</v>
      </c>
      <c r="O23" s="381">
        <v>820.5</v>
      </c>
      <c r="P23" s="381">
        <v>809.6</v>
      </c>
      <c r="Q23" s="381">
        <v>798.28</v>
      </c>
      <c r="R23" s="381">
        <v>786.34</v>
      </c>
      <c r="S23" s="381">
        <v>774.06</v>
      </c>
      <c r="T23" s="381">
        <v>761.48</v>
      </c>
      <c r="U23" s="381">
        <v>748.77</v>
      </c>
      <c r="V23" s="381">
        <v>735.79</v>
      </c>
      <c r="W23" s="381">
        <v>722.86</v>
      </c>
      <c r="X23" s="381">
        <v>709.82</v>
      </c>
      <c r="Y23" s="381">
        <v>697.16</v>
      </c>
      <c r="Z23" s="381">
        <v>684.51</v>
      </c>
      <c r="AA23" s="381">
        <v>672.23</v>
      </c>
      <c r="AB23" s="381">
        <v>660.56</v>
      </c>
      <c r="AC23" s="381">
        <v>649.57000000000005</v>
      </c>
      <c r="AD23" s="381">
        <v>639.48</v>
      </c>
      <c r="AE23" s="381">
        <v>630.66</v>
      </c>
      <c r="AF23" s="381">
        <v>622.59</v>
      </c>
      <c r="AG23" s="381">
        <v>615.71</v>
      </c>
      <c r="AH23" s="381">
        <v>609.84</v>
      </c>
      <c r="AI23" s="381">
        <v>604.75</v>
      </c>
      <c r="AJ23" s="381">
        <v>600.87</v>
      </c>
      <c r="AK23" s="381">
        <v>598.04</v>
      </c>
      <c r="AL23" s="381">
        <v>596.32000000000005</v>
      </c>
    </row>
    <row r="24" spans="1:38" x14ac:dyDescent="0.2">
      <c r="A24" s="928"/>
      <c r="B24" s="635">
        <v>21</v>
      </c>
      <c r="C24" s="381">
        <v>893.48</v>
      </c>
      <c r="D24" s="381">
        <v>893.04</v>
      </c>
      <c r="E24" s="381">
        <v>891.38</v>
      </c>
      <c r="F24" s="381">
        <v>888.76</v>
      </c>
      <c r="G24" s="381">
        <v>885.1</v>
      </c>
      <c r="H24" s="381">
        <v>880.45</v>
      </c>
      <c r="I24" s="381">
        <v>874.79</v>
      </c>
      <c r="J24" s="381">
        <v>868.23</v>
      </c>
      <c r="K24" s="381">
        <v>860.69</v>
      </c>
      <c r="L24" s="381">
        <v>852.46</v>
      </c>
      <c r="M24" s="381">
        <v>843.07</v>
      </c>
      <c r="N24" s="381">
        <v>833.21</v>
      </c>
      <c r="O24" s="381">
        <v>822.47</v>
      </c>
      <c r="P24" s="381">
        <v>811.36</v>
      </c>
      <c r="Q24" s="381">
        <v>799.39</v>
      </c>
      <c r="R24" s="381">
        <v>787.11</v>
      </c>
      <c r="S24" s="381">
        <v>774.49</v>
      </c>
      <c r="T24" s="381">
        <v>761.36</v>
      </c>
      <c r="U24" s="381">
        <v>748.15</v>
      </c>
      <c r="V24" s="381">
        <v>734.62</v>
      </c>
      <c r="W24" s="381">
        <v>720.88</v>
      </c>
      <c r="X24" s="381">
        <v>707.43</v>
      </c>
      <c r="Y24" s="381">
        <v>693.89</v>
      </c>
      <c r="Z24" s="381">
        <v>680.81</v>
      </c>
      <c r="AA24" s="381">
        <v>668.1</v>
      </c>
      <c r="AB24" s="381">
        <v>655.94</v>
      </c>
      <c r="AC24" s="381">
        <v>644.4</v>
      </c>
      <c r="AD24" s="381">
        <v>633.91999999999996</v>
      </c>
      <c r="AE24" s="381">
        <v>624.54</v>
      </c>
      <c r="AF24" s="381">
        <v>616.16</v>
      </c>
      <c r="AG24" s="381">
        <v>609.11</v>
      </c>
      <c r="AH24" s="381">
        <v>602.70000000000005</v>
      </c>
      <c r="AI24" s="381">
        <v>597.29</v>
      </c>
      <c r="AJ24" s="381">
        <v>593.26</v>
      </c>
      <c r="AK24" s="381">
        <v>590.47</v>
      </c>
      <c r="AL24" s="381">
        <v>589.17999999999995</v>
      </c>
    </row>
    <row r="25" spans="1:38" x14ac:dyDescent="0.2">
      <c r="A25" s="928"/>
      <c r="B25" s="635">
        <v>22</v>
      </c>
      <c r="C25" s="381">
        <v>897.95</v>
      </c>
      <c r="D25" s="381">
        <v>897.49</v>
      </c>
      <c r="E25" s="381">
        <v>895.9</v>
      </c>
      <c r="F25" s="381">
        <v>893.16</v>
      </c>
      <c r="G25" s="381">
        <v>889.42</v>
      </c>
      <c r="H25" s="381">
        <v>884.48</v>
      </c>
      <c r="I25" s="381">
        <v>878.76</v>
      </c>
      <c r="J25" s="381">
        <v>871.86</v>
      </c>
      <c r="K25" s="381">
        <v>864.18</v>
      </c>
      <c r="L25" s="381">
        <v>855.34</v>
      </c>
      <c r="M25" s="381">
        <v>845.82</v>
      </c>
      <c r="N25" s="381">
        <v>835.56</v>
      </c>
      <c r="O25" s="381">
        <v>824.49</v>
      </c>
      <c r="P25" s="381">
        <v>812.83</v>
      </c>
      <c r="Q25" s="381">
        <v>800.44</v>
      </c>
      <c r="R25" s="381">
        <v>787.77</v>
      </c>
      <c r="S25" s="381">
        <v>774.45</v>
      </c>
      <c r="T25" s="381">
        <v>760.85</v>
      </c>
      <c r="U25" s="381">
        <v>747.07</v>
      </c>
      <c r="V25" s="381">
        <v>733.24</v>
      </c>
      <c r="W25" s="381">
        <v>719.16</v>
      </c>
      <c r="X25" s="381">
        <v>705</v>
      </c>
      <c r="Y25" s="381">
        <v>691.21</v>
      </c>
      <c r="Z25" s="381">
        <v>677.47</v>
      </c>
      <c r="AA25" s="381">
        <v>664.04</v>
      </c>
      <c r="AB25" s="381">
        <v>651.24</v>
      </c>
      <c r="AC25" s="381">
        <v>639.30999999999995</v>
      </c>
      <c r="AD25" s="381">
        <v>628.37</v>
      </c>
      <c r="AE25" s="381">
        <v>618.45000000000005</v>
      </c>
      <c r="AF25" s="381">
        <v>609.67999999999995</v>
      </c>
      <c r="AG25" s="381">
        <v>602.25</v>
      </c>
      <c r="AH25" s="381">
        <v>595.54999999999995</v>
      </c>
      <c r="AI25" s="381">
        <v>589.96</v>
      </c>
      <c r="AJ25" s="381">
        <v>585.83000000000004</v>
      </c>
      <c r="AK25" s="381">
        <v>583.11</v>
      </c>
      <c r="AL25" s="381">
        <v>581.23</v>
      </c>
    </row>
    <row r="26" spans="1:38" x14ac:dyDescent="0.2">
      <c r="A26" s="928"/>
      <c r="B26" s="635">
        <v>23</v>
      </c>
      <c r="C26" s="381">
        <v>902.4</v>
      </c>
      <c r="D26" s="381">
        <v>901.78</v>
      </c>
      <c r="E26" s="381">
        <v>900.09</v>
      </c>
      <c r="F26" s="381">
        <v>897.25</v>
      </c>
      <c r="G26" s="381">
        <v>893.38</v>
      </c>
      <c r="H26" s="381">
        <v>888.28</v>
      </c>
      <c r="I26" s="381">
        <v>882.34</v>
      </c>
      <c r="J26" s="381">
        <v>875.23</v>
      </c>
      <c r="K26" s="381">
        <v>867.24</v>
      </c>
      <c r="L26" s="381">
        <v>858.2</v>
      </c>
      <c r="M26" s="381">
        <v>848.41</v>
      </c>
      <c r="N26" s="381">
        <v>837.7</v>
      </c>
      <c r="O26" s="381">
        <v>826.29</v>
      </c>
      <c r="P26" s="381">
        <v>814.23</v>
      </c>
      <c r="Q26" s="381">
        <v>801.57</v>
      </c>
      <c r="R26" s="381">
        <v>788.32</v>
      </c>
      <c r="S26" s="381">
        <v>774.57</v>
      </c>
      <c r="T26" s="381">
        <v>760.7</v>
      </c>
      <c r="U26" s="381">
        <v>746.47</v>
      </c>
      <c r="V26" s="381">
        <v>731.9</v>
      </c>
      <c r="W26" s="381">
        <v>717.07</v>
      </c>
      <c r="X26" s="381">
        <v>702.63</v>
      </c>
      <c r="Y26" s="381">
        <v>688.07</v>
      </c>
      <c r="Z26" s="381">
        <v>673.88</v>
      </c>
      <c r="AA26" s="381">
        <v>660.2</v>
      </c>
      <c r="AB26" s="381">
        <v>647.01</v>
      </c>
      <c r="AC26" s="381">
        <v>634.20000000000005</v>
      </c>
      <c r="AD26" s="381">
        <v>622.97</v>
      </c>
      <c r="AE26" s="381">
        <v>612.47</v>
      </c>
      <c r="AF26" s="381">
        <v>603.29999999999995</v>
      </c>
      <c r="AG26" s="381">
        <v>595.36</v>
      </c>
      <c r="AH26" s="381">
        <v>588.41</v>
      </c>
      <c r="AI26" s="381">
        <v>582.66999999999996</v>
      </c>
      <c r="AJ26" s="381">
        <v>578.64</v>
      </c>
      <c r="AK26" s="381">
        <v>575.38</v>
      </c>
      <c r="AL26" s="381">
        <v>573.39</v>
      </c>
    </row>
    <row r="27" spans="1:38" x14ac:dyDescent="0.2">
      <c r="A27" s="928"/>
      <c r="B27" s="635">
        <v>24</v>
      </c>
      <c r="C27" s="381">
        <v>906.47</v>
      </c>
      <c r="D27" s="381">
        <v>905.86</v>
      </c>
      <c r="E27" s="381">
        <v>904.11</v>
      </c>
      <c r="F27" s="381">
        <v>901.3</v>
      </c>
      <c r="G27" s="381">
        <v>897.21</v>
      </c>
      <c r="H27" s="381">
        <v>892.11</v>
      </c>
      <c r="I27" s="381">
        <v>885.8</v>
      </c>
      <c r="J27" s="381">
        <v>878.62</v>
      </c>
      <c r="K27" s="381">
        <v>870.22</v>
      </c>
      <c r="L27" s="381">
        <v>861.06</v>
      </c>
      <c r="M27" s="381">
        <v>850.82</v>
      </c>
      <c r="N27" s="381">
        <v>839.71</v>
      </c>
      <c r="O27" s="381">
        <v>827.99</v>
      </c>
      <c r="P27" s="381">
        <v>815.57</v>
      </c>
      <c r="Q27" s="381">
        <v>802.39</v>
      </c>
      <c r="R27" s="381">
        <v>788.61</v>
      </c>
      <c r="S27" s="381">
        <v>774.7</v>
      </c>
      <c r="T27" s="381">
        <v>760.08</v>
      </c>
      <c r="U27" s="381">
        <v>745.23</v>
      </c>
      <c r="V27" s="381">
        <v>730.21</v>
      </c>
      <c r="W27" s="381">
        <v>715.3</v>
      </c>
      <c r="X27" s="381">
        <v>700.4</v>
      </c>
      <c r="Y27" s="381">
        <v>685.28</v>
      </c>
      <c r="Z27" s="381">
        <v>670.53</v>
      </c>
      <c r="AA27" s="381">
        <v>656.19</v>
      </c>
      <c r="AB27" s="381">
        <v>642.24</v>
      </c>
      <c r="AC27" s="381">
        <v>629.37</v>
      </c>
      <c r="AD27" s="381">
        <v>617.21</v>
      </c>
      <c r="AE27" s="381">
        <v>606.51</v>
      </c>
      <c r="AF27" s="381">
        <v>596.89</v>
      </c>
      <c r="AG27" s="381">
        <v>588.54</v>
      </c>
      <c r="AH27" s="381">
        <v>581.29999999999995</v>
      </c>
      <c r="AI27" s="381">
        <v>575.44000000000005</v>
      </c>
      <c r="AJ27" s="381">
        <v>571.1</v>
      </c>
      <c r="AK27" s="381">
        <v>567.76</v>
      </c>
      <c r="AL27" s="381">
        <v>565.67999999999995</v>
      </c>
    </row>
    <row r="28" spans="1:38" x14ac:dyDescent="0.2">
      <c r="A28" s="928"/>
      <c r="B28" s="635">
        <v>25</v>
      </c>
      <c r="C28" s="381">
        <v>910.34</v>
      </c>
      <c r="D28" s="381">
        <v>909.75</v>
      </c>
      <c r="E28" s="381">
        <v>907.98</v>
      </c>
      <c r="F28" s="381">
        <v>905.03</v>
      </c>
      <c r="G28" s="381">
        <v>900.8</v>
      </c>
      <c r="H28" s="381">
        <v>895.56</v>
      </c>
      <c r="I28" s="381">
        <v>889.08</v>
      </c>
      <c r="J28" s="381">
        <v>881.6</v>
      </c>
      <c r="K28" s="381">
        <v>873.1</v>
      </c>
      <c r="L28" s="381">
        <v>863.47</v>
      </c>
      <c r="M28" s="381">
        <v>852.95</v>
      </c>
      <c r="N28" s="381">
        <v>841.65</v>
      </c>
      <c r="O28" s="381">
        <v>829.44</v>
      </c>
      <c r="P28" s="381">
        <v>816.76</v>
      </c>
      <c r="Q28" s="381">
        <v>803.13</v>
      </c>
      <c r="R28" s="381">
        <v>789.21</v>
      </c>
      <c r="S28" s="381">
        <v>774.52</v>
      </c>
      <c r="T28" s="381">
        <v>759.52</v>
      </c>
      <c r="U28" s="381">
        <v>744.48</v>
      </c>
      <c r="V28" s="381">
        <v>729.12</v>
      </c>
      <c r="W28" s="381">
        <v>713.33</v>
      </c>
      <c r="X28" s="381">
        <v>697.74</v>
      </c>
      <c r="Y28" s="381">
        <v>682.39</v>
      </c>
      <c r="Z28" s="381">
        <v>666.99</v>
      </c>
      <c r="AA28" s="381">
        <v>652.30999999999995</v>
      </c>
      <c r="AB28" s="381">
        <v>638.04999999999995</v>
      </c>
      <c r="AC28" s="381">
        <v>624.45000000000005</v>
      </c>
      <c r="AD28" s="381">
        <v>611.86</v>
      </c>
      <c r="AE28" s="381">
        <v>600.62</v>
      </c>
      <c r="AF28" s="381">
        <v>590.54</v>
      </c>
      <c r="AG28" s="381">
        <v>581.83000000000004</v>
      </c>
      <c r="AH28" s="381">
        <v>574.32000000000005</v>
      </c>
      <c r="AI28" s="381">
        <v>568.42999999999995</v>
      </c>
      <c r="AJ28" s="381">
        <v>563.65</v>
      </c>
      <c r="AK28" s="381">
        <v>560.11</v>
      </c>
      <c r="AL28" s="381">
        <v>558.48</v>
      </c>
    </row>
    <row r="29" spans="1:38" x14ac:dyDescent="0.2">
      <c r="A29" s="928"/>
      <c r="B29" s="635">
        <v>26</v>
      </c>
      <c r="C29" s="381">
        <v>914.01</v>
      </c>
      <c r="D29" s="381">
        <v>913.45</v>
      </c>
      <c r="E29" s="381">
        <v>911.59</v>
      </c>
      <c r="F29" s="381">
        <v>908.53</v>
      </c>
      <c r="G29" s="381">
        <v>904.24</v>
      </c>
      <c r="H29" s="381">
        <v>898.87</v>
      </c>
      <c r="I29" s="381">
        <v>892.27</v>
      </c>
      <c r="J29" s="381">
        <v>884.47</v>
      </c>
      <c r="K29" s="381">
        <v>875.81</v>
      </c>
      <c r="L29" s="381">
        <v>865.79</v>
      </c>
      <c r="M29" s="381">
        <v>855.17</v>
      </c>
      <c r="N29" s="381">
        <v>843.42</v>
      </c>
      <c r="O29" s="381">
        <v>830.98</v>
      </c>
      <c r="P29" s="381">
        <v>817.66</v>
      </c>
      <c r="Q29" s="381">
        <v>803.83</v>
      </c>
      <c r="R29" s="381">
        <v>789.26</v>
      </c>
      <c r="S29" s="381">
        <v>774.28</v>
      </c>
      <c r="T29" s="381">
        <v>759.01</v>
      </c>
      <c r="U29" s="381">
        <v>743.29</v>
      </c>
      <c r="V29" s="381">
        <v>727.33</v>
      </c>
      <c r="W29" s="381">
        <v>711.5</v>
      </c>
      <c r="X29" s="381">
        <v>695.43</v>
      </c>
      <c r="Y29" s="381">
        <v>679.51</v>
      </c>
      <c r="Z29" s="381">
        <v>663.74</v>
      </c>
      <c r="AA29" s="381">
        <v>648.49</v>
      </c>
      <c r="AB29" s="381">
        <v>633.69000000000005</v>
      </c>
      <c r="AC29" s="381">
        <v>619.53</v>
      </c>
      <c r="AD29" s="381">
        <v>606.57000000000005</v>
      </c>
      <c r="AE29" s="381">
        <v>594.64</v>
      </c>
      <c r="AF29" s="381">
        <v>584.32000000000005</v>
      </c>
      <c r="AG29" s="381">
        <v>575.17999999999995</v>
      </c>
      <c r="AH29" s="381">
        <v>567.47</v>
      </c>
      <c r="AI29" s="381">
        <v>561.29999999999995</v>
      </c>
      <c r="AJ29" s="381">
        <v>556.19000000000005</v>
      </c>
      <c r="AK29" s="381">
        <v>552.78</v>
      </c>
      <c r="AL29" s="381">
        <v>550.96</v>
      </c>
    </row>
    <row r="30" spans="1:38" x14ac:dyDescent="0.2">
      <c r="A30" s="928"/>
      <c r="B30" s="635">
        <v>27</v>
      </c>
      <c r="C30" s="381">
        <v>917.58</v>
      </c>
      <c r="D30" s="381">
        <v>916.94</v>
      </c>
      <c r="E30" s="381">
        <v>915.04</v>
      </c>
      <c r="F30" s="381">
        <v>911.92</v>
      </c>
      <c r="G30" s="381">
        <v>907.53</v>
      </c>
      <c r="H30" s="381">
        <v>901.89</v>
      </c>
      <c r="I30" s="381">
        <v>895.11</v>
      </c>
      <c r="J30" s="381">
        <v>887.16</v>
      </c>
      <c r="K30" s="381">
        <v>878.25</v>
      </c>
      <c r="L30" s="381">
        <v>868.18</v>
      </c>
      <c r="M30" s="381">
        <v>856.93</v>
      </c>
      <c r="N30" s="381">
        <v>844.91</v>
      </c>
      <c r="O30" s="381">
        <v>832.14</v>
      </c>
      <c r="P30" s="381">
        <v>818.55</v>
      </c>
      <c r="Q30" s="381">
        <v>804.38</v>
      </c>
      <c r="R30" s="381">
        <v>789.39</v>
      </c>
      <c r="S30" s="381">
        <v>774.15</v>
      </c>
      <c r="T30" s="381">
        <v>758.24</v>
      </c>
      <c r="U30" s="381">
        <v>742.11</v>
      </c>
      <c r="V30" s="381">
        <v>725.93</v>
      </c>
      <c r="W30" s="381">
        <v>709.43</v>
      </c>
      <c r="X30" s="381">
        <v>692.76</v>
      </c>
      <c r="Y30" s="381">
        <v>676.5</v>
      </c>
      <c r="Z30" s="381">
        <v>660.21</v>
      </c>
      <c r="AA30" s="381">
        <v>644.52</v>
      </c>
      <c r="AB30" s="381">
        <v>629.24</v>
      </c>
      <c r="AC30" s="381">
        <v>614.78</v>
      </c>
      <c r="AD30" s="381">
        <v>600.97</v>
      </c>
      <c r="AE30" s="381">
        <v>588.97</v>
      </c>
      <c r="AF30" s="381">
        <v>578.04</v>
      </c>
      <c r="AG30" s="381">
        <v>568.57000000000005</v>
      </c>
      <c r="AH30" s="381">
        <v>560.48</v>
      </c>
      <c r="AI30" s="381">
        <v>554.01</v>
      </c>
      <c r="AJ30" s="381">
        <v>548.84</v>
      </c>
      <c r="AK30" s="381">
        <v>545.53</v>
      </c>
      <c r="AL30" s="381">
        <v>543.02</v>
      </c>
    </row>
    <row r="31" spans="1:38" x14ac:dyDescent="0.2">
      <c r="A31" s="928"/>
      <c r="B31" s="635">
        <v>28</v>
      </c>
      <c r="C31" s="381">
        <v>920.84</v>
      </c>
      <c r="D31" s="381">
        <v>920.18</v>
      </c>
      <c r="E31" s="381">
        <v>918.29</v>
      </c>
      <c r="F31" s="381">
        <v>915.03</v>
      </c>
      <c r="G31" s="381">
        <v>910.52</v>
      </c>
      <c r="H31" s="381">
        <v>904.8</v>
      </c>
      <c r="I31" s="381">
        <v>897.9</v>
      </c>
      <c r="J31" s="381">
        <v>889.74</v>
      </c>
      <c r="K31" s="381">
        <v>880.43</v>
      </c>
      <c r="L31" s="381">
        <v>870.23</v>
      </c>
      <c r="M31" s="381">
        <v>858.63</v>
      </c>
      <c r="N31" s="381">
        <v>846.49</v>
      </c>
      <c r="O31" s="381">
        <v>833.27</v>
      </c>
      <c r="P31" s="381">
        <v>819.36</v>
      </c>
      <c r="Q31" s="381">
        <v>804.64</v>
      </c>
      <c r="R31" s="381">
        <v>789.45</v>
      </c>
      <c r="S31" s="381">
        <v>773.76</v>
      </c>
      <c r="T31" s="381">
        <v>757.41</v>
      </c>
      <c r="U31" s="381">
        <v>740.97</v>
      </c>
      <c r="V31" s="381">
        <v>724.12</v>
      </c>
      <c r="W31" s="381">
        <v>707.22</v>
      </c>
      <c r="X31" s="381">
        <v>690.45</v>
      </c>
      <c r="Y31" s="381">
        <v>673.65</v>
      </c>
      <c r="Z31" s="381">
        <v>657.03</v>
      </c>
      <c r="AA31" s="381">
        <v>640.78</v>
      </c>
      <c r="AB31" s="381">
        <v>625.02</v>
      </c>
      <c r="AC31" s="381">
        <v>609.98</v>
      </c>
      <c r="AD31" s="381">
        <v>595.83000000000004</v>
      </c>
      <c r="AE31" s="381">
        <v>583.19000000000005</v>
      </c>
      <c r="AF31" s="381">
        <v>571.80999999999995</v>
      </c>
      <c r="AG31" s="381">
        <v>562.03</v>
      </c>
      <c r="AH31" s="381">
        <v>553.62</v>
      </c>
      <c r="AI31" s="381">
        <v>546.99</v>
      </c>
      <c r="AJ31" s="381">
        <v>541.63</v>
      </c>
      <c r="AK31" s="381">
        <v>537.9</v>
      </c>
      <c r="AL31" s="381">
        <v>535.19000000000005</v>
      </c>
    </row>
    <row r="32" spans="1:38" x14ac:dyDescent="0.2">
      <c r="A32" s="928"/>
      <c r="B32" s="635">
        <v>29</v>
      </c>
      <c r="C32" s="381">
        <v>923.96</v>
      </c>
      <c r="D32" s="381">
        <v>923.28</v>
      </c>
      <c r="E32" s="381">
        <v>921.27</v>
      </c>
      <c r="F32" s="381">
        <v>917.99</v>
      </c>
      <c r="G32" s="381">
        <v>913.38</v>
      </c>
      <c r="H32" s="381">
        <v>907.56</v>
      </c>
      <c r="I32" s="381">
        <v>900.43</v>
      </c>
      <c r="J32" s="381">
        <v>892.02</v>
      </c>
      <c r="K32" s="381">
        <v>882.52</v>
      </c>
      <c r="L32" s="381">
        <v>872.05</v>
      </c>
      <c r="M32" s="381">
        <v>860.42</v>
      </c>
      <c r="N32" s="381">
        <v>847.7</v>
      </c>
      <c r="O32" s="381">
        <v>834.12</v>
      </c>
      <c r="P32" s="381">
        <v>819.88</v>
      </c>
      <c r="Q32" s="381">
        <v>804.93</v>
      </c>
      <c r="R32" s="381">
        <v>789.38</v>
      </c>
      <c r="S32" s="381">
        <v>773.09</v>
      </c>
      <c r="T32" s="381">
        <v>756.67</v>
      </c>
      <c r="U32" s="381">
        <v>739.75</v>
      </c>
      <c r="V32" s="381">
        <v>722.57</v>
      </c>
      <c r="W32" s="381">
        <v>705.2</v>
      </c>
      <c r="X32" s="381">
        <v>687.8</v>
      </c>
      <c r="Y32" s="381">
        <v>670.59</v>
      </c>
      <c r="Z32" s="381">
        <v>653.53</v>
      </c>
      <c r="AA32" s="381">
        <v>636.87</v>
      </c>
      <c r="AB32" s="381">
        <v>620.72</v>
      </c>
      <c r="AC32" s="381">
        <v>605.33000000000004</v>
      </c>
      <c r="AD32" s="381">
        <v>590.70000000000005</v>
      </c>
      <c r="AE32" s="381">
        <v>577.32000000000005</v>
      </c>
      <c r="AF32" s="381">
        <v>565.73</v>
      </c>
      <c r="AG32" s="381">
        <v>555.54</v>
      </c>
      <c r="AH32" s="381">
        <v>546.86</v>
      </c>
      <c r="AI32" s="381">
        <v>539.86</v>
      </c>
      <c r="AJ32" s="381">
        <v>534.42999999999995</v>
      </c>
      <c r="AK32" s="381">
        <v>530.33000000000004</v>
      </c>
      <c r="AL32" s="381">
        <v>527.42999999999995</v>
      </c>
    </row>
    <row r="33" spans="1:38" x14ac:dyDescent="0.2">
      <c r="A33" s="928"/>
      <c r="B33" s="635">
        <v>30</v>
      </c>
      <c r="C33" s="381">
        <v>926.8</v>
      </c>
      <c r="D33" s="381">
        <v>926.1</v>
      </c>
      <c r="E33" s="381">
        <v>924.08</v>
      </c>
      <c r="F33" s="381">
        <v>920.75</v>
      </c>
      <c r="G33" s="381">
        <v>916.06</v>
      </c>
      <c r="H33" s="381">
        <v>910.06</v>
      </c>
      <c r="I33" s="381">
        <v>902.79</v>
      </c>
      <c r="J33" s="381">
        <v>894.21</v>
      </c>
      <c r="K33" s="381">
        <v>884.52</v>
      </c>
      <c r="L33" s="381">
        <v>873.61</v>
      </c>
      <c r="M33" s="381">
        <v>861.83</v>
      </c>
      <c r="N33" s="381">
        <v>848.68</v>
      </c>
      <c r="O33" s="381">
        <v>835.08</v>
      </c>
      <c r="P33" s="381">
        <v>820.38</v>
      </c>
      <c r="Q33" s="381">
        <v>805.2</v>
      </c>
      <c r="R33" s="381">
        <v>789.09</v>
      </c>
      <c r="S33" s="381">
        <v>772.64</v>
      </c>
      <c r="T33" s="381">
        <v>755.67</v>
      </c>
      <c r="U33" s="381">
        <v>738.43</v>
      </c>
      <c r="V33" s="381">
        <v>720.79</v>
      </c>
      <c r="W33" s="381">
        <v>703.09</v>
      </c>
      <c r="X33" s="381">
        <v>685.48</v>
      </c>
      <c r="Y33" s="381">
        <v>667.87</v>
      </c>
      <c r="Z33" s="381">
        <v>650.34</v>
      </c>
      <c r="AA33" s="381">
        <v>633.09</v>
      </c>
      <c r="AB33" s="381">
        <v>616.66999999999996</v>
      </c>
      <c r="AC33" s="381">
        <v>600.57000000000005</v>
      </c>
      <c r="AD33" s="381">
        <v>585.58000000000004</v>
      </c>
      <c r="AE33" s="381">
        <v>571.75</v>
      </c>
      <c r="AF33" s="381">
        <v>559.62</v>
      </c>
      <c r="AG33" s="381">
        <v>549</v>
      </c>
      <c r="AH33" s="381">
        <v>540.04</v>
      </c>
      <c r="AI33" s="381">
        <v>532.75</v>
      </c>
      <c r="AJ33" s="381">
        <v>527.28</v>
      </c>
      <c r="AK33" s="381">
        <v>522.82000000000005</v>
      </c>
      <c r="AL33" s="381">
        <v>519.86</v>
      </c>
    </row>
    <row r="34" spans="1:38" x14ac:dyDescent="0.2">
      <c r="A34" s="928"/>
      <c r="B34" s="635">
        <v>31</v>
      </c>
      <c r="C34" s="381">
        <v>929.5</v>
      </c>
      <c r="D34" s="381">
        <v>928.77</v>
      </c>
      <c r="E34" s="381">
        <v>926.68</v>
      </c>
      <c r="F34" s="381">
        <v>923.26</v>
      </c>
      <c r="G34" s="381">
        <v>918.44</v>
      </c>
      <c r="H34" s="381">
        <v>912.3</v>
      </c>
      <c r="I34" s="381">
        <v>904.9</v>
      </c>
      <c r="J34" s="381">
        <v>896.21</v>
      </c>
      <c r="K34" s="381">
        <v>886.27</v>
      </c>
      <c r="L34" s="381">
        <v>875.2</v>
      </c>
      <c r="M34" s="381">
        <v>863.03</v>
      </c>
      <c r="N34" s="381">
        <v>849.84</v>
      </c>
      <c r="O34" s="381">
        <v>835.66</v>
      </c>
      <c r="P34" s="381">
        <v>820.95</v>
      </c>
      <c r="Q34" s="381">
        <v>805.05</v>
      </c>
      <c r="R34" s="381">
        <v>788.82</v>
      </c>
      <c r="S34" s="381">
        <v>771.97</v>
      </c>
      <c r="T34" s="381">
        <v>754.53</v>
      </c>
      <c r="U34" s="381">
        <v>736.88</v>
      </c>
      <c r="V34" s="381">
        <v>718.95</v>
      </c>
      <c r="W34" s="381">
        <v>700.9</v>
      </c>
      <c r="X34" s="381">
        <v>682.68</v>
      </c>
      <c r="Y34" s="381">
        <v>664.66</v>
      </c>
      <c r="Z34" s="381">
        <v>646.88</v>
      </c>
      <c r="AA34" s="381">
        <v>629.61</v>
      </c>
      <c r="AB34" s="381">
        <v>612.36</v>
      </c>
      <c r="AC34" s="381">
        <v>595.96</v>
      </c>
      <c r="AD34" s="381">
        <v>580.5</v>
      </c>
      <c r="AE34" s="381">
        <v>566.19000000000005</v>
      </c>
      <c r="AF34" s="381">
        <v>553.49</v>
      </c>
      <c r="AG34" s="381">
        <v>542.62</v>
      </c>
      <c r="AH34" s="381">
        <v>533.28</v>
      </c>
      <c r="AI34" s="381">
        <v>525.77</v>
      </c>
      <c r="AJ34" s="381">
        <v>520.1</v>
      </c>
      <c r="AK34" s="381">
        <v>515.55999999999995</v>
      </c>
      <c r="AL34" s="381">
        <v>512.53</v>
      </c>
    </row>
    <row r="35" spans="1:38" x14ac:dyDescent="0.2">
      <c r="A35" s="928"/>
      <c r="B35" s="635">
        <v>32</v>
      </c>
      <c r="C35" s="381">
        <v>931.92</v>
      </c>
      <c r="D35" s="381">
        <v>931.19</v>
      </c>
      <c r="E35" s="381">
        <v>929.09</v>
      </c>
      <c r="F35" s="381">
        <v>925.61</v>
      </c>
      <c r="G35" s="381">
        <v>920.69</v>
      </c>
      <c r="H35" s="381">
        <v>914.47</v>
      </c>
      <c r="I35" s="381">
        <v>906.85</v>
      </c>
      <c r="J35" s="381">
        <v>897.99</v>
      </c>
      <c r="K35" s="381">
        <v>887.8</v>
      </c>
      <c r="L35" s="381">
        <v>876.48</v>
      </c>
      <c r="M35" s="381">
        <v>864.07</v>
      </c>
      <c r="N35" s="381">
        <v>850.67</v>
      </c>
      <c r="O35" s="381">
        <v>836.12</v>
      </c>
      <c r="P35" s="381">
        <v>820.96</v>
      </c>
      <c r="Q35" s="381">
        <v>804.88</v>
      </c>
      <c r="R35" s="381">
        <v>788.37</v>
      </c>
      <c r="S35" s="381">
        <v>771.01</v>
      </c>
      <c r="T35" s="381">
        <v>753.5</v>
      </c>
      <c r="U35" s="381">
        <v>735.32</v>
      </c>
      <c r="V35" s="381">
        <v>717.18</v>
      </c>
      <c r="W35" s="381">
        <v>698.62</v>
      </c>
      <c r="X35" s="381">
        <v>680.05</v>
      </c>
      <c r="Y35" s="381">
        <v>661.83</v>
      </c>
      <c r="Z35" s="381">
        <v>643.5</v>
      </c>
      <c r="AA35" s="381">
        <v>625.54</v>
      </c>
      <c r="AB35" s="381">
        <v>608.34</v>
      </c>
      <c r="AC35" s="381">
        <v>591.54999999999995</v>
      </c>
      <c r="AD35" s="381">
        <v>575.54</v>
      </c>
      <c r="AE35" s="381">
        <v>560.73</v>
      </c>
      <c r="AF35" s="381">
        <v>547.58000000000004</v>
      </c>
      <c r="AG35" s="381">
        <v>536.29999999999995</v>
      </c>
      <c r="AH35" s="381">
        <v>526.55999999999995</v>
      </c>
      <c r="AI35" s="381">
        <v>518.9</v>
      </c>
      <c r="AJ35" s="381">
        <v>512.89</v>
      </c>
      <c r="AK35" s="381">
        <v>508.4</v>
      </c>
      <c r="AL35" s="381">
        <v>505.43</v>
      </c>
    </row>
    <row r="36" spans="1:38" x14ac:dyDescent="0.2">
      <c r="A36" s="928"/>
      <c r="B36" s="635">
        <v>33</v>
      </c>
      <c r="C36" s="381">
        <v>934.12</v>
      </c>
      <c r="D36" s="381">
        <v>933.42</v>
      </c>
      <c r="E36" s="381">
        <v>931.25</v>
      </c>
      <c r="F36" s="381">
        <v>927.68</v>
      </c>
      <c r="G36" s="381">
        <v>922.66</v>
      </c>
      <c r="H36" s="381">
        <v>916.31</v>
      </c>
      <c r="I36" s="381">
        <v>908.6</v>
      </c>
      <c r="J36" s="381">
        <v>899.54</v>
      </c>
      <c r="K36" s="381">
        <v>889.17</v>
      </c>
      <c r="L36" s="381">
        <v>877.71</v>
      </c>
      <c r="M36" s="381">
        <v>865.03</v>
      </c>
      <c r="N36" s="381">
        <v>851.25</v>
      </c>
      <c r="O36" s="381">
        <v>836.58</v>
      </c>
      <c r="P36" s="381">
        <v>820.95</v>
      </c>
      <c r="Q36" s="381">
        <v>804.85</v>
      </c>
      <c r="R36" s="381">
        <v>787.69</v>
      </c>
      <c r="S36" s="381">
        <v>770.16</v>
      </c>
      <c r="T36" s="381">
        <v>752.26</v>
      </c>
      <c r="U36" s="381">
        <v>733.98</v>
      </c>
      <c r="V36" s="381">
        <v>715.03</v>
      </c>
      <c r="W36" s="381">
        <v>696.24</v>
      </c>
      <c r="X36" s="381">
        <v>677.49</v>
      </c>
      <c r="Y36" s="381">
        <v>658.56</v>
      </c>
      <c r="Z36" s="381">
        <v>640.07000000000005</v>
      </c>
      <c r="AA36" s="381">
        <v>622.11</v>
      </c>
      <c r="AB36" s="381">
        <v>604.29</v>
      </c>
      <c r="AC36" s="381">
        <v>587.17999999999995</v>
      </c>
      <c r="AD36" s="381">
        <v>570.76</v>
      </c>
      <c r="AE36" s="381">
        <v>555.12</v>
      </c>
      <c r="AF36" s="381">
        <v>541.83000000000004</v>
      </c>
      <c r="AG36" s="381">
        <v>530.15</v>
      </c>
      <c r="AH36" s="381">
        <v>520.22</v>
      </c>
      <c r="AI36" s="381">
        <v>512.03</v>
      </c>
      <c r="AJ36" s="381">
        <v>505.83</v>
      </c>
      <c r="AK36" s="381">
        <v>501.27</v>
      </c>
      <c r="AL36" s="381">
        <v>498.48</v>
      </c>
    </row>
    <row r="37" spans="1:38" x14ac:dyDescent="0.2">
      <c r="A37" s="928"/>
      <c r="B37" s="635">
        <v>34</v>
      </c>
      <c r="C37" s="381">
        <v>936.15</v>
      </c>
      <c r="D37" s="381">
        <v>935.39</v>
      </c>
      <c r="E37" s="381">
        <v>933.2</v>
      </c>
      <c r="F37" s="381">
        <v>929.59</v>
      </c>
      <c r="G37" s="381">
        <v>924.51</v>
      </c>
      <c r="H37" s="381">
        <v>918.03</v>
      </c>
      <c r="I37" s="381">
        <v>910.13</v>
      </c>
      <c r="J37" s="381">
        <v>900.91</v>
      </c>
      <c r="K37" s="381">
        <v>890.4</v>
      </c>
      <c r="L37" s="381">
        <v>878.66</v>
      </c>
      <c r="M37" s="381">
        <v>865.64</v>
      </c>
      <c r="N37" s="381">
        <v>851.68</v>
      </c>
      <c r="O37" s="381">
        <v>836.88</v>
      </c>
      <c r="P37" s="381">
        <v>821.06</v>
      </c>
      <c r="Q37" s="381">
        <v>804.26</v>
      </c>
      <c r="R37" s="381">
        <v>786.96</v>
      </c>
      <c r="S37" s="381">
        <v>769.28</v>
      </c>
      <c r="T37" s="381">
        <v>750.72</v>
      </c>
      <c r="U37" s="381">
        <v>732.1</v>
      </c>
      <c r="V37" s="381">
        <v>713.1</v>
      </c>
      <c r="W37" s="381">
        <v>693.96</v>
      </c>
      <c r="X37" s="381">
        <v>674.77</v>
      </c>
      <c r="Y37" s="381">
        <v>655.71</v>
      </c>
      <c r="Z37" s="381">
        <v>636.79999999999995</v>
      </c>
      <c r="AA37" s="381">
        <v>618.13</v>
      </c>
      <c r="AB37" s="381">
        <v>600.04999999999995</v>
      </c>
      <c r="AC37" s="381">
        <v>582.58000000000004</v>
      </c>
      <c r="AD37" s="381">
        <v>565.79999999999995</v>
      </c>
      <c r="AE37" s="381">
        <v>549.97</v>
      </c>
      <c r="AF37" s="381">
        <v>535.96</v>
      </c>
      <c r="AG37" s="381">
        <v>523.88</v>
      </c>
      <c r="AH37" s="381">
        <v>513.64</v>
      </c>
      <c r="AI37" s="381">
        <v>505.26</v>
      </c>
      <c r="AJ37" s="381">
        <v>498.7</v>
      </c>
      <c r="AK37" s="381">
        <v>494.34</v>
      </c>
      <c r="AL37" s="381">
        <v>491.52</v>
      </c>
    </row>
    <row r="38" spans="1:38" x14ac:dyDescent="0.2">
      <c r="A38" s="928"/>
      <c r="B38" s="635">
        <v>35</v>
      </c>
      <c r="C38" s="381">
        <v>937.93</v>
      </c>
      <c r="D38" s="381">
        <v>937.18</v>
      </c>
      <c r="E38" s="381">
        <v>934.97</v>
      </c>
      <c r="F38" s="381">
        <v>931.25</v>
      </c>
      <c r="G38" s="381">
        <v>926.14</v>
      </c>
      <c r="H38" s="381">
        <v>919.52</v>
      </c>
      <c r="I38" s="381">
        <v>911.52</v>
      </c>
      <c r="J38" s="381">
        <v>902.09</v>
      </c>
      <c r="K38" s="381">
        <v>891.43</v>
      </c>
      <c r="L38" s="381">
        <v>879.45</v>
      </c>
      <c r="M38" s="381">
        <v>866.27</v>
      </c>
      <c r="N38" s="381">
        <v>852.04</v>
      </c>
      <c r="O38" s="381">
        <v>836.76</v>
      </c>
      <c r="P38" s="381">
        <v>820.82</v>
      </c>
      <c r="Q38" s="381">
        <v>803.67</v>
      </c>
      <c r="R38" s="381">
        <v>786.27</v>
      </c>
      <c r="S38" s="381">
        <v>768.02</v>
      </c>
      <c r="T38" s="381">
        <v>749.46</v>
      </c>
      <c r="U38" s="381">
        <v>730.3</v>
      </c>
      <c r="V38" s="381">
        <v>711.07</v>
      </c>
      <c r="W38" s="381">
        <v>691.45</v>
      </c>
      <c r="X38" s="381">
        <v>672</v>
      </c>
      <c r="Y38" s="381">
        <v>652.69000000000005</v>
      </c>
      <c r="Z38" s="381">
        <v>633.16999999999996</v>
      </c>
      <c r="AA38" s="381">
        <v>614.52</v>
      </c>
      <c r="AB38" s="381">
        <v>596.04</v>
      </c>
      <c r="AC38" s="381">
        <v>578.25</v>
      </c>
      <c r="AD38" s="381">
        <v>561.02</v>
      </c>
      <c r="AE38" s="381">
        <v>544.80999999999995</v>
      </c>
      <c r="AF38" s="381">
        <v>530.25</v>
      </c>
      <c r="AG38" s="381">
        <v>517.83000000000004</v>
      </c>
      <c r="AH38" s="381">
        <v>507.15</v>
      </c>
      <c r="AI38" s="381">
        <v>498.47</v>
      </c>
      <c r="AJ38" s="381">
        <v>491.73</v>
      </c>
      <c r="AK38" s="381">
        <v>487.34</v>
      </c>
      <c r="AL38" s="381">
        <v>484.63</v>
      </c>
    </row>
    <row r="39" spans="1:38" x14ac:dyDescent="0.2">
      <c r="A39" s="928"/>
      <c r="B39" s="635">
        <v>36</v>
      </c>
      <c r="C39" s="381">
        <v>939.55</v>
      </c>
      <c r="D39" s="381">
        <v>938.75</v>
      </c>
      <c r="E39" s="381">
        <v>936.48</v>
      </c>
      <c r="F39" s="381">
        <v>932.69</v>
      </c>
      <c r="G39" s="381">
        <v>927.51</v>
      </c>
      <c r="H39" s="381">
        <v>920.78</v>
      </c>
      <c r="I39" s="381">
        <v>912.61</v>
      </c>
      <c r="J39" s="381">
        <v>903.07</v>
      </c>
      <c r="K39" s="381">
        <v>892.16</v>
      </c>
      <c r="L39" s="381">
        <v>880.06</v>
      </c>
      <c r="M39" s="381">
        <v>866.63</v>
      </c>
      <c r="N39" s="381">
        <v>852.17</v>
      </c>
      <c r="O39" s="381">
        <v>836.71</v>
      </c>
      <c r="P39" s="381">
        <v>820.36</v>
      </c>
      <c r="Q39" s="381">
        <v>803.26</v>
      </c>
      <c r="R39" s="381">
        <v>785.23</v>
      </c>
      <c r="S39" s="381">
        <v>766.72</v>
      </c>
      <c r="T39" s="381">
        <v>747.81</v>
      </c>
      <c r="U39" s="381">
        <v>728.53</v>
      </c>
      <c r="V39" s="381">
        <v>708.84</v>
      </c>
      <c r="W39" s="381">
        <v>689.06</v>
      </c>
      <c r="X39" s="381">
        <v>669.16</v>
      </c>
      <c r="Y39" s="381">
        <v>649.28</v>
      </c>
      <c r="Z39" s="381">
        <v>629.9</v>
      </c>
      <c r="AA39" s="381">
        <v>610.64</v>
      </c>
      <c r="AB39" s="381">
        <v>591.99</v>
      </c>
      <c r="AC39" s="381">
        <v>573.78</v>
      </c>
      <c r="AD39" s="381">
        <v>556.32000000000005</v>
      </c>
      <c r="AE39" s="381">
        <v>539.58000000000004</v>
      </c>
      <c r="AF39" s="381">
        <v>524.55999999999995</v>
      </c>
      <c r="AG39" s="381">
        <v>511.56</v>
      </c>
      <c r="AH39" s="381">
        <v>500.86</v>
      </c>
      <c r="AI39" s="381">
        <v>491.87</v>
      </c>
      <c r="AJ39" s="381">
        <v>484.81</v>
      </c>
      <c r="AK39" s="381">
        <v>480.37</v>
      </c>
      <c r="AL39" s="381">
        <v>477.85</v>
      </c>
    </row>
    <row r="40" spans="1:38" x14ac:dyDescent="0.2">
      <c r="A40" s="928"/>
      <c r="B40" s="635">
        <v>37</v>
      </c>
      <c r="C40" s="381">
        <v>940.89</v>
      </c>
      <c r="D40" s="381">
        <v>940.11</v>
      </c>
      <c r="E40" s="381">
        <v>937.8</v>
      </c>
      <c r="F40" s="381">
        <v>934</v>
      </c>
      <c r="G40" s="381">
        <v>928.65</v>
      </c>
      <c r="H40" s="381">
        <v>921.86</v>
      </c>
      <c r="I40" s="381">
        <v>913.59</v>
      </c>
      <c r="J40" s="381">
        <v>903.9</v>
      </c>
      <c r="K40" s="381">
        <v>892.83</v>
      </c>
      <c r="L40" s="381">
        <v>880.46</v>
      </c>
      <c r="M40" s="381">
        <v>866.87</v>
      </c>
      <c r="N40" s="381">
        <v>852.18</v>
      </c>
      <c r="O40" s="381">
        <v>836.36</v>
      </c>
      <c r="P40" s="381">
        <v>819.75</v>
      </c>
      <c r="Q40" s="381">
        <v>802.37</v>
      </c>
      <c r="R40" s="381">
        <v>784.03</v>
      </c>
      <c r="S40" s="381">
        <v>765.41</v>
      </c>
      <c r="T40" s="381">
        <v>746.12</v>
      </c>
      <c r="U40" s="381">
        <v>726.51</v>
      </c>
      <c r="V40" s="381">
        <v>706.57</v>
      </c>
      <c r="W40" s="381">
        <v>686.36</v>
      </c>
      <c r="X40" s="381">
        <v>666.22</v>
      </c>
      <c r="Y40" s="381">
        <v>646.45000000000005</v>
      </c>
      <c r="Z40" s="381">
        <v>626.39</v>
      </c>
      <c r="AA40" s="381">
        <v>606.85</v>
      </c>
      <c r="AB40" s="381">
        <v>587.77</v>
      </c>
      <c r="AC40" s="381">
        <v>569.47</v>
      </c>
      <c r="AD40" s="381">
        <v>551.62</v>
      </c>
      <c r="AE40" s="381">
        <v>534.45000000000005</v>
      </c>
      <c r="AF40" s="381">
        <v>519.14</v>
      </c>
      <c r="AG40" s="381">
        <v>505.54</v>
      </c>
      <c r="AH40" s="381">
        <v>494.53</v>
      </c>
      <c r="AI40" s="381">
        <v>485.25</v>
      </c>
      <c r="AJ40" s="381">
        <v>477.84</v>
      </c>
      <c r="AK40" s="381">
        <v>473.34</v>
      </c>
      <c r="AL40" s="381">
        <v>470.92</v>
      </c>
    </row>
    <row r="41" spans="1:38" x14ac:dyDescent="0.2">
      <c r="A41" s="928"/>
      <c r="B41" s="635">
        <v>38</v>
      </c>
      <c r="C41" s="381">
        <v>942.01</v>
      </c>
      <c r="D41" s="381">
        <v>941.23</v>
      </c>
      <c r="E41" s="381">
        <v>938.91</v>
      </c>
      <c r="F41" s="381">
        <v>935.05</v>
      </c>
      <c r="G41" s="381">
        <v>929.67</v>
      </c>
      <c r="H41" s="381">
        <v>922.69</v>
      </c>
      <c r="I41" s="381">
        <v>914.34</v>
      </c>
      <c r="J41" s="381">
        <v>904.49</v>
      </c>
      <c r="K41" s="381">
        <v>893.27</v>
      </c>
      <c r="L41" s="381">
        <v>880.68</v>
      </c>
      <c r="M41" s="381">
        <v>866.93</v>
      </c>
      <c r="N41" s="381">
        <v>851.97</v>
      </c>
      <c r="O41" s="381">
        <v>835.99</v>
      </c>
      <c r="P41" s="381">
        <v>819.1</v>
      </c>
      <c r="Q41" s="381">
        <v>801.34</v>
      </c>
      <c r="R41" s="381">
        <v>783.07</v>
      </c>
      <c r="S41" s="381">
        <v>763.85</v>
      </c>
      <c r="T41" s="381">
        <v>744.46</v>
      </c>
      <c r="U41" s="381">
        <v>724.35</v>
      </c>
      <c r="V41" s="381">
        <v>704.26</v>
      </c>
      <c r="W41" s="381">
        <v>683.76</v>
      </c>
      <c r="X41" s="381">
        <v>663.36</v>
      </c>
      <c r="Y41" s="381">
        <v>642.95000000000005</v>
      </c>
      <c r="Z41" s="381">
        <v>622.80999999999995</v>
      </c>
      <c r="AA41" s="381">
        <v>603.11</v>
      </c>
      <c r="AB41" s="381">
        <v>583.84</v>
      </c>
      <c r="AC41" s="381">
        <v>565.12</v>
      </c>
      <c r="AD41" s="381">
        <v>547.05999999999995</v>
      </c>
      <c r="AE41" s="381">
        <v>529.70000000000005</v>
      </c>
      <c r="AF41" s="381">
        <v>513.64</v>
      </c>
      <c r="AG41" s="381">
        <v>499.63</v>
      </c>
      <c r="AH41" s="381">
        <v>488.31</v>
      </c>
      <c r="AI41" s="381">
        <v>478.8</v>
      </c>
      <c r="AJ41" s="381">
        <v>471.02</v>
      </c>
      <c r="AK41" s="381">
        <v>466.32</v>
      </c>
      <c r="AL41" s="381">
        <v>463.88</v>
      </c>
    </row>
    <row r="42" spans="1:38" x14ac:dyDescent="0.2">
      <c r="A42" s="928"/>
      <c r="B42" s="635">
        <v>39</v>
      </c>
      <c r="C42" s="381">
        <v>942.91</v>
      </c>
      <c r="D42" s="381">
        <v>942.12</v>
      </c>
      <c r="E42" s="381">
        <v>939.79</v>
      </c>
      <c r="F42" s="381">
        <v>935.85</v>
      </c>
      <c r="G42" s="381">
        <v>930.39</v>
      </c>
      <c r="H42" s="381">
        <v>923.37</v>
      </c>
      <c r="I42" s="381">
        <v>914.83</v>
      </c>
      <c r="J42" s="381">
        <v>904.92</v>
      </c>
      <c r="K42" s="381">
        <v>893.46</v>
      </c>
      <c r="L42" s="381">
        <v>880.71</v>
      </c>
      <c r="M42" s="381">
        <v>866.75</v>
      </c>
      <c r="N42" s="381">
        <v>851.6</v>
      </c>
      <c r="O42" s="381">
        <v>835.35</v>
      </c>
      <c r="P42" s="381">
        <v>818.24</v>
      </c>
      <c r="Q42" s="381">
        <v>800.28</v>
      </c>
      <c r="R42" s="381">
        <v>781.62</v>
      </c>
      <c r="S42" s="381">
        <v>762.39</v>
      </c>
      <c r="T42" s="381">
        <v>742.41</v>
      </c>
      <c r="U42" s="381">
        <v>722.22</v>
      </c>
      <c r="V42" s="381">
        <v>701.69</v>
      </c>
      <c r="W42" s="381">
        <v>681.16</v>
      </c>
      <c r="X42" s="381">
        <v>660.27</v>
      </c>
      <c r="Y42" s="381">
        <v>639.66999999999996</v>
      </c>
      <c r="Z42" s="381">
        <v>619.46</v>
      </c>
      <c r="AA42" s="381">
        <v>599.28</v>
      </c>
      <c r="AB42" s="381">
        <v>579.63</v>
      </c>
      <c r="AC42" s="381">
        <v>560.70000000000005</v>
      </c>
      <c r="AD42" s="381">
        <v>542.62</v>
      </c>
      <c r="AE42" s="381">
        <v>524.84</v>
      </c>
      <c r="AF42" s="381">
        <v>508.32</v>
      </c>
      <c r="AG42" s="381">
        <v>493.88</v>
      </c>
      <c r="AH42" s="381">
        <v>482.2</v>
      </c>
      <c r="AI42" s="381">
        <v>472.15</v>
      </c>
      <c r="AJ42" s="381">
        <v>464.67</v>
      </c>
      <c r="AK42" s="381">
        <v>459.29</v>
      </c>
      <c r="AL42" s="381">
        <v>456.7</v>
      </c>
    </row>
    <row r="43" spans="1:38" x14ac:dyDescent="0.2">
      <c r="A43" s="928"/>
      <c r="B43" s="635">
        <v>40</v>
      </c>
      <c r="C43" s="381">
        <v>943.6</v>
      </c>
      <c r="D43" s="381">
        <v>942.81</v>
      </c>
      <c r="E43" s="381">
        <v>940.44</v>
      </c>
      <c r="F43" s="381">
        <v>936.48</v>
      </c>
      <c r="G43" s="381">
        <v>930.93</v>
      </c>
      <c r="H43" s="381">
        <v>923.81</v>
      </c>
      <c r="I43" s="381">
        <v>915.11</v>
      </c>
      <c r="J43" s="381">
        <v>905.07</v>
      </c>
      <c r="K43" s="381">
        <v>893.53</v>
      </c>
      <c r="L43" s="381">
        <v>880.61</v>
      </c>
      <c r="M43" s="381">
        <v>866.39</v>
      </c>
      <c r="N43" s="381">
        <v>851.03</v>
      </c>
      <c r="O43" s="381">
        <v>834.63</v>
      </c>
      <c r="P43" s="381">
        <v>817.19</v>
      </c>
      <c r="Q43" s="381">
        <v>799.01</v>
      </c>
      <c r="R43" s="381">
        <v>779.97</v>
      </c>
      <c r="S43" s="381">
        <v>760.55</v>
      </c>
      <c r="T43" s="381">
        <v>740.35</v>
      </c>
      <c r="U43" s="381">
        <v>720.06</v>
      </c>
      <c r="V43" s="381">
        <v>699.09</v>
      </c>
      <c r="W43" s="381">
        <v>678.19</v>
      </c>
      <c r="X43" s="381">
        <v>657.31</v>
      </c>
      <c r="Y43" s="381">
        <v>636.34</v>
      </c>
      <c r="Z43" s="381">
        <v>615.75</v>
      </c>
      <c r="AA43" s="381">
        <v>595.4</v>
      </c>
      <c r="AB43" s="381">
        <v>575.71</v>
      </c>
      <c r="AC43" s="381">
        <v>556.41</v>
      </c>
      <c r="AD43" s="381">
        <v>537.75</v>
      </c>
      <c r="AE43" s="381">
        <v>520.19000000000005</v>
      </c>
      <c r="AF43" s="381">
        <v>503.28</v>
      </c>
      <c r="AG43" s="381">
        <v>488.15</v>
      </c>
      <c r="AH43" s="381">
        <v>476.09</v>
      </c>
      <c r="AI43" s="381">
        <v>465.8</v>
      </c>
      <c r="AJ43" s="381">
        <v>458.16</v>
      </c>
      <c r="AK43" s="381">
        <v>452.32</v>
      </c>
      <c r="AL43" s="381">
        <v>449.57</v>
      </c>
    </row>
    <row r="44" spans="1:38" x14ac:dyDescent="0.2">
      <c r="A44" s="928"/>
      <c r="B44" s="635">
        <v>41</v>
      </c>
      <c r="C44" s="381">
        <v>944.11</v>
      </c>
      <c r="D44" s="381">
        <v>943.27</v>
      </c>
      <c r="E44" s="381">
        <v>940.86</v>
      </c>
      <c r="F44" s="381">
        <v>936.84</v>
      </c>
      <c r="G44" s="381">
        <v>931.26</v>
      </c>
      <c r="H44" s="381">
        <v>924.05</v>
      </c>
      <c r="I44" s="381">
        <v>915.3</v>
      </c>
      <c r="J44" s="381">
        <v>905.01</v>
      </c>
      <c r="K44" s="381">
        <v>893.37</v>
      </c>
      <c r="L44" s="381">
        <v>880.31</v>
      </c>
      <c r="M44" s="381">
        <v>865.91</v>
      </c>
      <c r="N44" s="381">
        <v>850.28</v>
      </c>
      <c r="O44" s="381">
        <v>833.71</v>
      </c>
      <c r="P44" s="381">
        <v>816.14</v>
      </c>
      <c r="Q44" s="381">
        <v>797.65</v>
      </c>
      <c r="R44" s="381">
        <v>778.48</v>
      </c>
      <c r="S44" s="381">
        <v>758.58</v>
      </c>
      <c r="T44" s="381">
        <v>738.4</v>
      </c>
      <c r="U44" s="381">
        <v>717.5</v>
      </c>
      <c r="V44" s="381">
        <v>696.54</v>
      </c>
      <c r="W44" s="381">
        <v>675.27</v>
      </c>
      <c r="X44" s="381">
        <v>654.08000000000004</v>
      </c>
      <c r="Y44" s="381">
        <v>633.03</v>
      </c>
      <c r="Z44" s="381">
        <v>612.17999999999995</v>
      </c>
      <c r="AA44" s="381">
        <v>591.69000000000005</v>
      </c>
      <c r="AB44" s="381">
        <v>571.51</v>
      </c>
      <c r="AC44" s="381">
        <v>552.17999999999995</v>
      </c>
      <c r="AD44" s="381">
        <v>533.38</v>
      </c>
      <c r="AE44" s="381">
        <v>515.19000000000005</v>
      </c>
      <c r="AF44" s="381">
        <v>498.06</v>
      </c>
      <c r="AG44" s="381">
        <v>482.87</v>
      </c>
      <c r="AH44" s="381">
        <v>470.14</v>
      </c>
      <c r="AI44" s="381">
        <v>459.82</v>
      </c>
      <c r="AJ44" s="381">
        <v>451.74</v>
      </c>
      <c r="AK44" s="381">
        <v>445.35</v>
      </c>
      <c r="AL44" s="381">
        <v>442.45</v>
      </c>
    </row>
    <row r="45" spans="1:38" x14ac:dyDescent="0.2">
      <c r="A45" s="928"/>
      <c r="B45" s="635">
        <v>42</v>
      </c>
      <c r="C45" s="381">
        <v>944.36</v>
      </c>
      <c r="D45" s="381">
        <v>943.53</v>
      </c>
      <c r="E45" s="381">
        <v>941.06</v>
      </c>
      <c r="F45" s="381">
        <v>937</v>
      </c>
      <c r="G45" s="381">
        <v>931.36</v>
      </c>
      <c r="H45" s="381">
        <v>924.08</v>
      </c>
      <c r="I45" s="381">
        <v>915.22</v>
      </c>
      <c r="J45" s="381">
        <v>904.84</v>
      </c>
      <c r="K45" s="381">
        <v>892.97</v>
      </c>
      <c r="L45" s="381">
        <v>879.78</v>
      </c>
      <c r="M45" s="381">
        <v>865.2</v>
      </c>
      <c r="N45" s="381">
        <v>849.48</v>
      </c>
      <c r="O45" s="381">
        <v>832.58</v>
      </c>
      <c r="P45" s="381">
        <v>814.78</v>
      </c>
      <c r="Q45" s="381">
        <v>796.1</v>
      </c>
      <c r="R45" s="381">
        <v>776.67</v>
      </c>
      <c r="S45" s="381">
        <v>756.52</v>
      </c>
      <c r="T45" s="381">
        <v>736</v>
      </c>
      <c r="U45" s="381">
        <v>715.06</v>
      </c>
      <c r="V45" s="381">
        <v>693.8</v>
      </c>
      <c r="W45" s="381">
        <v>672.44</v>
      </c>
      <c r="X45" s="381">
        <v>650.91</v>
      </c>
      <c r="Y45" s="381">
        <v>629.54999999999995</v>
      </c>
      <c r="Z45" s="381">
        <v>608.30999999999995</v>
      </c>
      <c r="AA45" s="381">
        <v>587.57000000000005</v>
      </c>
      <c r="AB45" s="381">
        <v>567.39</v>
      </c>
      <c r="AC45" s="381">
        <v>547.66</v>
      </c>
      <c r="AD45" s="381">
        <v>528.70000000000005</v>
      </c>
      <c r="AE45" s="381">
        <v>510.47</v>
      </c>
      <c r="AF45" s="381">
        <v>492.94</v>
      </c>
      <c r="AG45" s="381">
        <v>477.47</v>
      </c>
      <c r="AH45" s="381">
        <v>464.15</v>
      </c>
      <c r="AI45" s="381">
        <v>453.73</v>
      </c>
      <c r="AJ45" s="381">
        <v>445.31</v>
      </c>
      <c r="AK45" s="381">
        <v>439.43</v>
      </c>
      <c r="AL45" s="381">
        <v>435.47</v>
      </c>
    </row>
    <row r="46" spans="1:38" x14ac:dyDescent="0.2">
      <c r="A46" s="928"/>
      <c r="B46" s="635">
        <v>43</v>
      </c>
      <c r="C46" s="381">
        <v>944.39</v>
      </c>
      <c r="D46" s="381">
        <v>943.56</v>
      </c>
      <c r="E46" s="381">
        <v>941.09</v>
      </c>
      <c r="F46" s="381">
        <v>936.93</v>
      </c>
      <c r="G46" s="381">
        <v>931.22</v>
      </c>
      <c r="H46" s="381">
        <v>923.87</v>
      </c>
      <c r="I46" s="381">
        <v>914.95</v>
      </c>
      <c r="J46" s="381">
        <v>904.47</v>
      </c>
      <c r="K46" s="381">
        <v>892.47</v>
      </c>
      <c r="L46" s="381">
        <v>879.02</v>
      </c>
      <c r="M46" s="381">
        <v>864.34</v>
      </c>
      <c r="N46" s="381">
        <v>848.34</v>
      </c>
      <c r="O46" s="381">
        <v>831.31</v>
      </c>
      <c r="P46" s="381">
        <v>813.27</v>
      </c>
      <c r="Q46" s="381">
        <v>794.4</v>
      </c>
      <c r="R46" s="381">
        <v>774.76</v>
      </c>
      <c r="S46" s="381">
        <v>754.47</v>
      </c>
      <c r="T46" s="381">
        <v>733.58</v>
      </c>
      <c r="U46" s="381">
        <v>712.51</v>
      </c>
      <c r="V46" s="381">
        <v>690.97</v>
      </c>
      <c r="W46" s="381">
        <v>669.34</v>
      </c>
      <c r="X46" s="381">
        <v>647.70000000000005</v>
      </c>
      <c r="Y46" s="381">
        <v>625.95000000000005</v>
      </c>
      <c r="Z46" s="381">
        <v>604.80999999999995</v>
      </c>
      <c r="AA46" s="381">
        <v>583.77</v>
      </c>
      <c r="AB46" s="381">
        <v>563.33000000000004</v>
      </c>
      <c r="AC46" s="381">
        <v>543.51</v>
      </c>
      <c r="AD46" s="381">
        <v>524.28</v>
      </c>
      <c r="AE46" s="381">
        <v>505.8</v>
      </c>
      <c r="AF46" s="381">
        <v>488.15</v>
      </c>
      <c r="AG46" s="381">
        <v>472.15</v>
      </c>
      <c r="AH46" s="381">
        <v>458.34</v>
      </c>
      <c r="AI46" s="381">
        <v>447.77</v>
      </c>
      <c r="AJ46" s="381">
        <v>438.99</v>
      </c>
      <c r="AK46" s="381">
        <v>433.08</v>
      </c>
      <c r="AL46" s="381">
        <v>429.1</v>
      </c>
    </row>
    <row r="47" spans="1:38" x14ac:dyDescent="0.2">
      <c r="A47" s="928"/>
      <c r="B47" s="635">
        <v>44</v>
      </c>
      <c r="C47" s="381">
        <v>944.22</v>
      </c>
      <c r="D47" s="381">
        <v>943.36</v>
      </c>
      <c r="E47" s="381">
        <v>940.86</v>
      </c>
      <c r="F47" s="381">
        <v>936.69</v>
      </c>
      <c r="G47" s="381">
        <v>930.88</v>
      </c>
      <c r="H47" s="381">
        <v>923.45</v>
      </c>
      <c r="I47" s="381">
        <v>914.43</v>
      </c>
      <c r="J47" s="381">
        <v>903.86</v>
      </c>
      <c r="K47" s="381">
        <v>891.75</v>
      </c>
      <c r="L47" s="381">
        <v>878.16</v>
      </c>
      <c r="M47" s="381">
        <v>863.22</v>
      </c>
      <c r="N47" s="381">
        <v>847.13</v>
      </c>
      <c r="O47" s="381">
        <v>829.89</v>
      </c>
      <c r="P47" s="381">
        <v>811.69</v>
      </c>
      <c r="Q47" s="381">
        <v>792.58</v>
      </c>
      <c r="R47" s="381">
        <v>772.76</v>
      </c>
      <c r="S47" s="381">
        <v>752.27</v>
      </c>
      <c r="T47" s="381">
        <v>731.27</v>
      </c>
      <c r="U47" s="381">
        <v>709.76</v>
      </c>
      <c r="V47" s="381">
        <v>688.06</v>
      </c>
      <c r="W47" s="381">
        <v>666.08</v>
      </c>
      <c r="X47" s="381">
        <v>644.23</v>
      </c>
      <c r="Y47" s="381">
        <v>622.47</v>
      </c>
      <c r="Z47" s="381">
        <v>600.87</v>
      </c>
      <c r="AA47" s="381">
        <v>579.64</v>
      </c>
      <c r="AB47" s="381">
        <v>558.99</v>
      </c>
      <c r="AC47" s="381">
        <v>539.1</v>
      </c>
      <c r="AD47" s="381">
        <v>519.73</v>
      </c>
      <c r="AE47" s="381">
        <v>501.1</v>
      </c>
      <c r="AF47" s="381">
        <v>483.42</v>
      </c>
      <c r="AG47" s="381">
        <v>466.91</v>
      </c>
      <c r="AH47" s="381">
        <v>452.64</v>
      </c>
      <c r="AI47" s="381">
        <v>441.78</v>
      </c>
      <c r="AJ47" s="381">
        <v>433.09</v>
      </c>
      <c r="AK47" s="381">
        <v>426.78</v>
      </c>
      <c r="AL47" s="381">
        <v>423.02</v>
      </c>
    </row>
    <row r="48" spans="1:38" x14ac:dyDescent="0.2">
      <c r="A48" s="928"/>
      <c r="B48" s="635">
        <v>45</v>
      </c>
      <c r="C48" s="381">
        <v>943.8</v>
      </c>
      <c r="D48" s="381">
        <v>942.95</v>
      </c>
      <c r="E48" s="381">
        <v>940.43</v>
      </c>
      <c r="F48" s="381">
        <v>936.21</v>
      </c>
      <c r="G48" s="381">
        <v>930.36</v>
      </c>
      <c r="H48" s="381">
        <v>922.85</v>
      </c>
      <c r="I48" s="381">
        <v>913.7</v>
      </c>
      <c r="J48" s="381">
        <v>903.03</v>
      </c>
      <c r="K48" s="381">
        <v>890.81</v>
      </c>
      <c r="L48" s="381">
        <v>877.1</v>
      </c>
      <c r="M48" s="381">
        <v>861.95</v>
      </c>
      <c r="N48" s="381">
        <v>845.7</v>
      </c>
      <c r="O48" s="381">
        <v>828.31</v>
      </c>
      <c r="P48" s="381">
        <v>809.91</v>
      </c>
      <c r="Q48" s="381">
        <v>790.64</v>
      </c>
      <c r="R48" s="381">
        <v>770.53</v>
      </c>
      <c r="S48" s="381">
        <v>749.82</v>
      </c>
      <c r="T48" s="381">
        <v>728.62</v>
      </c>
      <c r="U48" s="381">
        <v>706.91</v>
      </c>
      <c r="V48" s="381">
        <v>685.04</v>
      </c>
      <c r="W48" s="381">
        <v>662.89</v>
      </c>
      <c r="X48" s="381">
        <v>640.73</v>
      </c>
      <c r="Y48" s="381">
        <v>618.77</v>
      </c>
      <c r="Z48" s="381">
        <v>597.13</v>
      </c>
      <c r="AA48" s="381">
        <v>575.75</v>
      </c>
      <c r="AB48" s="381">
        <v>554.91</v>
      </c>
      <c r="AC48" s="381">
        <v>534.77</v>
      </c>
      <c r="AD48" s="381">
        <v>515.23</v>
      </c>
      <c r="AE48" s="381">
        <v>496.5</v>
      </c>
      <c r="AF48" s="381">
        <v>478.66</v>
      </c>
      <c r="AG48" s="381">
        <v>461.92</v>
      </c>
      <c r="AH48" s="381">
        <v>447.54</v>
      </c>
      <c r="AI48" s="381">
        <v>435.92</v>
      </c>
      <c r="AJ48" s="381">
        <v>427.13</v>
      </c>
      <c r="AK48" s="381">
        <v>420.42</v>
      </c>
      <c r="AL48" s="381">
        <v>416.77</v>
      </c>
    </row>
    <row r="49" spans="1:38" x14ac:dyDescent="0.2">
      <c r="A49" s="928"/>
      <c r="B49" s="635">
        <v>46</v>
      </c>
      <c r="C49" s="381">
        <v>943.14</v>
      </c>
      <c r="D49" s="381">
        <v>942.3</v>
      </c>
      <c r="E49" s="381">
        <v>939.75</v>
      </c>
      <c r="F49" s="381">
        <v>935.52</v>
      </c>
      <c r="G49" s="381">
        <v>929.62</v>
      </c>
      <c r="H49" s="381">
        <v>922.03</v>
      </c>
      <c r="I49" s="381">
        <v>912.81</v>
      </c>
      <c r="J49" s="381">
        <v>901.98</v>
      </c>
      <c r="K49" s="381">
        <v>889.66</v>
      </c>
      <c r="L49" s="381">
        <v>875.82</v>
      </c>
      <c r="M49" s="381">
        <v>860.58</v>
      </c>
      <c r="N49" s="381">
        <v>844.08</v>
      </c>
      <c r="O49" s="381">
        <v>826.52</v>
      </c>
      <c r="P49" s="381">
        <v>807.9</v>
      </c>
      <c r="Q49" s="381">
        <v>788.43</v>
      </c>
      <c r="R49" s="381">
        <v>768.19</v>
      </c>
      <c r="S49" s="381">
        <v>747.33</v>
      </c>
      <c r="T49" s="381">
        <v>725.85</v>
      </c>
      <c r="U49" s="381">
        <v>704.08</v>
      </c>
      <c r="V49" s="381">
        <v>681.85</v>
      </c>
      <c r="W49" s="381">
        <v>659.66</v>
      </c>
      <c r="X49" s="381">
        <v>637.33000000000004</v>
      </c>
      <c r="Y49" s="381">
        <v>615.11</v>
      </c>
      <c r="Z49" s="381">
        <v>593.19000000000005</v>
      </c>
      <c r="AA49" s="381">
        <v>571.62</v>
      </c>
      <c r="AB49" s="381">
        <v>550.67999999999995</v>
      </c>
      <c r="AC49" s="381">
        <v>530.32000000000005</v>
      </c>
      <c r="AD49" s="381">
        <v>510.72</v>
      </c>
      <c r="AE49" s="381">
        <v>491.75</v>
      </c>
      <c r="AF49" s="381">
        <v>473.86</v>
      </c>
      <c r="AG49" s="381">
        <v>456.96</v>
      </c>
      <c r="AH49" s="381">
        <v>442.25</v>
      </c>
      <c r="AI49" s="381">
        <v>430.08</v>
      </c>
      <c r="AJ49" s="381">
        <v>421.17</v>
      </c>
      <c r="AK49" s="381">
        <v>414.59</v>
      </c>
      <c r="AL49" s="381">
        <v>410.5</v>
      </c>
    </row>
    <row r="50" spans="1:38" x14ac:dyDescent="0.2">
      <c r="A50" s="928"/>
      <c r="B50" s="635">
        <v>47</v>
      </c>
      <c r="C50" s="381">
        <v>942.28</v>
      </c>
      <c r="D50" s="381">
        <v>941.43</v>
      </c>
      <c r="E50" s="381">
        <v>938.86</v>
      </c>
      <c r="F50" s="381">
        <v>934.59</v>
      </c>
      <c r="G50" s="381">
        <v>928.64</v>
      </c>
      <c r="H50" s="381">
        <v>920.99</v>
      </c>
      <c r="I50" s="381">
        <v>911.69</v>
      </c>
      <c r="J50" s="381">
        <v>900.78</v>
      </c>
      <c r="K50" s="381">
        <v>888.3</v>
      </c>
      <c r="L50" s="381">
        <v>874.34</v>
      </c>
      <c r="M50" s="381">
        <v>858.99</v>
      </c>
      <c r="N50" s="381">
        <v>842.37</v>
      </c>
      <c r="O50" s="381">
        <v>824.56</v>
      </c>
      <c r="P50" s="381">
        <v>805.83</v>
      </c>
      <c r="Q50" s="381">
        <v>786.16</v>
      </c>
      <c r="R50" s="381">
        <v>765.74</v>
      </c>
      <c r="S50" s="381">
        <v>744.66</v>
      </c>
      <c r="T50" s="381">
        <v>723.06</v>
      </c>
      <c r="U50" s="381">
        <v>700.99</v>
      </c>
      <c r="V50" s="381">
        <v>678.74</v>
      </c>
      <c r="W50" s="381">
        <v>656.18</v>
      </c>
      <c r="X50" s="381">
        <v>633.75</v>
      </c>
      <c r="Y50" s="381">
        <v>611.4</v>
      </c>
      <c r="Z50" s="381">
        <v>589.20000000000005</v>
      </c>
      <c r="AA50" s="381">
        <v>567.58000000000004</v>
      </c>
      <c r="AB50" s="381">
        <v>546.4</v>
      </c>
      <c r="AC50" s="381">
        <v>525.88</v>
      </c>
      <c r="AD50" s="381">
        <v>506.15</v>
      </c>
      <c r="AE50" s="381">
        <v>487.21</v>
      </c>
      <c r="AF50" s="381">
        <v>468.98</v>
      </c>
      <c r="AG50" s="381">
        <v>452.11</v>
      </c>
      <c r="AH50" s="381">
        <v>437.07</v>
      </c>
      <c r="AI50" s="381">
        <v>424.48</v>
      </c>
      <c r="AJ50" s="381">
        <v>415.3</v>
      </c>
      <c r="AK50" s="381">
        <v>408.73</v>
      </c>
      <c r="AL50" s="381">
        <v>404.53</v>
      </c>
    </row>
    <row r="51" spans="1:38" x14ac:dyDescent="0.2">
      <c r="A51" s="928"/>
      <c r="B51" s="635">
        <v>48</v>
      </c>
      <c r="C51" s="381">
        <v>941.2</v>
      </c>
      <c r="D51" s="381">
        <v>940.34</v>
      </c>
      <c r="E51" s="381">
        <v>937.75</v>
      </c>
      <c r="F51" s="381">
        <v>933.44</v>
      </c>
      <c r="G51" s="381">
        <v>927.44</v>
      </c>
      <c r="H51" s="381">
        <v>919.73</v>
      </c>
      <c r="I51" s="381">
        <v>910.36</v>
      </c>
      <c r="J51" s="381">
        <v>899.36</v>
      </c>
      <c r="K51" s="381">
        <v>886.79</v>
      </c>
      <c r="L51" s="381">
        <v>872.66</v>
      </c>
      <c r="M51" s="381">
        <v>857.19</v>
      </c>
      <c r="N51" s="381">
        <v>840.42</v>
      </c>
      <c r="O51" s="381">
        <v>822.51</v>
      </c>
      <c r="P51" s="381">
        <v>803.55</v>
      </c>
      <c r="Q51" s="381">
        <v>783.76</v>
      </c>
      <c r="R51" s="381">
        <v>763.16</v>
      </c>
      <c r="S51" s="381">
        <v>741.89</v>
      </c>
      <c r="T51" s="381">
        <v>720.05</v>
      </c>
      <c r="U51" s="381">
        <v>697.81</v>
      </c>
      <c r="V51" s="381">
        <v>675.34</v>
      </c>
      <c r="W51" s="381">
        <v>652.69000000000005</v>
      </c>
      <c r="X51" s="381">
        <v>630.01</v>
      </c>
      <c r="Y51" s="381">
        <v>607.49</v>
      </c>
      <c r="Z51" s="381">
        <v>585.28</v>
      </c>
      <c r="AA51" s="381">
        <v>563.37</v>
      </c>
      <c r="AB51" s="381">
        <v>542.17999999999995</v>
      </c>
      <c r="AC51" s="381">
        <v>521.53</v>
      </c>
      <c r="AD51" s="381">
        <v>501.66</v>
      </c>
      <c r="AE51" s="381">
        <v>482.48</v>
      </c>
      <c r="AF51" s="381">
        <v>464.22</v>
      </c>
      <c r="AG51" s="381">
        <v>447.3</v>
      </c>
      <c r="AH51" s="381">
        <v>432.19</v>
      </c>
      <c r="AI51" s="381">
        <v>419.37</v>
      </c>
      <c r="AJ51" s="381">
        <v>409.57</v>
      </c>
      <c r="AK51" s="381">
        <v>402.92</v>
      </c>
      <c r="AL51" s="381">
        <v>398.77</v>
      </c>
    </row>
    <row r="52" spans="1:38" x14ac:dyDescent="0.2">
      <c r="A52" s="928"/>
      <c r="B52" s="635">
        <v>49</v>
      </c>
      <c r="C52" s="381">
        <v>939.86</v>
      </c>
      <c r="D52" s="381">
        <v>939.01</v>
      </c>
      <c r="E52" s="381">
        <v>936.4</v>
      </c>
      <c r="F52" s="381">
        <v>932.07</v>
      </c>
      <c r="G52" s="381">
        <v>926.03</v>
      </c>
      <c r="H52" s="381">
        <v>918.26</v>
      </c>
      <c r="I52" s="381">
        <v>908.82</v>
      </c>
      <c r="J52" s="381">
        <v>897.73</v>
      </c>
      <c r="K52" s="381">
        <v>885.04</v>
      </c>
      <c r="L52" s="381">
        <v>870.83</v>
      </c>
      <c r="M52" s="381">
        <v>855.18</v>
      </c>
      <c r="N52" s="381">
        <v>838.3</v>
      </c>
      <c r="O52" s="381">
        <v>820.23</v>
      </c>
      <c r="P52" s="381">
        <v>801.17</v>
      </c>
      <c r="Q52" s="381">
        <v>781.15</v>
      </c>
      <c r="R52" s="381">
        <v>760.41</v>
      </c>
      <c r="S52" s="381">
        <v>739</v>
      </c>
      <c r="T52" s="381">
        <v>717.01</v>
      </c>
      <c r="U52" s="381">
        <v>694.61</v>
      </c>
      <c r="V52" s="381">
        <v>671.9</v>
      </c>
      <c r="W52" s="381">
        <v>649.12</v>
      </c>
      <c r="X52" s="381">
        <v>626.29</v>
      </c>
      <c r="Y52" s="381">
        <v>603.57000000000005</v>
      </c>
      <c r="Z52" s="381">
        <v>581.16999999999996</v>
      </c>
      <c r="AA52" s="381">
        <v>559.26</v>
      </c>
      <c r="AB52" s="381">
        <v>537.82000000000005</v>
      </c>
      <c r="AC52" s="381">
        <v>517.03</v>
      </c>
      <c r="AD52" s="381">
        <v>497.04</v>
      </c>
      <c r="AE52" s="381">
        <v>477.84</v>
      </c>
      <c r="AF52" s="381">
        <v>459.55</v>
      </c>
      <c r="AG52" s="381">
        <v>442.51</v>
      </c>
      <c r="AH52" s="381">
        <v>427.14</v>
      </c>
      <c r="AI52" s="381">
        <v>414.27</v>
      </c>
      <c r="AJ52" s="381">
        <v>403.94</v>
      </c>
      <c r="AK52" s="381">
        <v>397.12</v>
      </c>
      <c r="AL52" s="381">
        <v>392.99</v>
      </c>
    </row>
    <row r="53" spans="1:38" x14ac:dyDescent="0.2">
      <c r="A53" s="928"/>
      <c r="B53" s="635">
        <v>50</v>
      </c>
      <c r="C53" s="381">
        <v>938.33</v>
      </c>
      <c r="D53" s="381">
        <v>937.46</v>
      </c>
      <c r="E53" s="381">
        <v>934.83</v>
      </c>
      <c r="F53" s="381">
        <v>930.48</v>
      </c>
      <c r="G53" s="381">
        <v>924.39</v>
      </c>
      <c r="H53" s="381">
        <v>916.57</v>
      </c>
      <c r="I53" s="381">
        <v>907.06</v>
      </c>
      <c r="J53" s="381">
        <v>895.89</v>
      </c>
      <c r="K53" s="381">
        <v>883.11</v>
      </c>
      <c r="L53" s="381">
        <v>868.79</v>
      </c>
      <c r="M53" s="381">
        <v>853.04</v>
      </c>
      <c r="N53" s="381">
        <v>835.99</v>
      </c>
      <c r="O53" s="381">
        <v>817.8</v>
      </c>
      <c r="P53" s="381">
        <v>798.58</v>
      </c>
      <c r="Q53" s="381">
        <v>778.47</v>
      </c>
      <c r="R53" s="381">
        <v>757.51</v>
      </c>
      <c r="S53" s="381">
        <v>735.92</v>
      </c>
      <c r="T53" s="381">
        <v>713.78</v>
      </c>
      <c r="U53" s="381">
        <v>691.26</v>
      </c>
      <c r="V53" s="381">
        <v>668.45</v>
      </c>
      <c r="W53" s="381">
        <v>645.44000000000005</v>
      </c>
      <c r="X53" s="381">
        <v>622.51</v>
      </c>
      <c r="Y53" s="381">
        <v>599.66</v>
      </c>
      <c r="Z53" s="381">
        <v>577.09</v>
      </c>
      <c r="AA53" s="381">
        <v>554.99</v>
      </c>
      <c r="AB53" s="381">
        <v>533.5</v>
      </c>
      <c r="AC53" s="381">
        <v>512.62</v>
      </c>
      <c r="AD53" s="381">
        <v>492.51</v>
      </c>
      <c r="AE53" s="381">
        <v>473.26</v>
      </c>
      <c r="AF53" s="381">
        <v>454.85</v>
      </c>
      <c r="AG53" s="381">
        <v>437.74</v>
      </c>
      <c r="AH53" s="381">
        <v>422.29</v>
      </c>
      <c r="AI53" s="381">
        <v>409.17</v>
      </c>
      <c r="AJ53" s="381">
        <v>398.81</v>
      </c>
      <c r="AK53" s="381">
        <v>391.45</v>
      </c>
      <c r="AL53" s="381">
        <v>387.25</v>
      </c>
    </row>
    <row r="54" spans="1:38" x14ac:dyDescent="0.2">
      <c r="A54" s="928"/>
      <c r="B54" s="635">
        <v>51</v>
      </c>
      <c r="C54" s="381">
        <v>936.57</v>
      </c>
      <c r="D54" s="381">
        <v>935.71</v>
      </c>
      <c r="E54" s="381">
        <v>933.07</v>
      </c>
      <c r="F54" s="381">
        <v>928.69</v>
      </c>
      <c r="G54" s="381">
        <v>922.57</v>
      </c>
      <c r="H54" s="381">
        <v>914.68</v>
      </c>
      <c r="I54" s="381">
        <v>905.1</v>
      </c>
      <c r="J54" s="381">
        <v>893.85</v>
      </c>
      <c r="K54" s="381">
        <v>880.99</v>
      </c>
      <c r="L54" s="381">
        <v>866.57</v>
      </c>
      <c r="M54" s="381">
        <v>850.69</v>
      </c>
      <c r="N54" s="381">
        <v>833.54</v>
      </c>
      <c r="O54" s="381">
        <v>815.19</v>
      </c>
      <c r="P54" s="381">
        <v>795.84</v>
      </c>
      <c r="Q54" s="381">
        <v>775.56</v>
      </c>
      <c r="R54" s="381">
        <v>754.48</v>
      </c>
      <c r="S54" s="381">
        <v>732.74</v>
      </c>
      <c r="T54" s="381">
        <v>710.48</v>
      </c>
      <c r="U54" s="381">
        <v>687.77</v>
      </c>
      <c r="V54" s="381">
        <v>664.82</v>
      </c>
      <c r="W54" s="381">
        <v>641.70000000000005</v>
      </c>
      <c r="X54" s="381">
        <v>618.55999999999995</v>
      </c>
      <c r="Y54" s="381">
        <v>595.62</v>
      </c>
      <c r="Z54" s="381">
        <v>572.95000000000005</v>
      </c>
      <c r="AA54" s="381">
        <v>550.75</v>
      </c>
      <c r="AB54" s="381">
        <v>529.05999999999995</v>
      </c>
      <c r="AC54" s="381">
        <v>508.15</v>
      </c>
      <c r="AD54" s="381">
        <v>487.95</v>
      </c>
      <c r="AE54" s="381">
        <v>468.55</v>
      </c>
      <c r="AF54" s="381">
        <v>450.15</v>
      </c>
      <c r="AG54" s="381">
        <v>432.98</v>
      </c>
      <c r="AH54" s="381">
        <v>417.53</v>
      </c>
      <c r="AI54" s="381">
        <v>404.26</v>
      </c>
      <c r="AJ54" s="381">
        <v>393.77</v>
      </c>
      <c r="AK54" s="381">
        <v>386</v>
      </c>
      <c r="AL54" s="381">
        <v>381.67</v>
      </c>
    </row>
    <row r="55" spans="1:38" x14ac:dyDescent="0.2">
      <c r="A55" s="928"/>
      <c r="B55" s="635">
        <v>52</v>
      </c>
      <c r="C55" s="381">
        <v>934.56</v>
      </c>
      <c r="D55" s="381">
        <v>933.69</v>
      </c>
      <c r="E55" s="381">
        <v>931.05</v>
      </c>
      <c r="F55" s="381">
        <v>926.64</v>
      </c>
      <c r="G55" s="381">
        <v>920.49</v>
      </c>
      <c r="H55" s="381">
        <v>912.57</v>
      </c>
      <c r="I55" s="381">
        <v>902.95</v>
      </c>
      <c r="J55" s="381">
        <v>891.61</v>
      </c>
      <c r="K55" s="381">
        <v>878.66</v>
      </c>
      <c r="L55" s="381">
        <v>864.15</v>
      </c>
      <c r="M55" s="381">
        <v>848.18</v>
      </c>
      <c r="N55" s="381">
        <v>830.89</v>
      </c>
      <c r="O55" s="381">
        <v>812.45</v>
      </c>
      <c r="P55" s="381">
        <v>792.94</v>
      </c>
      <c r="Q55" s="381">
        <v>772.53</v>
      </c>
      <c r="R55" s="381">
        <v>751.32</v>
      </c>
      <c r="S55" s="381">
        <v>729.44</v>
      </c>
      <c r="T55" s="381">
        <v>707.02</v>
      </c>
      <c r="U55" s="381">
        <v>684.21</v>
      </c>
      <c r="V55" s="381">
        <v>661.08</v>
      </c>
      <c r="W55" s="381">
        <v>637.86</v>
      </c>
      <c r="X55" s="381">
        <v>614.59</v>
      </c>
      <c r="Y55" s="381">
        <v>591.48</v>
      </c>
      <c r="Z55" s="381">
        <v>568.74</v>
      </c>
      <c r="AA55" s="381">
        <v>546.41</v>
      </c>
      <c r="AB55" s="381">
        <v>524.66</v>
      </c>
      <c r="AC55" s="381">
        <v>503.63</v>
      </c>
      <c r="AD55" s="381">
        <v>483.38</v>
      </c>
      <c r="AE55" s="381">
        <v>463.93</v>
      </c>
      <c r="AF55" s="381">
        <v>445.44</v>
      </c>
      <c r="AG55" s="381">
        <v>428.23</v>
      </c>
      <c r="AH55" s="381">
        <v>412.74</v>
      </c>
      <c r="AI55" s="381">
        <v>399.44</v>
      </c>
      <c r="AJ55" s="381">
        <v>388.78</v>
      </c>
      <c r="AK55" s="381">
        <v>381.06</v>
      </c>
      <c r="AL55" s="381">
        <v>376.27</v>
      </c>
    </row>
    <row r="56" spans="1:38" x14ac:dyDescent="0.2">
      <c r="A56" s="928"/>
      <c r="B56" s="635">
        <v>53</v>
      </c>
      <c r="C56" s="381">
        <v>932.33</v>
      </c>
      <c r="D56" s="381">
        <v>931.44</v>
      </c>
      <c r="E56" s="381">
        <v>928.82</v>
      </c>
      <c r="F56" s="381">
        <v>924.4</v>
      </c>
      <c r="G56" s="381">
        <v>918.23</v>
      </c>
      <c r="H56" s="381">
        <v>910.25</v>
      </c>
      <c r="I56" s="381">
        <v>900.56</v>
      </c>
      <c r="J56" s="381">
        <v>889.18</v>
      </c>
      <c r="K56" s="381">
        <v>876.16</v>
      </c>
      <c r="L56" s="381">
        <v>861.54</v>
      </c>
      <c r="M56" s="381">
        <v>845.46</v>
      </c>
      <c r="N56" s="381">
        <v>828.08</v>
      </c>
      <c r="O56" s="381">
        <v>809.52</v>
      </c>
      <c r="P56" s="381">
        <v>789.91</v>
      </c>
      <c r="Q56" s="381">
        <v>769.34</v>
      </c>
      <c r="R56" s="381">
        <v>748.01</v>
      </c>
      <c r="S56" s="381">
        <v>726.03</v>
      </c>
      <c r="T56" s="381">
        <v>703.47</v>
      </c>
      <c r="U56" s="381">
        <v>680.51</v>
      </c>
      <c r="V56" s="381">
        <v>657.28</v>
      </c>
      <c r="W56" s="381">
        <v>633.88</v>
      </c>
      <c r="X56" s="381">
        <v>610.54</v>
      </c>
      <c r="Y56" s="381">
        <v>587.32000000000005</v>
      </c>
      <c r="Z56" s="381">
        <v>564.42999999999995</v>
      </c>
      <c r="AA56" s="381">
        <v>542.01</v>
      </c>
      <c r="AB56" s="381">
        <v>520.20000000000005</v>
      </c>
      <c r="AC56" s="381">
        <v>499.1</v>
      </c>
      <c r="AD56" s="381">
        <v>478.75</v>
      </c>
      <c r="AE56" s="381">
        <v>459.27</v>
      </c>
      <c r="AF56" s="381">
        <v>440.74</v>
      </c>
      <c r="AG56" s="381">
        <v>423.53</v>
      </c>
      <c r="AH56" s="381">
        <v>407.99</v>
      </c>
      <c r="AI56" s="381">
        <v>394.59</v>
      </c>
      <c r="AJ56" s="381">
        <v>383.9</v>
      </c>
      <c r="AK56" s="381">
        <v>376.1</v>
      </c>
      <c r="AL56" s="381">
        <v>371.39</v>
      </c>
    </row>
    <row r="57" spans="1:38" x14ac:dyDescent="0.2">
      <c r="A57" s="928"/>
      <c r="B57" s="635">
        <v>54</v>
      </c>
      <c r="C57" s="381">
        <v>929.92</v>
      </c>
      <c r="D57" s="381">
        <v>929.03</v>
      </c>
      <c r="E57" s="381">
        <v>926.34</v>
      </c>
      <c r="F57" s="381">
        <v>921.95</v>
      </c>
      <c r="G57" s="381">
        <v>915.75</v>
      </c>
      <c r="H57" s="381">
        <v>907.73</v>
      </c>
      <c r="I57" s="381">
        <v>898</v>
      </c>
      <c r="J57" s="381">
        <v>886.54</v>
      </c>
      <c r="K57" s="381">
        <v>873.43</v>
      </c>
      <c r="L57" s="381">
        <v>858.76</v>
      </c>
      <c r="M57" s="381">
        <v>842.58</v>
      </c>
      <c r="N57" s="381">
        <v>825.08</v>
      </c>
      <c r="O57" s="381">
        <v>806.41</v>
      </c>
      <c r="P57" s="381">
        <v>786.7</v>
      </c>
      <c r="Q57" s="381">
        <v>766.02</v>
      </c>
      <c r="R57" s="381">
        <v>744.56</v>
      </c>
      <c r="S57" s="381">
        <v>722.45</v>
      </c>
      <c r="T57" s="381">
        <v>699.8</v>
      </c>
      <c r="U57" s="381">
        <v>676.73</v>
      </c>
      <c r="V57" s="381">
        <v>653.36</v>
      </c>
      <c r="W57" s="381">
        <v>629.82000000000005</v>
      </c>
      <c r="X57" s="381">
        <v>606.37</v>
      </c>
      <c r="Y57" s="381">
        <v>583.08000000000004</v>
      </c>
      <c r="Z57" s="381">
        <v>560.09</v>
      </c>
      <c r="AA57" s="381">
        <v>537.59</v>
      </c>
      <c r="AB57" s="381">
        <v>515.67999999999995</v>
      </c>
      <c r="AC57" s="381">
        <v>494.52</v>
      </c>
      <c r="AD57" s="381">
        <v>474.14</v>
      </c>
      <c r="AE57" s="381">
        <v>454.59</v>
      </c>
      <c r="AF57" s="381">
        <v>436.06</v>
      </c>
      <c r="AG57" s="381">
        <v>418.8</v>
      </c>
      <c r="AH57" s="381">
        <v>403.24</v>
      </c>
      <c r="AI57" s="381">
        <v>389.82</v>
      </c>
      <c r="AJ57" s="381">
        <v>379.08</v>
      </c>
      <c r="AK57" s="381">
        <v>371.18</v>
      </c>
      <c r="AL57" s="381">
        <v>366.49</v>
      </c>
    </row>
    <row r="58" spans="1:38" x14ac:dyDescent="0.2">
      <c r="A58" s="928"/>
      <c r="B58" s="635">
        <v>55</v>
      </c>
      <c r="C58" s="381">
        <v>927.28</v>
      </c>
      <c r="D58" s="381">
        <v>926.39</v>
      </c>
      <c r="E58" s="381">
        <v>923.69</v>
      </c>
      <c r="F58" s="381">
        <v>919.27</v>
      </c>
      <c r="G58" s="381">
        <v>913.06</v>
      </c>
      <c r="H58" s="381">
        <v>905.01</v>
      </c>
      <c r="I58" s="381">
        <v>895.2</v>
      </c>
      <c r="J58" s="381">
        <v>883.7</v>
      </c>
      <c r="K58" s="381">
        <v>870.53</v>
      </c>
      <c r="L58" s="381">
        <v>855.75</v>
      </c>
      <c r="M58" s="381">
        <v>839.53</v>
      </c>
      <c r="N58" s="381">
        <v>821.94</v>
      </c>
      <c r="O58" s="381">
        <v>803.15</v>
      </c>
      <c r="P58" s="381">
        <v>783.32</v>
      </c>
      <c r="Q58" s="381">
        <v>762.59</v>
      </c>
      <c r="R58" s="381">
        <v>741.01</v>
      </c>
      <c r="S58" s="381">
        <v>718.76</v>
      </c>
      <c r="T58" s="381">
        <v>695.98</v>
      </c>
      <c r="U58" s="381">
        <v>672.79</v>
      </c>
      <c r="V58" s="381">
        <v>649.35</v>
      </c>
      <c r="W58" s="381">
        <v>625.73</v>
      </c>
      <c r="X58" s="381">
        <v>602.16</v>
      </c>
      <c r="Y58" s="381">
        <v>578.79</v>
      </c>
      <c r="Z58" s="381">
        <v>555.70000000000005</v>
      </c>
      <c r="AA58" s="381">
        <v>533.11</v>
      </c>
      <c r="AB58" s="381">
        <v>511.17</v>
      </c>
      <c r="AC58" s="381">
        <v>489.91</v>
      </c>
      <c r="AD58" s="381">
        <v>469.52</v>
      </c>
      <c r="AE58" s="381">
        <v>449.94</v>
      </c>
      <c r="AF58" s="381">
        <v>431.38</v>
      </c>
      <c r="AG58" s="381">
        <v>414.12</v>
      </c>
      <c r="AH58" s="381">
        <v>398.55</v>
      </c>
      <c r="AI58" s="381">
        <v>385.08</v>
      </c>
      <c r="AJ58" s="381">
        <v>374.22</v>
      </c>
      <c r="AK58" s="381">
        <v>366.39</v>
      </c>
      <c r="AL58" s="381">
        <v>361.56</v>
      </c>
    </row>
    <row r="59" spans="1:38" x14ac:dyDescent="0.2">
      <c r="A59" s="928"/>
      <c r="B59" s="635">
        <v>56</v>
      </c>
      <c r="C59" s="381">
        <v>924.43</v>
      </c>
      <c r="D59" s="381">
        <v>923.53</v>
      </c>
      <c r="E59" s="381">
        <v>920.82</v>
      </c>
      <c r="F59" s="381">
        <v>916.33</v>
      </c>
      <c r="G59" s="381">
        <v>910.16</v>
      </c>
      <c r="H59" s="381">
        <v>902.05</v>
      </c>
      <c r="I59" s="381">
        <v>892.23</v>
      </c>
      <c r="J59" s="381">
        <v>880.65</v>
      </c>
      <c r="K59" s="381">
        <v>867.42</v>
      </c>
      <c r="L59" s="381">
        <v>852.57</v>
      </c>
      <c r="M59" s="381">
        <v>836.23</v>
      </c>
      <c r="N59" s="381">
        <v>818.61</v>
      </c>
      <c r="O59" s="381">
        <v>799.71</v>
      </c>
      <c r="P59" s="381">
        <v>779.79</v>
      </c>
      <c r="Q59" s="381">
        <v>758.93</v>
      </c>
      <c r="R59" s="381">
        <v>737.28</v>
      </c>
      <c r="S59" s="381">
        <v>714.94</v>
      </c>
      <c r="T59" s="381">
        <v>692.08</v>
      </c>
      <c r="U59" s="381">
        <v>668.8</v>
      </c>
      <c r="V59" s="381">
        <v>645.22</v>
      </c>
      <c r="W59" s="381">
        <v>621.54999999999995</v>
      </c>
      <c r="X59" s="381">
        <v>597.89</v>
      </c>
      <c r="Y59" s="381">
        <v>574.41999999999996</v>
      </c>
      <c r="Z59" s="381">
        <v>551.27</v>
      </c>
      <c r="AA59" s="381">
        <v>528.64</v>
      </c>
      <c r="AB59" s="381">
        <v>506.62</v>
      </c>
      <c r="AC59" s="381">
        <v>485.33</v>
      </c>
      <c r="AD59" s="381">
        <v>464.8</v>
      </c>
      <c r="AE59" s="381">
        <v>445.26</v>
      </c>
      <c r="AF59" s="381">
        <v>426.68</v>
      </c>
      <c r="AG59" s="381">
        <v>409.43</v>
      </c>
      <c r="AH59" s="381">
        <v>393.88</v>
      </c>
      <c r="AI59" s="381">
        <v>380.35</v>
      </c>
      <c r="AJ59" s="381">
        <v>369.5</v>
      </c>
      <c r="AK59" s="381">
        <v>361.51</v>
      </c>
      <c r="AL59" s="381">
        <v>356.83</v>
      </c>
    </row>
    <row r="60" spans="1:38" x14ac:dyDescent="0.2">
      <c r="A60" s="928"/>
      <c r="B60" s="635">
        <v>57</v>
      </c>
      <c r="C60" s="381">
        <v>921.36</v>
      </c>
      <c r="D60" s="381">
        <v>920.46</v>
      </c>
      <c r="E60" s="381">
        <v>917.74</v>
      </c>
      <c r="F60" s="381">
        <v>913.23</v>
      </c>
      <c r="G60" s="381">
        <v>907.05</v>
      </c>
      <c r="H60" s="381">
        <v>898.89</v>
      </c>
      <c r="I60" s="381">
        <v>889.04</v>
      </c>
      <c r="J60" s="381">
        <v>877.44</v>
      </c>
      <c r="K60" s="381">
        <v>864.16</v>
      </c>
      <c r="L60" s="381">
        <v>849.25</v>
      </c>
      <c r="M60" s="381">
        <v>832.84</v>
      </c>
      <c r="N60" s="381">
        <v>815.05</v>
      </c>
      <c r="O60" s="381">
        <v>796.16</v>
      </c>
      <c r="P60" s="381">
        <v>776.13</v>
      </c>
      <c r="Q60" s="381">
        <v>755.13</v>
      </c>
      <c r="R60" s="381">
        <v>733.42</v>
      </c>
      <c r="S60" s="381">
        <v>711.05</v>
      </c>
      <c r="T60" s="381">
        <v>688.06</v>
      </c>
      <c r="U60" s="381">
        <v>664.67</v>
      </c>
      <c r="V60" s="381">
        <v>641.03</v>
      </c>
      <c r="W60" s="381">
        <v>617.28</v>
      </c>
      <c r="X60" s="381">
        <v>593.54999999999995</v>
      </c>
      <c r="Y60" s="381">
        <v>569.94000000000005</v>
      </c>
      <c r="Z60" s="381">
        <v>546.74</v>
      </c>
      <c r="AA60" s="381">
        <v>524.08000000000004</v>
      </c>
      <c r="AB60" s="381">
        <v>501.98</v>
      </c>
      <c r="AC60" s="381">
        <v>480.7</v>
      </c>
      <c r="AD60" s="381">
        <v>460.2</v>
      </c>
      <c r="AE60" s="381">
        <v>440.53</v>
      </c>
      <c r="AF60" s="381">
        <v>422.01</v>
      </c>
      <c r="AG60" s="381">
        <v>404.77</v>
      </c>
      <c r="AH60" s="381">
        <v>389.2</v>
      </c>
      <c r="AI60" s="381">
        <v>375.76</v>
      </c>
      <c r="AJ60" s="381">
        <v>364.82</v>
      </c>
      <c r="AK60" s="381">
        <v>356.71</v>
      </c>
      <c r="AL60" s="381">
        <v>351.9</v>
      </c>
    </row>
    <row r="61" spans="1:38" x14ac:dyDescent="0.2">
      <c r="A61" s="928"/>
      <c r="B61" s="635">
        <v>58</v>
      </c>
      <c r="C61" s="381">
        <v>918.07</v>
      </c>
      <c r="D61" s="381">
        <v>917.17</v>
      </c>
      <c r="E61" s="381">
        <v>914.45</v>
      </c>
      <c r="F61" s="381">
        <v>909.93</v>
      </c>
      <c r="G61" s="381">
        <v>903.74</v>
      </c>
      <c r="H61" s="381">
        <v>895.45</v>
      </c>
      <c r="I61" s="381">
        <v>885.57</v>
      </c>
      <c r="J61" s="381">
        <v>873.97</v>
      </c>
      <c r="K61" s="381">
        <v>860.64</v>
      </c>
      <c r="L61" s="381">
        <v>845.72</v>
      </c>
      <c r="M61" s="381">
        <v>829.24</v>
      </c>
      <c r="N61" s="381">
        <v>811.42</v>
      </c>
      <c r="O61" s="381">
        <v>792.37</v>
      </c>
      <c r="P61" s="381">
        <v>772.31</v>
      </c>
      <c r="Q61" s="381">
        <v>751.27</v>
      </c>
      <c r="R61" s="381">
        <v>729.41</v>
      </c>
      <c r="S61" s="381">
        <v>706.93</v>
      </c>
      <c r="T61" s="381">
        <v>683.93</v>
      </c>
      <c r="U61" s="381">
        <v>660.42</v>
      </c>
      <c r="V61" s="381">
        <v>636.70000000000005</v>
      </c>
      <c r="W61" s="381">
        <v>612.9</v>
      </c>
      <c r="X61" s="381">
        <v>589.15</v>
      </c>
      <c r="Y61" s="381">
        <v>565.46</v>
      </c>
      <c r="Z61" s="381">
        <v>542.14</v>
      </c>
      <c r="AA61" s="381">
        <v>519.41999999999996</v>
      </c>
      <c r="AB61" s="381">
        <v>497.3</v>
      </c>
      <c r="AC61" s="381">
        <v>475.99</v>
      </c>
      <c r="AD61" s="381">
        <v>455.46</v>
      </c>
      <c r="AE61" s="381">
        <v>435.9</v>
      </c>
      <c r="AF61" s="381">
        <v>417.26</v>
      </c>
      <c r="AG61" s="381">
        <v>400.02</v>
      </c>
      <c r="AH61" s="381">
        <v>384.48</v>
      </c>
      <c r="AI61" s="381">
        <v>371.07</v>
      </c>
      <c r="AJ61" s="381">
        <v>360.2</v>
      </c>
      <c r="AK61" s="381">
        <v>352.15</v>
      </c>
      <c r="AL61" s="381">
        <v>347.24</v>
      </c>
    </row>
    <row r="62" spans="1:38" x14ac:dyDescent="0.2">
      <c r="A62" s="928"/>
      <c r="B62" s="635">
        <v>59</v>
      </c>
      <c r="C62" s="381">
        <v>914.56</v>
      </c>
      <c r="D62" s="381">
        <v>913.66</v>
      </c>
      <c r="E62" s="381">
        <v>910.84</v>
      </c>
      <c r="F62" s="381">
        <v>906.24</v>
      </c>
      <c r="G62" s="381">
        <v>899.84</v>
      </c>
      <c r="H62" s="381">
        <v>891.81</v>
      </c>
      <c r="I62" s="381">
        <v>881.91</v>
      </c>
      <c r="J62" s="381">
        <v>870.25</v>
      </c>
      <c r="K62" s="381">
        <v>856.88</v>
      </c>
      <c r="L62" s="381">
        <v>841.96</v>
      </c>
      <c r="M62" s="381">
        <v>825.46</v>
      </c>
      <c r="N62" s="381">
        <v>807.59</v>
      </c>
      <c r="O62" s="381">
        <v>788.45</v>
      </c>
      <c r="P62" s="381">
        <v>768.26</v>
      </c>
      <c r="Q62" s="381">
        <v>747.24</v>
      </c>
      <c r="R62" s="381">
        <v>725.36</v>
      </c>
      <c r="S62" s="381">
        <v>702.74</v>
      </c>
      <c r="T62" s="381">
        <v>679.58</v>
      </c>
      <c r="U62" s="381">
        <v>656.11</v>
      </c>
      <c r="V62" s="381">
        <v>632.30999999999995</v>
      </c>
      <c r="W62" s="381">
        <v>608.37</v>
      </c>
      <c r="X62" s="381">
        <v>584.53</v>
      </c>
      <c r="Y62" s="381">
        <v>560.84</v>
      </c>
      <c r="Z62" s="381">
        <v>537.6</v>
      </c>
      <c r="AA62" s="381">
        <v>514.73</v>
      </c>
      <c r="AB62" s="381">
        <v>492.65</v>
      </c>
      <c r="AC62" s="381">
        <v>471.29</v>
      </c>
      <c r="AD62" s="381">
        <v>450.78</v>
      </c>
      <c r="AE62" s="381">
        <v>431.16</v>
      </c>
      <c r="AF62" s="381">
        <v>412.59</v>
      </c>
      <c r="AG62" s="381">
        <v>395.43</v>
      </c>
      <c r="AH62" s="381">
        <v>379.87</v>
      </c>
      <c r="AI62" s="381">
        <v>366.51</v>
      </c>
      <c r="AJ62" s="381">
        <v>355.58</v>
      </c>
      <c r="AK62" s="381">
        <v>347.57</v>
      </c>
      <c r="AL62" s="381">
        <v>342.62</v>
      </c>
    </row>
    <row r="63" spans="1:38" x14ac:dyDescent="0.2">
      <c r="A63" s="928"/>
      <c r="B63" s="635">
        <v>60</v>
      </c>
      <c r="C63" s="381">
        <v>910.84</v>
      </c>
      <c r="D63" s="381">
        <v>909.84</v>
      </c>
      <c r="E63" s="381">
        <v>907.04</v>
      </c>
      <c r="F63" s="381">
        <v>902.48</v>
      </c>
      <c r="G63" s="381">
        <v>896.1</v>
      </c>
      <c r="H63" s="381">
        <v>888.06</v>
      </c>
      <c r="I63" s="381">
        <v>878.14</v>
      </c>
      <c r="J63" s="381">
        <v>866.45</v>
      </c>
      <c r="K63" s="381">
        <v>853.05</v>
      </c>
      <c r="L63" s="381">
        <v>837.99</v>
      </c>
      <c r="M63" s="381">
        <v>821.44</v>
      </c>
      <c r="N63" s="381">
        <v>803.56</v>
      </c>
      <c r="O63" s="381">
        <v>784.39</v>
      </c>
      <c r="P63" s="381">
        <v>764.18</v>
      </c>
      <c r="Q63" s="381">
        <v>742.98</v>
      </c>
      <c r="R63" s="381">
        <v>721.15</v>
      </c>
      <c r="S63" s="381">
        <v>698.47</v>
      </c>
      <c r="T63" s="381">
        <v>675.24</v>
      </c>
      <c r="U63" s="381">
        <v>651.61</v>
      </c>
      <c r="V63" s="381">
        <v>627.79</v>
      </c>
      <c r="W63" s="381">
        <v>603.82000000000005</v>
      </c>
      <c r="X63" s="381">
        <v>579.87</v>
      </c>
      <c r="Y63" s="381">
        <v>556.17999999999995</v>
      </c>
      <c r="Z63" s="381">
        <v>532.92999999999995</v>
      </c>
      <c r="AA63" s="381">
        <v>510.15</v>
      </c>
      <c r="AB63" s="381">
        <v>487.96</v>
      </c>
      <c r="AC63" s="381">
        <v>466.56</v>
      </c>
      <c r="AD63" s="381">
        <v>445.98</v>
      </c>
      <c r="AE63" s="381">
        <v>426.51</v>
      </c>
      <c r="AF63" s="381">
        <v>407.95</v>
      </c>
      <c r="AG63" s="381">
        <v>390.78</v>
      </c>
      <c r="AH63" s="381">
        <v>375.32</v>
      </c>
      <c r="AI63" s="381">
        <v>361.91</v>
      </c>
      <c r="AJ63" s="381">
        <v>351.11</v>
      </c>
      <c r="AK63" s="381">
        <v>343.01</v>
      </c>
      <c r="AL63" s="381">
        <v>338.11</v>
      </c>
    </row>
    <row r="64" spans="1:38" x14ac:dyDescent="0.2">
      <c r="A64" s="928"/>
      <c r="B64" s="635">
        <v>61</v>
      </c>
      <c r="C64" s="381">
        <v>906.8</v>
      </c>
      <c r="D64" s="381">
        <v>905.86</v>
      </c>
      <c r="E64" s="381">
        <v>903.06</v>
      </c>
      <c r="F64" s="381">
        <v>898.5</v>
      </c>
      <c r="G64" s="381">
        <v>892.15</v>
      </c>
      <c r="H64" s="381">
        <v>884.1</v>
      </c>
      <c r="I64" s="381">
        <v>874.17</v>
      </c>
      <c r="J64" s="381">
        <v>862.47</v>
      </c>
      <c r="K64" s="381">
        <v>849.04</v>
      </c>
      <c r="L64" s="381">
        <v>833.94</v>
      </c>
      <c r="M64" s="381">
        <v>817.31</v>
      </c>
      <c r="N64" s="381">
        <v>799.34</v>
      </c>
      <c r="O64" s="381">
        <v>780.19</v>
      </c>
      <c r="P64" s="381">
        <v>759.92</v>
      </c>
      <c r="Q64" s="381">
        <v>738.62</v>
      </c>
      <c r="R64" s="381">
        <v>716.64</v>
      </c>
      <c r="S64" s="381">
        <v>694</v>
      </c>
      <c r="T64" s="381">
        <v>670.8</v>
      </c>
      <c r="U64" s="381">
        <v>647.11</v>
      </c>
      <c r="V64" s="381">
        <v>623.19000000000005</v>
      </c>
      <c r="W64" s="381">
        <v>599.26</v>
      </c>
      <c r="X64" s="381">
        <v>575.30999999999995</v>
      </c>
      <c r="Y64" s="381">
        <v>551.53</v>
      </c>
      <c r="Z64" s="381">
        <v>528.14</v>
      </c>
      <c r="AA64" s="381">
        <v>505.35</v>
      </c>
      <c r="AB64" s="381">
        <v>483.13</v>
      </c>
      <c r="AC64" s="381">
        <v>461.7</v>
      </c>
      <c r="AD64" s="381">
        <v>441.28</v>
      </c>
      <c r="AE64" s="381">
        <v>421.68</v>
      </c>
      <c r="AF64" s="381">
        <v>403.12</v>
      </c>
      <c r="AG64" s="381">
        <v>386.09</v>
      </c>
      <c r="AH64" s="381">
        <v>370.7</v>
      </c>
      <c r="AI64" s="381">
        <v>357.47</v>
      </c>
      <c r="AJ64" s="381">
        <v>346.5</v>
      </c>
      <c r="AK64" s="381">
        <v>338.43</v>
      </c>
      <c r="AL64" s="381">
        <v>333.62</v>
      </c>
    </row>
    <row r="65" spans="1:38" x14ac:dyDescent="0.2">
      <c r="A65" s="928"/>
      <c r="B65" s="635">
        <v>62</v>
      </c>
      <c r="C65" s="381">
        <v>902.45</v>
      </c>
      <c r="D65" s="381">
        <v>901.66</v>
      </c>
      <c r="E65" s="381">
        <v>898.9</v>
      </c>
      <c r="F65" s="381">
        <v>894.34</v>
      </c>
      <c r="G65" s="381">
        <v>887.99</v>
      </c>
      <c r="H65" s="381">
        <v>879.94</v>
      </c>
      <c r="I65" s="381">
        <v>870</v>
      </c>
      <c r="J65" s="381">
        <v>858.29</v>
      </c>
      <c r="K65" s="381">
        <v>844.85</v>
      </c>
      <c r="L65" s="381">
        <v>829.73</v>
      </c>
      <c r="M65" s="381">
        <v>813.03</v>
      </c>
      <c r="N65" s="381">
        <v>794.95</v>
      </c>
      <c r="O65" s="381">
        <v>775.7</v>
      </c>
      <c r="P65" s="381">
        <v>755.48</v>
      </c>
      <c r="Q65" s="381">
        <v>734.24</v>
      </c>
      <c r="R65" s="381">
        <v>712.12</v>
      </c>
      <c r="S65" s="381">
        <v>689.47</v>
      </c>
      <c r="T65" s="381">
        <v>666.18</v>
      </c>
      <c r="U65" s="381">
        <v>642.48</v>
      </c>
      <c r="V65" s="381">
        <v>618.54999999999995</v>
      </c>
      <c r="W65" s="381">
        <v>594.57000000000005</v>
      </c>
      <c r="X65" s="381">
        <v>570.51</v>
      </c>
      <c r="Y65" s="381">
        <v>546.9</v>
      </c>
      <c r="Z65" s="381">
        <v>523.38</v>
      </c>
      <c r="AA65" s="381">
        <v>500.48</v>
      </c>
      <c r="AB65" s="381">
        <v>478.29</v>
      </c>
      <c r="AC65" s="381">
        <v>457</v>
      </c>
      <c r="AD65" s="381">
        <v>436.51</v>
      </c>
      <c r="AE65" s="381">
        <v>417.06</v>
      </c>
      <c r="AF65" s="381">
        <v>398.55</v>
      </c>
      <c r="AG65" s="381">
        <v>381.5</v>
      </c>
      <c r="AH65" s="381">
        <v>366.1</v>
      </c>
      <c r="AI65" s="381">
        <v>352.87</v>
      </c>
      <c r="AJ65" s="381">
        <v>342.05</v>
      </c>
      <c r="AK65" s="381">
        <v>334.05</v>
      </c>
      <c r="AL65" s="381">
        <v>329.13</v>
      </c>
    </row>
    <row r="66" spans="1:38" x14ac:dyDescent="0.2">
      <c r="A66" s="928"/>
      <c r="B66" s="635">
        <v>63</v>
      </c>
      <c r="C66" s="381">
        <v>898.08</v>
      </c>
      <c r="D66" s="381">
        <v>897.23</v>
      </c>
      <c r="E66" s="381">
        <v>894.53</v>
      </c>
      <c r="F66" s="381">
        <v>889.96</v>
      </c>
      <c r="G66" s="381">
        <v>883.63</v>
      </c>
      <c r="H66" s="381">
        <v>875.54</v>
      </c>
      <c r="I66" s="381">
        <v>865.65</v>
      </c>
      <c r="J66" s="381">
        <v>853.93</v>
      </c>
      <c r="K66" s="381">
        <v>840.48</v>
      </c>
      <c r="L66" s="381">
        <v>825.32</v>
      </c>
      <c r="M66" s="381">
        <v>808.57</v>
      </c>
      <c r="N66" s="381">
        <v>790.46</v>
      </c>
      <c r="O66" s="381">
        <v>771.18</v>
      </c>
      <c r="P66" s="381">
        <v>750.75</v>
      </c>
      <c r="Q66" s="381">
        <v>729.61</v>
      </c>
      <c r="R66" s="381">
        <v>707.52</v>
      </c>
      <c r="S66" s="381">
        <v>684.67</v>
      </c>
      <c r="T66" s="381">
        <v>661.4</v>
      </c>
      <c r="U66" s="381">
        <v>637.75</v>
      </c>
      <c r="V66" s="381">
        <v>613.76</v>
      </c>
      <c r="W66" s="381">
        <v>589.67999999999995</v>
      </c>
      <c r="X66" s="381">
        <v>565.78</v>
      </c>
      <c r="Y66" s="381">
        <v>541.9</v>
      </c>
      <c r="Z66" s="381">
        <v>518.59</v>
      </c>
      <c r="AA66" s="381">
        <v>495.72</v>
      </c>
      <c r="AB66" s="381">
        <v>473.55</v>
      </c>
      <c r="AC66" s="381">
        <v>452.3</v>
      </c>
      <c r="AD66" s="381">
        <v>431.7</v>
      </c>
      <c r="AE66" s="381">
        <v>412.21</v>
      </c>
      <c r="AF66" s="381">
        <v>393.74</v>
      </c>
      <c r="AG66" s="381">
        <v>376.69</v>
      </c>
      <c r="AH66" s="381">
        <v>361.47</v>
      </c>
      <c r="AI66" s="381">
        <v>348.28</v>
      </c>
      <c r="AJ66" s="381">
        <v>337.53</v>
      </c>
      <c r="AK66" s="381">
        <v>329.59</v>
      </c>
      <c r="AL66" s="381">
        <v>324.64999999999998</v>
      </c>
    </row>
    <row r="67" spans="1:38" x14ac:dyDescent="0.2">
      <c r="A67" s="928"/>
      <c r="B67" s="635">
        <v>64</v>
      </c>
      <c r="C67" s="381">
        <v>893.5</v>
      </c>
      <c r="D67" s="381">
        <v>892.55</v>
      </c>
      <c r="E67" s="381">
        <v>889.92</v>
      </c>
      <c r="F67" s="381">
        <v>885.39</v>
      </c>
      <c r="G67" s="381">
        <v>879.06</v>
      </c>
      <c r="H67" s="381">
        <v>870.87</v>
      </c>
      <c r="I67" s="381">
        <v>860.94</v>
      </c>
      <c r="J67" s="381">
        <v>849.22</v>
      </c>
      <c r="K67" s="381">
        <v>835.76</v>
      </c>
      <c r="L67" s="381">
        <v>820.61</v>
      </c>
      <c r="M67" s="381">
        <v>803.94</v>
      </c>
      <c r="N67" s="381">
        <v>785.87</v>
      </c>
      <c r="O67" s="381">
        <v>766.57</v>
      </c>
      <c r="P67" s="381">
        <v>746.13</v>
      </c>
      <c r="Q67" s="381">
        <v>724.76</v>
      </c>
      <c r="R67" s="381">
        <v>702.8</v>
      </c>
      <c r="S67" s="381">
        <v>679.94</v>
      </c>
      <c r="T67" s="381">
        <v>656.55</v>
      </c>
      <c r="U67" s="381">
        <v>632.84</v>
      </c>
      <c r="V67" s="381">
        <v>608.92999999999995</v>
      </c>
      <c r="W67" s="381">
        <v>584.87</v>
      </c>
      <c r="X67" s="381">
        <v>560.9</v>
      </c>
      <c r="Y67" s="381">
        <v>537.04999999999995</v>
      </c>
      <c r="Z67" s="381">
        <v>513.53</v>
      </c>
      <c r="AA67" s="381">
        <v>490.83</v>
      </c>
      <c r="AB67" s="381">
        <v>468.63</v>
      </c>
      <c r="AC67" s="381">
        <v>447.36</v>
      </c>
      <c r="AD67" s="381">
        <v>426.85</v>
      </c>
      <c r="AE67" s="381">
        <v>407.46</v>
      </c>
      <c r="AF67" s="381">
        <v>389.18</v>
      </c>
      <c r="AG67" s="381">
        <v>372.21</v>
      </c>
      <c r="AH67" s="381">
        <v>357.06</v>
      </c>
      <c r="AI67" s="381">
        <v>343.8</v>
      </c>
      <c r="AJ67" s="381">
        <v>333.11</v>
      </c>
      <c r="AK67" s="381">
        <v>325.27</v>
      </c>
      <c r="AL67" s="381">
        <v>320.5</v>
      </c>
    </row>
    <row r="68" spans="1:38" x14ac:dyDescent="0.2">
      <c r="A68" s="928"/>
      <c r="B68" s="635">
        <v>65</v>
      </c>
      <c r="C68" s="381">
        <v>888.6</v>
      </c>
      <c r="D68" s="381">
        <v>887.71</v>
      </c>
      <c r="E68" s="381">
        <v>885.14</v>
      </c>
      <c r="F68" s="381">
        <v>880.53</v>
      </c>
      <c r="G68" s="381">
        <v>874.14</v>
      </c>
      <c r="H68" s="381">
        <v>865.97</v>
      </c>
      <c r="I68" s="381">
        <v>856.05</v>
      </c>
      <c r="J68" s="381">
        <v>844.28</v>
      </c>
      <c r="K68" s="381">
        <v>830.77</v>
      </c>
      <c r="L68" s="381">
        <v>815.5</v>
      </c>
      <c r="M68" s="381">
        <v>798.81</v>
      </c>
      <c r="N68" s="381">
        <v>780.99</v>
      </c>
      <c r="O68" s="381">
        <v>761.66</v>
      </c>
      <c r="P68" s="381">
        <v>741.3</v>
      </c>
      <c r="Q68" s="381">
        <v>719.92</v>
      </c>
      <c r="R68" s="381">
        <v>697.75</v>
      </c>
      <c r="S68" s="381">
        <v>675.08</v>
      </c>
      <c r="T68" s="381">
        <v>651.76</v>
      </c>
      <c r="U68" s="381">
        <v>627.96</v>
      </c>
      <c r="V68" s="381">
        <v>603.95000000000005</v>
      </c>
      <c r="W68" s="381">
        <v>580</v>
      </c>
      <c r="X68" s="381">
        <v>555.86</v>
      </c>
      <c r="Y68" s="381">
        <v>532.09</v>
      </c>
      <c r="Z68" s="381">
        <v>508.67</v>
      </c>
      <c r="AA68" s="381">
        <v>485.87</v>
      </c>
      <c r="AB68" s="381">
        <v>463.83</v>
      </c>
      <c r="AC68" s="381">
        <v>442.49</v>
      </c>
      <c r="AD68" s="381">
        <v>422.13</v>
      </c>
      <c r="AE68" s="381">
        <v>402.71</v>
      </c>
      <c r="AF68" s="381">
        <v>384.37</v>
      </c>
      <c r="AG68" s="381">
        <v>367.36</v>
      </c>
      <c r="AH68" s="381">
        <v>352.4</v>
      </c>
      <c r="AI68" s="381">
        <v>339.33</v>
      </c>
      <c r="AJ68" s="381">
        <v>328.79</v>
      </c>
      <c r="AK68" s="381">
        <v>320.98</v>
      </c>
      <c r="AL68" s="381">
        <v>316.02</v>
      </c>
    </row>
    <row r="69" spans="1:38" x14ac:dyDescent="0.2">
      <c r="A69" s="928"/>
      <c r="B69" s="635">
        <v>66</v>
      </c>
      <c r="C69" s="381">
        <v>883.59</v>
      </c>
      <c r="D69" s="381">
        <v>882.7</v>
      </c>
      <c r="E69" s="381">
        <v>880</v>
      </c>
      <c r="F69" s="381">
        <v>875.46</v>
      </c>
      <c r="G69" s="381">
        <v>869.1</v>
      </c>
      <c r="H69" s="381">
        <v>860.92</v>
      </c>
      <c r="I69" s="381">
        <v>851.05</v>
      </c>
      <c r="J69" s="381">
        <v>839.3</v>
      </c>
      <c r="K69" s="381">
        <v>825.8</v>
      </c>
      <c r="L69" s="381">
        <v>810.59</v>
      </c>
      <c r="M69" s="381">
        <v>793.91</v>
      </c>
      <c r="N69" s="381">
        <v>775.82</v>
      </c>
      <c r="O69" s="381">
        <v>756.56</v>
      </c>
      <c r="P69" s="381">
        <v>736.28</v>
      </c>
      <c r="Q69" s="381">
        <v>714.88</v>
      </c>
      <c r="R69" s="381">
        <v>692.79</v>
      </c>
      <c r="S69" s="381">
        <v>669.87</v>
      </c>
      <c r="T69" s="381">
        <v>646.79</v>
      </c>
      <c r="U69" s="381">
        <v>623.03</v>
      </c>
      <c r="V69" s="381">
        <v>598.91</v>
      </c>
      <c r="W69" s="381">
        <v>574.78</v>
      </c>
      <c r="X69" s="381">
        <v>550.83000000000004</v>
      </c>
      <c r="Y69" s="381">
        <v>527.04999999999995</v>
      </c>
      <c r="Z69" s="381">
        <v>503.87</v>
      </c>
      <c r="AA69" s="381">
        <v>480.95</v>
      </c>
      <c r="AB69" s="381">
        <v>458.86</v>
      </c>
      <c r="AC69" s="381">
        <v>437.56</v>
      </c>
      <c r="AD69" s="381">
        <v>417.43</v>
      </c>
      <c r="AE69" s="381">
        <v>397.9</v>
      </c>
      <c r="AF69" s="381">
        <v>379.71</v>
      </c>
      <c r="AG69" s="381">
        <v>362.93</v>
      </c>
      <c r="AH69" s="381">
        <v>348.07</v>
      </c>
      <c r="AI69" s="381">
        <v>334.74</v>
      </c>
      <c r="AJ69" s="381">
        <v>324.42</v>
      </c>
      <c r="AK69" s="381">
        <v>316.47000000000003</v>
      </c>
      <c r="AL69" s="381">
        <v>311.68</v>
      </c>
    </row>
    <row r="70" spans="1:38" x14ac:dyDescent="0.2">
      <c r="A70" s="928"/>
      <c r="B70" s="635">
        <v>67</v>
      </c>
      <c r="C70" s="381">
        <v>878.38</v>
      </c>
      <c r="D70" s="381">
        <v>877.49</v>
      </c>
      <c r="E70" s="381">
        <v>874.65</v>
      </c>
      <c r="F70" s="381">
        <v>870.21</v>
      </c>
      <c r="G70" s="381">
        <v>863.85</v>
      </c>
      <c r="H70" s="381">
        <v>855.7</v>
      </c>
      <c r="I70" s="381">
        <v>845.92</v>
      </c>
      <c r="J70" s="381">
        <v>834.19</v>
      </c>
      <c r="K70" s="381">
        <v>820.67</v>
      </c>
      <c r="L70" s="381">
        <v>805.52</v>
      </c>
      <c r="M70" s="381">
        <v>788.84</v>
      </c>
      <c r="N70" s="381">
        <v>770.77</v>
      </c>
      <c r="O70" s="381">
        <v>751.39</v>
      </c>
      <c r="P70" s="381">
        <v>731.05</v>
      </c>
      <c r="Q70" s="381">
        <v>709.86</v>
      </c>
      <c r="R70" s="381">
        <v>687.68</v>
      </c>
      <c r="S70" s="381">
        <v>664.8</v>
      </c>
      <c r="T70" s="381">
        <v>641.42999999999995</v>
      </c>
      <c r="U70" s="381">
        <v>617.80999999999995</v>
      </c>
      <c r="V70" s="381">
        <v>593.91999999999996</v>
      </c>
      <c r="W70" s="381">
        <v>569.74</v>
      </c>
      <c r="X70" s="381">
        <v>545.82000000000005</v>
      </c>
      <c r="Y70" s="381">
        <v>522.08000000000004</v>
      </c>
      <c r="Z70" s="381">
        <v>498.64</v>
      </c>
      <c r="AA70" s="381">
        <v>475.89</v>
      </c>
      <c r="AB70" s="381">
        <v>454</v>
      </c>
      <c r="AC70" s="381">
        <v>432.65</v>
      </c>
      <c r="AD70" s="381">
        <v>412.42</v>
      </c>
      <c r="AE70" s="381">
        <v>393.13</v>
      </c>
      <c r="AF70" s="381">
        <v>375.06</v>
      </c>
      <c r="AG70" s="381">
        <v>358.35</v>
      </c>
      <c r="AH70" s="381">
        <v>343.12</v>
      </c>
      <c r="AI70" s="381">
        <v>330.48</v>
      </c>
      <c r="AJ70" s="381">
        <v>319.76</v>
      </c>
      <c r="AK70" s="381">
        <v>312.22000000000003</v>
      </c>
      <c r="AL70" s="381">
        <v>307.33</v>
      </c>
    </row>
    <row r="71" spans="1:38" x14ac:dyDescent="0.2">
      <c r="A71" s="928"/>
      <c r="B71" s="635">
        <v>68</v>
      </c>
      <c r="C71" s="381">
        <v>872.87</v>
      </c>
      <c r="D71" s="381">
        <v>871.99</v>
      </c>
      <c r="E71" s="381">
        <v>869.11</v>
      </c>
      <c r="F71" s="381">
        <v>864.82</v>
      </c>
      <c r="G71" s="381">
        <v>858.48</v>
      </c>
      <c r="H71" s="381">
        <v>850.36</v>
      </c>
      <c r="I71" s="381">
        <v>840.55</v>
      </c>
      <c r="J71" s="381">
        <v>828.85</v>
      </c>
      <c r="K71" s="381">
        <v>815.38</v>
      </c>
      <c r="L71" s="381">
        <v>800.27</v>
      </c>
      <c r="M71" s="381">
        <v>783.62</v>
      </c>
      <c r="N71" s="381">
        <v>765.57</v>
      </c>
      <c r="O71" s="381">
        <v>746.21</v>
      </c>
      <c r="P71" s="381">
        <v>725.72</v>
      </c>
      <c r="Q71" s="381">
        <v>704.39</v>
      </c>
      <c r="R71" s="381">
        <v>682.35</v>
      </c>
      <c r="S71" s="381">
        <v>659.6</v>
      </c>
      <c r="T71" s="381">
        <v>636.19000000000005</v>
      </c>
      <c r="U71" s="381">
        <v>612.61</v>
      </c>
      <c r="V71" s="381">
        <v>588.64</v>
      </c>
      <c r="W71" s="381">
        <v>564.66</v>
      </c>
      <c r="X71" s="381">
        <v>540.51</v>
      </c>
      <c r="Y71" s="381">
        <v>516.85</v>
      </c>
      <c r="Z71" s="381">
        <v>493.61</v>
      </c>
      <c r="AA71" s="381">
        <v>470.75</v>
      </c>
      <c r="AB71" s="381">
        <v>448.77</v>
      </c>
      <c r="AC71" s="381">
        <v>427.74</v>
      </c>
      <c r="AD71" s="381">
        <v>407.59</v>
      </c>
      <c r="AE71" s="381">
        <v>388.45</v>
      </c>
      <c r="AF71" s="381">
        <v>370.28</v>
      </c>
      <c r="AG71" s="381">
        <v>353.58</v>
      </c>
      <c r="AH71" s="381">
        <v>338.85</v>
      </c>
      <c r="AI71" s="381">
        <v>325.86</v>
      </c>
      <c r="AJ71" s="381">
        <v>315.61</v>
      </c>
      <c r="AK71" s="381">
        <v>307.85000000000002</v>
      </c>
      <c r="AL71" s="381">
        <v>303.13</v>
      </c>
    </row>
    <row r="72" spans="1:38" x14ac:dyDescent="0.2">
      <c r="A72" s="928"/>
      <c r="B72" s="635">
        <v>69</v>
      </c>
      <c r="C72" s="381">
        <v>867.24</v>
      </c>
      <c r="D72" s="381">
        <v>866.23</v>
      </c>
      <c r="E72" s="381">
        <v>863.5</v>
      </c>
      <c r="F72" s="381">
        <v>859.08</v>
      </c>
      <c r="G72" s="381">
        <v>852.85</v>
      </c>
      <c r="H72" s="381">
        <v>844.82</v>
      </c>
      <c r="I72" s="381">
        <v>835.05</v>
      </c>
      <c r="J72" s="381">
        <v>823.27</v>
      </c>
      <c r="K72" s="381">
        <v>809.83</v>
      </c>
      <c r="L72" s="381">
        <v>794.87</v>
      </c>
      <c r="M72" s="381">
        <v>778.25</v>
      </c>
      <c r="N72" s="381">
        <v>760.23</v>
      </c>
      <c r="O72" s="381">
        <v>740.78</v>
      </c>
      <c r="P72" s="381">
        <v>720.35</v>
      </c>
      <c r="Q72" s="381">
        <v>699.05</v>
      </c>
      <c r="R72" s="381">
        <v>676.78</v>
      </c>
      <c r="S72" s="381">
        <v>654.20000000000005</v>
      </c>
      <c r="T72" s="381">
        <v>630.94000000000005</v>
      </c>
      <c r="U72" s="381">
        <v>607.08000000000004</v>
      </c>
      <c r="V72" s="381">
        <v>583.21</v>
      </c>
      <c r="W72" s="381">
        <v>559.41</v>
      </c>
      <c r="X72" s="381">
        <v>535.34</v>
      </c>
      <c r="Y72" s="381">
        <v>511.77</v>
      </c>
      <c r="Z72" s="381">
        <v>488.49</v>
      </c>
      <c r="AA72" s="381">
        <v>465.77</v>
      </c>
      <c r="AB72" s="381">
        <v>443.92</v>
      </c>
      <c r="AC72" s="381">
        <v>422.81</v>
      </c>
      <c r="AD72" s="381">
        <v>402.61</v>
      </c>
      <c r="AE72" s="381">
        <v>383.79</v>
      </c>
      <c r="AF72" s="381">
        <v>365.61</v>
      </c>
      <c r="AG72" s="381">
        <v>349.08</v>
      </c>
      <c r="AH72" s="381">
        <v>334.12</v>
      </c>
      <c r="AI72" s="381">
        <v>321.61</v>
      </c>
      <c r="AJ72" s="381">
        <v>311.07</v>
      </c>
      <c r="AK72" s="381">
        <v>303.56</v>
      </c>
      <c r="AL72" s="381">
        <v>298.99</v>
      </c>
    </row>
    <row r="73" spans="1:38" x14ac:dyDescent="0.2">
      <c r="A73" s="928"/>
      <c r="B73" s="635">
        <v>70</v>
      </c>
      <c r="C73" s="381">
        <v>861.24</v>
      </c>
      <c r="D73" s="381">
        <v>860.32</v>
      </c>
      <c r="E73" s="381">
        <v>857.69</v>
      </c>
      <c r="F73" s="381">
        <v>853.29</v>
      </c>
      <c r="G73" s="381">
        <v>847.09</v>
      </c>
      <c r="H73" s="381">
        <v>838.99</v>
      </c>
      <c r="I73" s="381">
        <v>829.03</v>
      </c>
      <c r="J73" s="381">
        <v>817.4</v>
      </c>
      <c r="K73" s="381">
        <v>804</v>
      </c>
      <c r="L73" s="381">
        <v>788.96</v>
      </c>
      <c r="M73" s="381">
        <v>772.36</v>
      </c>
      <c r="N73" s="381">
        <v>754.61</v>
      </c>
      <c r="O73" s="381">
        <v>735.16</v>
      </c>
      <c r="P73" s="381">
        <v>714.85</v>
      </c>
      <c r="Q73" s="381">
        <v>693.59</v>
      </c>
      <c r="R73" s="381">
        <v>671.4</v>
      </c>
      <c r="S73" s="381">
        <v>648.58000000000004</v>
      </c>
      <c r="T73" s="381">
        <v>625.53</v>
      </c>
      <c r="U73" s="381">
        <v>601.87</v>
      </c>
      <c r="V73" s="381">
        <v>577.91999999999996</v>
      </c>
      <c r="W73" s="381">
        <v>553.98</v>
      </c>
      <c r="X73" s="381">
        <v>530.15</v>
      </c>
      <c r="Y73" s="381">
        <v>506.48</v>
      </c>
      <c r="Z73" s="381">
        <v>483.32</v>
      </c>
      <c r="AA73" s="381">
        <v>460.87</v>
      </c>
      <c r="AB73" s="381">
        <v>438.98</v>
      </c>
      <c r="AC73" s="381">
        <v>417.85</v>
      </c>
      <c r="AD73" s="381">
        <v>397.97</v>
      </c>
      <c r="AE73" s="381">
        <v>378.8</v>
      </c>
      <c r="AF73" s="381">
        <v>360.84</v>
      </c>
      <c r="AG73" s="381">
        <v>344.39</v>
      </c>
      <c r="AH73" s="381">
        <v>329.69</v>
      </c>
      <c r="AI73" s="381">
        <v>317.07</v>
      </c>
      <c r="AJ73" s="381">
        <v>307.01</v>
      </c>
      <c r="AK73" s="381">
        <v>299.2</v>
      </c>
      <c r="AL73" s="381">
        <v>294.42</v>
      </c>
    </row>
    <row r="74" spans="1:38" x14ac:dyDescent="0.2">
      <c r="A74" s="928"/>
      <c r="B74" s="635">
        <v>71</v>
      </c>
      <c r="C74" s="381">
        <v>855.02</v>
      </c>
      <c r="D74" s="381">
        <v>854.29</v>
      </c>
      <c r="E74" s="381">
        <v>851.59</v>
      </c>
      <c r="F74" s="381">
        <v>847.16</v>
      </c>
      <c r="G74" s="381">
        <v>841.02</v>
      </c>
      <c r="H74" s="381">
        <v>832.89</v>
      </c>
      <c r="I74" s="381">
        <v>823.06</v>
      </c>
      <c r="J74" s="381">
        <v>811.54</v>
      </c>
      <c r="K74" s="381">
        <v>798.11</v>
      </c>
      <c r="L74" s="381">
        <v>783.01</v>
      </c>
      <c r="M74" s="381">
        <v>766.46</v>
      </c>
      <c r="N74" s="381">
        <v>748.33</v>
      </c>
      <c r="O74" s="381">
        <v>728.95</v>
      </c>
      <c r="P74" s="381">
        <v>709.08</v>
      </c>
      <c r="Q74" s="381">
        <v>687.98</v>
      </c>
      <c r="R74" s="381">
        <v>665.84</v>
      </c>
      <c r="S74" s="381">
        <v>643.07000000000005</v>
      </c>
      <c r="T74" s="381">
        <v>619.83000000000004</v>
      </c>
      <c r="U74" s="381">
        <v>596.4</v>
      </c>
      <c r="V74" s="381">
        <v>572.69000000000005</v>
      </c>
      <c r="W74" s="381">
        <v>548.62</v>
      </c>
      <c r="X74" s="381">
        <v>524.79999999999995</v>
      </c>
      <c r="Y74" s="381">
        <v>501.15</v>
      </c>
      <c r="Z74" s="381">
        <v>478.08</v>
      </c>
      <c r="AA74" s="381">
        <v>455.56</v>
      </c>
      <c r="AB74" s="381">
        <v>433.6</v>
      </c>
      <c r="AC74" s="381">
        <v>412.99</v>
      </c>
      <c r="AD74" s="381">
        <v>392.94</v>
      </c>
      <c r="AE74" s="381">
        <v>373.87</v>
      </c>
      <c r="AF74" s="381">
        <v>356.26</v>
      </c>
      <c r="AG74" s="381">
        <v>339.81</v>
      </c>
      <c r="AH74" s="381">
        <v>325.31</v>
      </c>
      <c r="AI74" s="381">
        <v>312.49</v>
      </c>
      <c r="AJ74" s="381">
        <v>302.63</v>
      </c>
      <c r="AK74" s="381">
        <v>295.11</v>
      </c>
      <c r="AL74" s="381">
        <v>290.49</v>
      </c>
    </row>
    <row r="75" spans="1:38" x14ac:dyDescent="0.2">
      <c r="A75" s="928"/>
      <c r="B75" s="635">
        <v>72</v>
      </c>
      <c r="C75" s="381">
        <v>848.78</v>
      </c>
      <c r="D75" s="381">
        <v>848.03</v>
      </c>
      <c r="E75" s="381">
        <v>845.38</v>
      </c>
      <c r="F75" s="381">
        <v>840.86</v>
      </c>
      <c r="G75" s="381">
        <v>834.76</v>
      </c>
      <c r="H75" s="381">
        <v>826.68</v>
      </c>
      <c r="I75" s="381">
        <v>817.01</v>
      </c>
      <c r="J75" s="381">
        <v>805.43</v>
      </c>
      <c r="K75" s="381">
        <v>792.07</v>
      </c>
      <c r="L75" s="381">
        <v>777.12</v>
      </c>
      <c r="M75" s="381">
        <v>760.54</v>
      </c>
      <c r="N75" s="381">
        <v>742.44</v>
      </c>
      <c r="O75" s="381">
        <v>723.22</v>
      </c>
      <c r="P75" s="381">
        <v>703</v>
      </c>
      <c r="Q75" s="381">
        <v>681.96</v>
      </c>
      <c r="R75" s="381">
        <v>660.16</v>
      </c>
      <c r="S75" s="381">
        <v>637.36</v>
      </c>
      <c r="T75" s="381">
        <v>614.28</v>
      </c>
      <c r="U75" s="381">
        <v>590.62</v>
      </c>
      <c r="V75" s="381">
        <v>567.02</v>
      </c>
      <c r="W75" s="381">
        <v>543.15</v>
      </c>
      <c r="X75" s="381">
        <v>519.41999999999996</v>
      </c>
      <c r="Y75" s="381">
        <v>495.88</v>
      </c>
      <c r="Z75" s="381">
        <v>472.92</v>
      </c>
      <c r="AA75" s="381">
        <v>450.46</v>
      </c>
      <c r="AB75" s="381">
        <v>428.54</v>
      </c>
      <c r="AC75" s="381">
        <v>407.84</v>
      </c>
      <c r="AD75" s="381">
        <v>388</v>
      </c>
      <c r="AE75" s="381">
        <v>369.07</v>
      </c>
      <c r="AF75" s="381">
        <v>351.55</v>
      </c>
      <c r="AG75" s="381">
        <v>335.27</v>
      </c>
      <c r="AH75" s="381">
        <v>320.72000000000003</v>
      </c>
      <c r="AI75" s="381">
        <v>308.36</v>
      </c>
      <c r="AJ75" s="381">
        <v>297.95</v>
      </c>
      <c r="AK75" s="381">
        <v>290.89999999999998</v>
      </c>
      <c r="AL75" s="381">
        <v>286.49</v>
      </c>
    </row>
    <row r="76" spans="1:38" x14ac:dyDescent="0.2">
      <c r="A76" s="928"/>
      <c r="B76" s="635">
        <v>73</v>
      </c>
      <c r="C76" s="381">
        <v>842.17</v>
      </c>
      <c r="D76" s="381">
        <v>841.51</v>
      </c>
      <c r="E76" s="381">
        <v>838.83</v>
      </c>
      <c r="F76" s="381">
        <v>834.36</v>
      </c>
      <c r="G76" s="381">
        <v>828.31</v>
      </c>
      <c r="H76" s="381">
        <v>820.39</v>
      </c>
      <c r="I76" s="381">
        <v>810.66</v>
      </c>
      <c r="J76" s="381">
        <v>799.15</v>
      </c>
      <c r="K76" s="381">
        <v>785.96</v>
      </c>
      <c r="L76" s="381">
        <v>770.99</v>
      </c>
      <c r="M76" s="381">
        <v>754.47</v>
      </c>
      <c r="N76" s="381">
        <v>736.52</v>
      </c>
      <c r="O76" s="381">
        <v>717.37</v>
      </c>
      <c r="P76" s="381">
        <v>697.2</v>
      </c>
      <c r="Q76" s="381">
        <v>676.06</v>
      </c>
      <c r="R76" s="381">
        <v>653.99</v>
      </c>
      <c r="S76" s="381">
        <v>631.78</v>
      </c>
      <c r="T76" s="381">
        <v>608.58000000000004</v>
      </c>
      <c r="U76" s="381">
        <v>584.91999999999996</v>
      </c>
      <c r="V76" s="381">
        <v>561.28</v>
      </c>
      <c r="W76" s="381">
        <v>537.57000000000005</v>
      </c>
      <c r="X76" s="381">
        <v>513.92999999999995</v>
      </c>
      <c r="Y76" s="381">
        <v>490.44</v>
      </c>
      <c r="Z76" s="381">
        <v>467.45</v>
      </c>
      <c r="AA76" s="381">
        <v>445.11</v>
      </c>
      <c r="AB76" s="381">
        <v>423.52</v>
      </c>
      <c r="AC76" s="381">
        <v>402.81</v>
      </c>
      <c r="AD76" s="381">
        <v>383.14</v>
      </c>
      <c r="AE76" s="381">
        <v>364.36</v>
      </c>
      <c r="AF76" s="381">
        <v>346.62</v>
      </c>
      <c r="AG76" s="381">
        <v>330.64</v>
      </c>
      <c r="AH76" s="381">
        <v>316.25</v>
      </c>
      <c r="AI76" s="381">
        <v>303.95</v>
      </c>
      <c r="AJ76" s="381">
        <v>293.92</v>
      </c>
      <c r="AK76" s="381">
        <v>286.31</v>
      </c>
      <c r="AL76" s="381">
        <v>281.85000000000002</v>
      </c>
    </row>
    <row r="77" spans="1:38" x14ac:dyDescent="0.2">
      <c r="A77" s="928"/>
      <c r="B77" s="635">
        <v>74</v>
      </c>
      <c r="C77" s="381">
        <v>835.54</v>
      </c>
      <c r="D77" s="381">
        <v>834.71</v>
      </c>
      <c r="E77" s="381">
        <v>832.23</v>
      </c>
      <c r="F77" s="381">
        <v>827.62</v>
      </c>
      <c r="G77" s="381">
        <v>821.65</v>
      </c>
      <c r="H77" s="381">
        <v>813.81</v>
      </c>
      <c r="I77" s="381">
        <v>804.11</v>
      </c>
      <c r="J77" s="381">
        <v>792.67</v>
      </c>
      <c r="K77" s="381">
        <v>779.54</v>
      </c>
      <c r="L77" s="381">
        <v>764.55</v>
      </c>
      <c r="M77" s="381">
        <v>748.34</v>
      </c>
      <c r="N77" s="381">
        <v>730.42</v>
      </c>
      <c r="O77" s="381">
        <v>711.38</v>
      </c>
      <c r="P77" s="381">
        <v>691.29</v>
      </c>
      <c r="Q77" s="381">
        <v>670.14</v>
      </c>
      <c r="R77" s="381">
        <v>648.15</v>
      </c>
      <c r="S77" s="381">
        <v>625.51</v>
      </c>
      <c r="T77" s="381">
        <v>602.72</v>
      </c>
      <c r="U77" s="381">
        <v>579.41</v>
      </c>
      <c r="V77" s="381">
        <v>555.66</v>
      </c>
      <c r="W77" s="381">
        <v>531.64</v>
      </c>
      <c r="X77" s="381">
        <v>508.39</v>
      </c>
      <c r="Y77" s="381">
        <v>485.12</v>
      </c>
      <c r="Z77" s="381">
        <v>462.23</v>
      </c>
      <c r="AA77" s="381">
        <v>439.98</v>
      </c>
      <c r="AB77" s="381">
        <v>418.49</v>
      </c>
      <c r="AC77" s="381">
        <v>398.05</v>
      </c>
      <c r="AD77" s="381">
        <v>378.17</v>
      </c>
      <c r="AE77" s="381">
        <v>359.54</v>
      </c>
      <c r="AF77" s="381">
        <v>342.04</v>
      </c>
      <c r="AG77" s="381">
        <v>326.17</v>
      </c>
      <c r="AH77" s="381">
        <v>311.82</v>
      </c>
      <c r="AI77" s="381">
        <v>299.51</v>
      </c>
      <c r="AJ77" s="381">
        <v>289.77</v>
      </c>
      <c r="AK77" s="381">
        <v>282.37</v>
      </c>
      <c r="AL77" s="381">
        <v>277.77</v>
      </c>
    </row>
    <row r="78" spans="1:38" x14ac:dyDescent="0.2">
      <c r="A78" s="928"/>
      <c r="B78" s="635">
        <v>75</v>
      </c>
      <c r="C78" s="381">
        <v>828.71</v>
      </c>
      <c r="D78" s="381">
        <v>827.72</v>
      </c>
      <c r="E78" s="381">
        <v>825.18</v>
      </c>
      <c r="F78" s="381">
        <v>820.85</v>
      </c>
      <c r="G78" s="381">
        <v>814.94</v>
      </c>
      <c r="H78" s="381">
        <v>807.1</v>
      </c>
      <c r="I78" s="381">
        <v>797.39</v>
      </c>
      <c r="J78" s="381">
        <v>786.01</v>
      </c>
      <c r="K78" s="381">
        <v>772.86</v>
      </c>
      <c r="L78" s="381">
        <v>757.89</v>
      </c>
      <c r="M78" s="381">
        <v>741.53</v>
      </c>
      <c r="N78" s="381">
        <v>723.72</v>
      </c>
      <c r="O78" s="381">
        <v>705.1</v>
      </c>
      <c r="P78" s="381">
        <v>685.26</v>
      </c>
      <c r="Q78" s="381">
        <v>664.13</v>
      </c>
      <c r="R78" s="381">
        <v>642.17999999999995</v>
      </c>
      <c r="S78" s="381">
        <v>619.75</v>
      </c>
      <c r="T78" s="381">
        <v>596.52</v>
      </c>
      <c r="U78" s="381">
        <v>573.46</v>
      </c>
      <c r="V78" s="381">
        <v>550.04</v>
      </c>
      <c r="W78" s="381">
        <v>526.24</v>
      </c>
      <c r="X78" s="381">
        <v>502.72</v>
      </c>
      <c r="Y78" s="381">
        <v>479.59</v>
      </c>
      <c r="Z78" s="381">
        <v>456.77</v>
      </c>
      <c r="AA78" s="381">
        <v>434.61</v>
      </c>
      <c r="AB78" s="381">
        <v>413.29</v>
      </c>
      <c r="AC78" s="381">
        <v>392.62</v>
      </c>
      <c r="AD78" s="381">
        <v>373.04</v>
      </c>
      <c r="AE78" s="381">
        <v>354.67</v>
      </c>
      <c r="AF78" s="381">
        <v>337.45</v>
      </c>
      <c r="AG78" s="381">
        <v>321.58999999999997</v>
      </c>
      <c r="AH78" s="381">
        <v>307.31</v>
      </c>
      <c r="AI78" s="381">
        <v>295.04000000000002</v>
      </c>
      <c r="AJ78" s="381">
        <v>285.47000000000003</v>
      </c>
      <c r="AK78" s="381">
        <v>278.3</v>
      </c>
      <c r="AL78" s="381">
        <v>273.89</v>
      </c>
    </row>
    <row r="79" spans="1:38" x14ac:dyDescent="0.2">
      <c r="A79" s="928"/>
      <c r="B79" s="635">
        <v>76</v>
      </c>
      <c r="C79" s="381">
        <v>821.68</v>
      </c>
      <c r="D79" s="381">
        <v>820.71</v>
      </c>
      <c r="E79" s="381">
        <v>817.98</v>
      </c>
      <c r="F79" s="381">
        <v>813.9</v>
      </c>
      <c r="G79" s="381">
        <v>807.79</v>
      </c>
      <c r="H79" s="381">
        <v>799.87</v>
      </c>
      <c r="I79" s="381">
        <v>790.48</v>
      </c>
      <c r="J79" s="381">
        <v>779.19</v>
      </c>
      <c r="K79" s="381">
        <v>766.13</v>
      </c>
      <c r="L79" s="381">
        <v>751.39</v>
      </c>
      <c r="M79" s="381">
        <v>734.97</v>
      </c>
      <c r="N79" s="381">
        <v>717.24</v>
      </c>
      <c r="O79" s="381">
        <v>698.38</v>
      </c>
      <c r="P79" s="381">
        <v>678.46</v>
      </c>
      <c r="Q79" s="381">
        <v>657.76</v>
      </c>
      <c r="R79" s="381">
        <v>636.1</v>
      </c>
      <c r="S79" s="381">
        <v>613.77</v>
      </c>
      <c r="T79" s="381">
        <v>590.76</v>
      </c>
      <c r="U79" s="381">
        <v>567.45000000000005</v>
      </c>
      <c r="V79" s="381">
        <v>544.22</v>
      </c>
      <c r="W79" s="381">
        <v>520.79</v>
      </c>
      <c r="X79" s="381">
        <v>497.38</v>
      </c>
      <c r="Y79" s="381">
        <v>474</v>
      </c>
      <c r="Z79" s="381">
        <v>451.46</v>
      </c>
      <c r="AA79" s="381">
        <v>429.41</v>
      </c>
      <c r="AB79" s="381">
        <v>408.27</v>
      </c>
      <c r="AC79" s="381">
        <v>387.58</v>
      </c>
      <c r="AD79" s="381">
        <v>368.38</v>
      </c>
      <c r="AE79" s="381">
        <v>350.02</v>
      </c>
      <c r="AF79" s="381">
        <v>332.76</v>
      </c>
      <c r="AG79" s="381">
        <v>316.93</v>
      </c>
      <c r="AH79" s="381">
        <v>303.13</v>
      </c>
      <c r="AI79" s="381">
        <v>290.8</v>
      </c>
      <c r="AJ79" s="381">
        <v>281.2</v>
      </c>
      <c r="AK79" s="381">
        <v>273.97000000000003</v>
      </c>
      <c r="AL79" s="381">
        <v>269.75</v>
      </c>
    </row>
    <row r="80" spans="1:38" x14ac:dyDescent="0.2">
      <c r="A80" s="928"/>
      <c r="B80" s="635">
        <v>77</v>
      </c>
      <c r="C80" s="381">
        <v>814.47</v>
      </c>
      <c r="D80" s="381">
        <v>813.28</v>
      </c>
      <c r="E80" s="381">
        <v>810.8</v>
      </c>
      <c r="F80" s="381">
        <v>806.77</v>
      </c>
      <c r="G80" s="381">
        <v>800.64</v>
      </c>
      <c r="H80" s="381">
        <v>792.87</v>
      </c>
      <c r="I80" s="381">
        <v>783.41</v>
      </c>
      <c r="J80" s="381">
        <v>772.23</v>
      </c>
      <c r="K80" s="381">
        <v>759.14</v>
      </c>
      <c r="L80" s="381">
        <v>744.58</v>
      </c>
      <c r="M80" s="381">
        <v>728.22</v>
      </c>
      <c r="N80" s="381">
        <v>710.64</v>
      </c>
      <c r="O80" s="381">
        <v>691.88</v>
      </c>
      <c r="P80" s="381">
        <v>671.81</v>
      </c>
      <c r="Q80" s="381">
        <v>650.77</v>
      </c>
      <c r="R80" s="381">
        <v>629.55999999999995</v>
      </c>
      <c r="S80" s="381">
        <v>607.5</v>
      </c>
      <c r="T80" s="381">
        <v>584.77</v>
      </c>
      <c r="U80" s="381">
        <v>561.47</v>
      </c>
      <c r="V80" s="381">
        <v>538.03</v>
      </c>
      <c r="W80" s="381">
        <v>514.91999999999996</v>
      </c>
      <c r="X80" s="381">
        <v>491.61</v>
      </c>
      <c r="Y80" s="381">
        <v>468.73</v>
      </c>
      <c r="Z80" s="381">
        <v>445.97</v>
      </c>
      <c r="AA80" s="381">
        <v>423.86</v>
      </c>
      <c r="AB80" s="381">
        <v>402.9</v>
      </c>
      <c r="AC80" s="381">
        <v>382.61</v>
      </c>
      <c r="AD80" s="381">
        <v>363.54</v>
      </c>
      <c r="AE80" s="381">
        <v>345.19</v>
      </c>
      <c r="AF80" s="381">
        <v>328.05</v>
      </c>
      <c r="AG80" s="381">
        <v>312.3</v>
      </c>
      <c r="AH80" s="381">
        <v>298.44</v>
      </c>
      <c r="AI80" s="381">
        <v>286.49</v>
      </c>
      <c r="AJ80" s="381">
        <v>276.94</v>
      </c>
      <c r="AK80" s="381">
        <v>269.92</v>
      </c>
      <c r="AL80" s="381">
        <v>265.62</v>
      </c>
    </row>
    <row r="81" spans="1:38" x14ac:dyDescent="0.2">
      <c r="A81" s="928"/>
      <c r="B81" s="635">
        <v>78</v>
      </c>
      <c r="C81" s="381">
        <v>806.83</v>
      </c>
      <c r="D81" s="381">
        <v>805.89</v>
      </c>
      <c r="E81" s="381">
        <v>803.43</v>
      </c>
      <c r="F81" s="381">
        <v>799.19</v>
      </c>
      <c r="G81" s="381">
        <v>793.24</v>
      </c>
      <c r="H81" s="381">
        <v>785.54</v>
      </c>
      <c r="I81" s="381">
        <v>776.32</v>
      </c>
      <c r="J81" s="381">
        <v>765.08</v>
      </c>
      <c r="K81" s="381">
        <v>752.23</v>
      </c>
      <c r="L81" s="381">
        <v>737.58</v>
      </c>
      <c r="M81" s="381">
        <v>721.52</v>
      </c>
      <c r="N81" s="381">
        <v>704.03</v>
      </c>
      <c r="O81" s="381">
        <v>685.16</v>
      </c>
      <c r="P81" s="381">
        <v>665.29</v>
      </c>
      <c r="Q81" s="381">
        <v>644.51</v>
      </c>
      <c r="R81" s="381">
        <v>623.04</v>
      </c>
      <c r="S81" s="381">
        <v>600.87</v>
      </c>
      <c r="T81" s="381">
        <v>578.61</v>
      </c>
      <c r="U81" s="381">
        <v>555.5</v>
      </c>
      <c r="V81" s="381">
        <v>532.36</v>
      </c>
      <c r="W81" s="381">
        <v>508.89</v>
      </c>
      <c r="X81" s="381">
        <v>485.82</v>
      </c>
      <c r="Y81" s="381">
        <v>462.99</v>
      </c>
      <c r="Z81" s="381">
        <v>440.47</v>
      </c>
      <c r="AA81" s="381">
        <v>418.81</v>
      </c>
      <c r="AB81" s="381">
        <v>397.67</v>
      </c>
      <c r="AC81" s="381">
        <v>377.63</v>
      </c>
      <c r="AD81" s="381">
        <v>358.31</v>
      </c>
      <c r="AE81" s="381">
        <v>340.13</v>
      </c>
      <c r="AF81" s="381">
        <v>323.29000000000002</v>
      </c>
      <c r="AG81" s="381">
        <v>307.97000000000003</v>
      </c>
      <c r="AH81" s="381">
        <v>294.11</v>
      </c>
      <c r="AI81" s="381">
        <v>282.27</v>
      </c>
      <c r="AJ81" s="381">
        <v>272.72000000000003</v>
      </c>
      <c r="AK81" s="381">
        <v>265.63</v>
      </c>
      <c r="AL81" s="381">
        <v>261.66000000000003</v>
      </c>
    </row>
    <row r="82" spans="1:38" x14ac:dyDescent="0.2">
      <c r="A82" s="928"/>
      <c r="B82" s="635">
        <v>79</v>
      </c>
      <c r="C82" s="381">
        <v>799.07</v>
      </c>
      <c r="D82" s="381">
        <v>798.11</v>
      </c>
      <c r="E82" s="381">
        <v>795.78</v>
      </c>
      <c r="F82" s="381">
        <v>791.48</v>
      </c>
      <c r="G82" s="381">
        <v>785.55</v>
      </c>
      <c r="H82" s="381">
        <v>778.18</v>
      </c>
      <c r="I82" s="381">
        <v>768.77</v>
      </c>
      <c r="J82" s="381">
        <v>757.75</v>
      </c>
      <c r="K82" s="381">
        <v>744.86</v>
      </c>
      <c r="L82" s="381">
        <v>730.46</v>
      </c>
      <c r="M82" s="381">
        <v>714.51</v>
      </c>
      <c r="N82" s="381">
        <v>697.01</v>
      </c>
      <c r="O82" s="381">
        <v>678.56</v>
      </c>
      <c r="P82" s="381">
        <v>658.81</v>
      </c>
      <c r="Q82" s="381">
        <v>638.15</v>
      </c>
      <c r="R82" s="381">
        <v>616.80999999999995</v>
      </c>
      <c r="S82" s="381">
        <v>594.64</v>
      </c>
      <c r="T82" s="381">
        <v>571.94000000000005</v>
      </c>
      <c r="U82" s="381">
        <v>549.45000000000005</v>
      </c>
      <c r="V82" s="381">
        <v>526.24</v>
      </c>
      <c r="W82" s="381">
        <v>503.11</v>
      </c>
      <c r="X82" s="381">
        <v>479.92</v>
      </c>
      <c r="Y82" s="381">
        <v>457.31</v>
      </c>
      <c r="Z82" s="381">
        <v>435.07</v>
      </c>
      <c r="AA82" s="381">
        <v>413.56</v>
      </c>
      <c r="AB82" s="381">
        <v>392.37</v>
      </c>
      <c r="AC82" s="381">
        <v>372.47</v>
      </c>
      <c r="AD82" s="381">
        <v>353.47</v>
      </c>
      <c r="AE82" s="381">
        <v>335.45</v>
      </c>
      <c r="AF82" s="381">
        <v>318.89999999999998</v>
      </c>
      <c r="AG82" s="381">
        <v>303.36</v>
      </c>
      <c r="AH82" s="381">
        <v>289.61</v>
      </c>
      <c r="AI82" s="381">
        <v>278.25</v>
      </c>
      <c r="AJ82" s="381">
        <v>268.62</v>
      </c>
      <c r="AK82" s="381">
        <v>261.5</v>
      </c>
      <c r="AL82" s="381">
        <v>257.35000000000002</v>
      </c>
    </row>
    <row r="83" spans="1:38" x14ac:dyDescent="0.2">
      <c r="A83" s="928"/>
      <c r="B83" s="635">
        <v>80</v>
      </c>
      <c r="C83" s="381">
        <v>791.04</v>
      </c>
      <c r="D83" s="381">
        <v>790.34</v>
      </c>
      <c r="E83" s="381">
        <v>787.9</v>
      </c>
      <c r="F83" s="381">
        <v>783.8</v>
      </c>
      <c r="G83" s="381">
        <v>777.94</v>
      </c>
      <c r="H83" s="381">
        <v>770.66</v>
      </c>
      <c r="I83" s="381">
        <v>761.18</v>
      </c>
      <c r="J83" s="381">
        <v>750.02</v>
      </c>
      <c r="K83" s="381">
        <v>737.48</v>
      </c>
      <c r="L83" s="381">
        <v>723</v>
      </c>
      <c r="M83" s="381">
        <v>707.04</v>
      </c>
      <c r="N83" s="381">
        <v>689.66</v>
      </c>
      <c r="O83" s="381">
        <v>671.36</v>
      </c>
      <c r="P83" s="381">
        <v>651.97</v>
      </c>
      <c r="Q83" s="381">
        <v>631.69000000000005</v>
      </c>
      <c r="R83" s="381">
        <v>610.48</v>
      </c>
      <c r="S83" s="381">
        <v>588.45000000000005</v>
      </c>
      <c r="T83" s="381">
        <v>565.88</v>
      </c>
      <c r="U83" s="381">
        <v>542.98</v>
      </c>
      <c r="V83" s="381">
        <v>520.26</v>
      </c>
      <c r="W83" s="381">
        <v>497.24</v>
      </c>
      <c r="X83" s="381">
        <v>474.17</v>
      </c>
      <c r="Y83" s="381">
        <v>451.56</v>
      </c>
      <c r="Z83" s="381">
        <v>429.33</v>
      </c>
      <c r="AA83" s="381">
        <v>407.95</v>
      </c>
      <c r="AB83" s="381">
        <v>387.22</v>
      </c>
      <c r="AC83" s="381">
        <v>367.33</v>
      </c>
      <c r="AD83" s="381">
        <v>348.32</v>
      </c>
      <c r="AE83" s="381">
        <v>330.72</v>
      </c>
      <c r="AF83" s="381">
        <v>314.10000000000002</v>
      </c>
      <c r="AG83" s="381">
        <v>298.72000000000003</v>
      </c>
      <c r="AH83" s="381">
        <v>285.3</v>
      </c>
      <c r="AI83" s="381">
        <v>273.77</v>
      </c>
      <c r="AJ83" s="381">
        <v>264.44</v>
      </c>
      <c r="AK83" s="381">
        <v>257.66000000000003</v>
      </c>
      <c r="AL83" s="381">
        <v>253.51</v>
      </c>
    </row>
    <row r="84" spans="1:38" x14ac:dyDescent="0.2">
      <c r="A84" s="928"/>
      <c r="B84" s="635">
        <v>81</v>
      </c>
      <c r="C84" s="381">
        <v>783.08</v>
      </c>
      <c r="D84" s="381">
        <v>782.27</v>
      </c>
      <c r="E84" s="381">
        <v>779.72</v>
      </c>
      <c r="F84" s="381">
        <v>775.69</v>
      </c>
      <c r="G84" s="381">
        <v>770.09</v>
      </c>
      <c r="H84" s="381">
        <v>762.66</v>
      </c>
      <c r="I84" s="381">
        <v>753.41</v>
      </c>
      <c r="J84" s="381">
        <v>742.37</v>
      </c>
      <c r="K84" s="381">
        <v>729.94</v>
      </c>
      <c r="L84" s="381">
        <v>715.65</v>
      </c>
      <c r="M84" s="381">
        <v>699.95</v>
      </c>
      <c r="N84" s="381">
        <v>682.7</v>
      </c>
      <c r="O84" s="381">
        <v>664.34</v>
      </c>
      <c r="P84" s="381">
        <v>644.83000000000004</v>
      </c>
      <c r="Q84" s="381">
        <v>624.52</v>
      </c>
      <c r="R84" s="381">
        <v>604.08000000000004</v>
      </c>
      <c r="S84" s="381">
        <v>582</v>
      </c>
      <c r="T84" s="381">
        <v>559.46</v>
      </c>
      <c r="U84" s="381">
        <v>536.79999999999995</v>
      </c>
      <c r="V84" s="381">
        <v>513.86</v>
      </c>
      <c r="W84" s="381">
        <v>491.12</v>
      </c>
      <c r="X84" s="381">
        <v>468.42</v>
      </c>
      <c r="Y84" s="381">
        <v>446.17</v>
      </c>
      <c r="Z84" s="381">
        <v>423.94</v>
      </c>
      <c r="AA84" s="381">
        <v>402.55</v>
      </c>
      <c r="AB84" s="381">
        <v>382</v>
      </c>
      <c r="AC84" s="381">
        <v>362.36</v>
      </c>
      <c r="AD84" s="381">
        <v>343.58</v>
      </c>
      <c r="AE84" s="381">
        <v>326.01</v>
      </c>
      <c r="AF84" s="381">
        <v>309.16000000000003</v>
      </c>
      <c r="AG84" s="381">
        <v>294.3</v>
      </c>
      <c r="AH84" s="381">
        <v>281</v>
      </c>
      <c r="AI84" s="381">
        <v>269.52</v>
      </c>
      <c r="AJ84" s="381">
        <v>260.55</v>
      </c>
      <c r="AK84" s="381">
        <v>253.54</v>
      </c>
      <c r="AL84" s="381">
        <v>249.43</v>
      </c>
    </row>
    <row r="85" spans="1:38" x14ac:dyDescent="0.2">
      <c r="A85" s="928"/>
      <c r="B85" s="635">
        <v>82</v>
      </c>
      <c r="C85" s="381">
        <v>774.94</v>
      </c>
      <c r="D85" s="381">
        <v>774</v>
      </c>
      <c r="E85" s="381">
        <v>771.54</v>
      </c>
      <c r="F85" s="381">
        <v>767.55</v>
      </c>
      <c r="G85" s="381">
        <v>761.97</v>
      </c>
      <c r="H85" s="381">
        <v>754.55</v>
      </c>
      <c r="I85" s="381">
        <v>745.35</v>
      </c>
      <c r="J85" s="381">
        <v>734.75</v>
      </c>
      <c r="K85" s="381">
        <v>722.45</v>
      </c>
      <c r="L85" s="381">
        <v>708.29</v>
      </c>
      <c r="M85" s="381">
        <v>692.42</v>
      </c>
      <c r="N85" s="381">
        <v>675.43</v>
      </c>
      <c r="O85" s="381">
        <v>657.15</v>
      </c>
      <c r="P85" s="381">
        <v>637.66999999999996</v>
      </c>
      <c r="Q85" s="381">
        <v>617.51</v>
      </c>
      <c r="R85" s="381">
        <v>596.41999999999996</v>
      </c>
      <c r="S85" s="381">
        <v>574.97</v>
      </c>
      <c r="T85" s="381">
        <v>553.08000000000004</v>
      </c>
      <c r="U85" s="381">
        <v>530.57000000000005</v>
      </c>
      <c r="V85" s="381">
        <v>507.89</v>
      </c>
      <c r="W85" s="381">
        <v>485.07</v>
      </c>
      <c r="X85" s="381">
        <v>462.56</v>
      </c>
      <c r="Y85" s="381">
        <v>440.54</v>
      </c>
      <c r="Z85" s="381">
        <v>418.28</v>
      </c>
      <c r="AA85" s="381">
        <v>397.26</v>
      </c>
      <c r="AB85" s="381">
        <v>376.72</v>
      </c>
      <c r="AC85" s="381">
        <v>357.35</v>
      </c>
      <c r="AD85" s="381">
        <v>338.51</v>
      </c>
      <c r="AE85" s="381">
        <v>320.98</v>
      </c>
      <c r="AF85" s="381">
        <v>304.62</v>
      </c>
      <c r="AG85" s="381">
        <v>289.87</v>
      </c>
      <c r="AH85" s="381">
        <v>276.74</v>
      </c>
      <c r="AI85" s="381">
        <v>265.16000000000003</v>
      </c>
      <c r="AJ85" s="381">
        <v>256.08999999999997</v>
      </c>
      <c r="AK85" s="381">
        <v>249.56</v>
      </c>
      <c r="AL85" s="381">
        <v>245.52</v>
      </c>
    </row>
    <row r="86" spans="1:38" x14ac:dyDescent="0.2">
      <c r="A86" s="928"/>
      <c r="B86" s="635">
        <v>83</v>
      </c>
      <c r="C86" s="381">
        <v>766.38</v>
      </c>
      <c r="D86" s="381">
        <v>765.7</v>
      </c>
      <c r="E86" s="381">
        <v>763.12</v>
      </c>
      <c r="F86" s="381">
        <v>759.18</v>
      </c>
      <c r="G86" s="381">
        <v>753.46</v>
      </c>
      <c r="H86" s="381">
        <v>746.44</v>
      </c>
      <c r="I86" s="381">
        <v>737.45</v>
      </c>
      <c r="J86" s="381">
        <v>726.98</v>
      </c>
      <c r="K86" s="381">
        <v>714.52</v>
      </c>
      <c r="L86" s="381">
        <v>700.36</v>
      </c>
      <c r="M86" s="381">
        <v>685.08</v>
      </c>
      <c r="N86" s="381">
        <v>667.97</v>
      </c>
      <c r="O86" s="381">
        <v>649.91999999999996</v>
      </c>
      <c r="P86" s="381">
        <v>630.75</v>
      </c>
      <c r="Q86" s="381">
        <v>610.62</v>
      </c>
      <c r="R86" s="381">
        <v>589.58000000000004</v>
      </c>
      <c r="S86" s="381">
        <v>567.91</v>
      </c>
      <c r="T86" s="381">
        <v>545.95000000000005</v>
      </c>
      <c r="U86" s="381">
        <v>524.21</v>
      </c>
      <c r="V86" s="381">
        <v>501.55</v>
      </c>
      <c r="W86" s="381">
        <v>479.11</v>
      </c>
      <c r="X86" s="381">
        <v>456.54</v>
      </c>
      <c r="Y86" s="381">
        <v>434.22</v>
      </c>
      <c r="Z86" s="381">
        <v>412.77</v>
      </c>
      <c r="AA86" s="381">
        <v>391.78</v>
      </c>
      <c r="AB86" s="381">
        <v>371.55</v>
      </c>
      <c r="AC86" s="381">
        <v>352.11</v>
      </c>
      <c r="AD86" s="381">
        <v>333.67</v>
      </c>
      <c r="AE86" s="381">
        <v>316.42</v>
      </c>
      <c r="AF86" s="381">
        <v>300.06</v>
      </c>
      <c r="AG86" s="381">
        <v>285.55</v>
      </c>
      <c r="AH86" s="381">
        <v>272.13</v>
      </c>
      <c r="AI86" s="381">
        <v>261.14</v>
      </c>
      <c r="AJ86" s="381">
        <v>252.06</v>
      </c>
      <c r="AK86" s="381">
        <v>245.6</v>
      </c>
      <c r="AL86" s="381">
        <v>241.37</v>
      </c>
    </row>
    <row r="87" spans="1:38" x14ac:dyDescent="0.2">
      <c r="A87" s="928"/>
      <c r="B87" s="635">
        <v>84</v>
      </c>
      <c r="C87" s="381">
        <v>757.89</v>
      </c>
      <c r="D87" s="381">
        <v>756.94</v>
      </c>
      <c r="E87" s="381">
        <v>754.68</v>
      </c>
      <c r="F87" s="381">
        <v>750.81</v>
      </c>
      <c r="G87" s="381">
        <v>745.18</v>
      </c>
      <c r="H87" s="381">
        <v>737.94</v>
      </c>
      <c r="I87" s="381">
        <v>729.3</v>
      </c>
      <c r="J87" s="381">
        <v>718.68</v>
      </c>
      <c r="K87" s="381">
        <v>706.47</v>
      </c>
      <c r="L87" s="381">
        <v>692.23</v>
      </c>
      <c r="M87" s="381">
        <v>676.97</v>
      </c>
      <c r="N87" s="381">
        <v>660.22</v>
      </c>
      <c r="O87" s="381">
        <v>642.55999999999995</v>
      </c>
      <c r="P87" s="381">
        <v>623.61</v>
      </c>
      <c r="Q87" s="381">
        <v>603.65</v>
      </c>
      <c r="R87" s="381">
        <v>582.84</v>
      </c>
      <c r="S87" s="381">
        <v>561.41999999999996</v>
      </c>
      <c r="T87" s="381">
        <v>539.64</v>
      </c>
      <c r="U87" s="381">
        <v>517.30999999999995</v>
      </c>
      <c r="V87" s="381">
        <v>495.23</v>
      </c>
      <c r="W87" s="381">
        <v>473.05</v>
      </c>
      <c r="X87" s="381">
        <v>450.54</v>
      </c>
      <c r="Y87" s="381">
        <v>428.55</v>
      </c>
      <c r="Z87" s="381">
        <v>406.71</v>
      </c>
      <c r="AA87" s="381">
        <v>386.18</v>
      </c>
      <c r="AB87" s="381">
        <v>366.15</v>
      </c>
      <c r="AC87" s="381">
        <v>346.88</v>
      </c>
      <c r="AD87" s="381">
        <v>328.81</v>
      </c>
      <c r="AE87" s="381">
        <v>311.41000000000003</v>
      </c>
      <c r="AF87" s="381">
        <v>295.73</v>
      </c>
      <c r="AG87" s="381">
        <v>280.74</v>
      </c>
      <c r="AH87" s="381">
        <v>267.93</v>
      </c>
      <c r="AI87" s="381">
        <v>257</v>
      </c>
      <c r="AJ87" s="381">
        <v>248.03</v>
      </c>
      <c r="AK87" s="381">
        <v>241.57</v>
      </c>
      <c r="AL87" s="381">
        <v>237.59</v>
      </c>
    </row>
    <row r="88" spans="1:38" x14ac:dyDescent="0.2">
      <c r="A88" s="928"/>
      <c r="B88" s="635">
        <v>85</v>
      </c>
      <c r="C88" s="381">
        <v>748.92</v>
      </c>
      <c r="D88" s="381">
        <v>748.09</v>
      </c>
      <c r="E88" s="381">
        <v>745.91</v>
      </c>
      <c r="F88" s="381">
        <v>741.99</v>
      </c>
      <c r="G88" s="381">
        <v>736.55</v>
      </c>
      <c r="H88" s="381">
        <v>729.61</v>
      </c>
      <c r="I88" s="381">
        <v>720.89</v>
      </c>
      <c r="J88" s="381">
        <v>710.37</v>
      </c>
      <c r="K88" s="381">
        <v>698.35</v>
      </c>
      <c r="L88" s="381">
        <v>684.26</v>
      </c>
      <c r="M88" s="381">
        <v>669.16</v>
      </c>
      <c r="N88" s="381">
        <v>652.57000000000005</v>
      </c>
      <c r="O88" s="381">
        <v>634.70000000000005</v>
      </c>
      <c r="P88" s="381">
        <v>615.91999999999996</v>
      </c>
      <c r="Q88" s="381">
        <v>596.4</v>
      </c>
      <c r="R88" s="381">
        <v>575.99</v>
      </c>
      <c r="S88" s="381">
        <v>554.86</v>
      </c>
      <c r="T88" s="381">
        <v>533.26</v>
      </c>
      <c r="U88" s="381">
        <v>511.02</v>
      </c>
      <c r="V88" s="381">
        <v>488.74</v>
      </c>
      <c r="W88" s="381">
        <v>466.8</v>
      </c>
      <c r="X88" s="381">
        <v>444.87</v>
      </c>
      <c r="Y88" s="381">
        <v>422.85</v>
      </c>
      <c r="Z88" s="381">
        <v>401.4</v>
      </c>
      <c r="AA88" s="381">
        <v>380.82</v>
      </c>
      <c r="AB88" s="381">
        <v>360.76</v>
      </c>
      <c r="AC88" s="381">
        <v>341.86</v>
      </c>
      <c r="AD88" s="381">
        <v>323.62</v>
      </c>
      <c r="AE88" s="381">
        <v>306.72000000000003</v>
      </c>
      <c r="AF88" s="381">
        <v>290.98</v>
      </c>
      <c r="AG88" s="381">
        <v>276.3</v>
      </c>
      <c r="AH88" s="381">
        <v>263.68</v>
      </c>
      <c r="AI88" s="381">
        <v>252.52</v>
      </c>
      <c r="AJ88" s="381">
        <v>244.22</v>
      </c>
      <c r="AK88" s="381">
        <v>237.54</v>
      </c>
      <c r="AL88" s="381">
        <v>233.59</v>
      </c>
    </row>
    <row r="89" spans="1:38" x14ac:dyDescent="0.2">
      <c r="A89" s="928"/>
      <c r="B89" s="635">
        <v>86</v>
      </c>
      <c r="C89" s="381">
        <v>740.09</v>
      </c>
      <c r="D89" s="381">
        <v>739.28</v>
      </c>
      <c r="E89" s="381">
        <v>736.9</v>
      </c>
      <c r="F89" s="381">
        <v>733.14</v>
      </c>
      <c r="G89" s="381">
        <v>727.95</v>
      </c>
      <c r="H89" s="381">
        <v>720.93</v>
      </c>
      <c r="I89" s="381">
        <v>712.15</v>
      </c>
      <c r="J89" s="381">
        <v>702.05</v>
      </c>
      <c r="K89" s="381">
        <v>689.93</v>
      </c>
      <c r="L89" s="381">
        <v>676.39</v>
      </c>
      <c r="M89" s="381">
        <v>661.46</v>
      </c>
      <c r="N89" s="381">
        <v>644.89</v>
      </c>
      <c r="O89" s="381">
        <v>627.35</v>
      </c>
      <c r="P89" s="381">
        <v>608.52</v>
      </c>
      <c r="Q89" s="381">
        <v>588.94000000000005</v>
      </c>
      <c r="R89" s="381">
        <v>568.41999999999996</v>
      </c>
      <c r="S89" s="381">
        <v>548.24</v>
      </c>
      <c r="T89" s="381">
        <v>526.82000000000005</v>
      </c>
      <c r="U89" s="381">
        <v>504.65</v>
      </c>
      <c r="V89" s="381">
        <v>482.51</v>
      </c>
      <c r="W89" s="381">
        <v>460.22</v>
      </c>
      <c r="X89" s="381">
        <v>438.53</v>
      </c>
      <c r="Y89" s="381">
        <v>416.98</v>
      </c>
      <c r="Z89" s="381">
        <v>395.84</v>
      </c>
      <c r="AA89" s="381">
        <v>375.59</v>
      </c>
      <c r="AB89" s="381">
        <v>355.8</v>
      </c>
      <c r="AC89" s="381">
        <v>336.88</v>
      </c>
      <c r="AD89" s="381">
        <v>319</v>
      </c>
      <c r="AE89" s="381">
        <v>302.04000000000002</v>
      </c>
      <c r="AF89" s="381">
        <v>286.48</v>
      </c>
      <c r="AG89" s="381">
        <v>271.93</v>
      </c>
      <c r="AH89" s="381">
        <v>259.67</v>
      </c>
      <c r="AI89" s="381">
        <v>248.48</v>
      </c>
      <c r="AJ89" s="381">
        <v>240.11</v>
      </c>
      <c r="AK89" s="381">
        <v>233.56</v>
      </c>
      <c r="AL89" s="381">
        <v>229.77</v>
      </c>
    </row>
    <row r="90" spans="1:38" x14ac:dyDescent="0.2">
      <c r="A90" s="928"/>
      <c r="B90" s="635">
        <v>87</v>
      </c>
      <c r="C90" s="381">
        <v>730.63</v>
      </c>
      <c r="D90" s="381">
        <v>730.01</v>
      </c>
      <c r="E90" s="381">
        <v>727.78</v>
      </c>
      <c r="F90" s="381">
        <v>724.1</v>
      </c>
      <c r="G90" s="381">
        <v>718.86</v>
      </c>
      <c r="H90" s="381">
        <v>712.02</v>
      </c>
      <c r="I90" s="381">
        <v>703.67</v>
      </c>
      <c r="J90" s="381">
        <v>693.33</v>
      </c>
      <c r="K90" s="381">
        <v>681.64</v>
      </c>
      <c r="L90" s="381">
        <v>668.39</v>
      </c>
      <c r="M90" s="381">
        <v>653.19000000000005</v>
      </c>
      <c r="N90" s="381">
        <v>636.98</v>
      </c>
      <c r="O90" s="381">
        <v>619.48</v>
      </c>
      <c r="P90" s="381">
        <v>601.04</v>
      </c>
      <c r="Q90" s="381">
        <v>581.55999999999995</v>
      </c>
      <c r="R90" s="381">
        <v>561.32000000000005</v>
      </c>
      <c r="S90" s="381">
        <v>540.6</v>
      </c>
      <c r="T90" s="381">
        <v>520.34</v>
      </c>
      <c r="U90" s="381">
        <v>498</v>
      </c>
      <c r="V90" s="381">
        <v>476.23</v>
      </c>
      <c r="W90" s="381">
        <v>454.24</v>
      </c>
      <c r="X90" s="381">
        <v>432.48</v>
      </c>
      <c r="Y90" s="381">
        <v>410.97</v>
      </c>
      <c r="Z90" s="381">
        <v>390.25</v>
      </c>
      <c r="AA90" s="381">
        <v>369.84</v>
      </c>
      <c r="AB90" s="381">
        <v>350.29</v>
      </c>
      <c r="AC90" s="381">
        <v>331.7</v>
      </c>
      <c r="AD90" s="381">
        <v>314.16000000000003</v>
      </c>
      <c r="AE90" s="381">
        <v>297.39</v>
      </c>
      <c r="AF90" s="381">
        <v>281.83999999999997</v>
      </c>
      <c r="AG90" s="381">
        <v>267.73</v>
      </c>
      <c r="AH90" s="381">
        <v>255.07</v>
      </c>
      <c r="AI90" s="381">
        <v>244.62</v>
      </c>
      <c r="AJ90" s="381">
        <v>236.26</v>
      </c>
      <c r="AK90" s="381">
        <v>229.73</v>
      </c>
      <c r="AL90" s="381">
        <v>226</v>
      </c>
    </row>
    <row r="91" spans="1:38" x14ac:dyDescent="0.2">
      <c r="A91" s="928"/>
      <c r="B91" s="635">
        <v>88</v>
      </c>
      <c r="C91" s="381">
        <v>721.47</v>
      </c>
      <c r="D91" s="381">
        <v>720.7</v>
      </c>
      <c r="E91" s="381">
        <v>718.63</v>
      </c>
      <c r="F91" s="381">
        <v>715.04</v>
      </c>
      <c r="G91" s="381">
        <v>709.55</v>
      </c>
      <c r="H91" s="381">
        <v>703.07</v>
      </c>
      <c r="I91" s="381">
        <v>694.82</v>
      </c>
      <c r="J91" s="381">
        <v>684.64</v>
      </c>
      <c r="K91" s="381">
        <v>673.12</v>
      </c>
      <c r="L91" s="381">
        <v>659.85</v>
      </c>
      <c r="M91" s="381">
        <v>645.03</v>
      </c>
      <c r="N91" s="381">
        <v>628.85</v>
      </c>
      <c r="O91" s="381">
        <v>611.49</v>
      </c>
      <c r="P91" s="381">
        <v>593.38</v>
      </c>
      <c r="Q91" s="381">
        <v>574.21</v>
      </c>
      <c r="R91" s="381">
        <v>554.16999999999996</v>
      </c>
      <c r="S91" s="381">
        <v>533.46</v>
      </c>
      <c r="T91" s="381">
        <v>512.03</v>
      </c>
      <c r="U91" s="381">
        <v>490.46</v>
      </c>
      <c r="V91" s="381">
        <v>469.64</v>
      </c>
      <c r="W91" s="381">
        <v>448.08</v>
      </c>
      <c r="X91" s="381">
        <v>426.53</v>
      </c>
      <c r="Y91" s="381">
        <v>405.16</v>
      </c>
      <c r="Z91" s="381">
        <v>384.29</v>
      </c>
      <c r="AA91" s="381">
        <v>364.44</v>
      </c>
      <c r="AB91" s="381">
        <v>344.92</v>
      </c>
      <c r="AC91" s="381">
        <v>326.38</v>
      </c>
      <c r="AD91" s="381">
        <v>308.95999999999998</v>
      </c>
      <c r="AE91" s="381">
        <v>292.72000000000003</v>
      </c>
      <c r="AF91" s="381">
        <v>277.16000000000003</v>
      </c>
      <c r="AG91" s="381">
        <v>263.39999999999998</v>
      </c>
      <c r="AH91" s="381">
        <v>250.96</v>
      </c>
      <c r="AI91" s="381">
        <v>240.46</v>
      </c>
      <c r="AJ91" s="381">
        <v>231.96</v>
      </c>
      <c r="AK91" s="381">
        <v>225.75</v>
      </c>
      <c r="AL91" s="381">
        <v>222.03</v>
      </c>
    </row>
    <row r="92" spans="1:38" x14ac:dyDescent="0.2">
      <c r="A92" s="928"/>
      <c r="B92" s="635">
        <v>89</v>
      </c>
      <c r="C92" s="381">
        <v>712.15</v>
      </c>
      <c r="D92" s="381">
        <v>711.24</v>
      </c>
      <c r="E92" s="381">
        <v>709.25</v>
      </c>
      <c r="F92" s="381">
        <v>705.67</v>
      </c>
      <c r="G92" s="381">
        <v>700.49</v>
      </c>
      <c r="H92" s="381">
        <v>693.93</v>
      </c>
      <c r="I92" s="381">
        <v>685.54</v>
      </c>
      <c r="J92" s="381">
        <v>676.04</v>
      </c>
      <c r="K92" s="381">
        <v>664.26</v>
      </c>
      <c r="L92" s="381">
        <v>651.23</v>
      </c>
      <c r="M92" s="381">
        <v>636.76</v>
      </c>
      <c r="N92" s="381">
        <v>620.57000000000005</v>
      </c>
      <c r="O92" s="381">
        <v>603.61</v>
      </c>
      <c r="P92" s="381">
        <v>585.45000000000005</v>
      </c>
      <c r="Q92" s="381">
        <v>566.74</v>
      </c>
      <c r="R92" s="381">
        <v>546.98</v>
      </c>
      <c r="S92" s="381">
        <v>526.49</v>
      </c>
      <c r="T92" s="381">
        <v>505.25</v>
      </c>
      <c r="U92" s="381">
        <v>484.08</v>
      </c>
      <c r="V92" s="381">
        <v>462.7</v>
      </c>
      <c r="W92" s="381">
        <v>441.62</v>
      </c>
      <c r="X92" s="381">
        <v>420.41</v>
      </c>
      <c r="Y92" s="381">
        <v>399.38</v>
      </c>
      <c r="Z92" s="381">
        <v>378.71</v>
      </c>
      <c r="AA92" s="381">
        <v>358.82</v>
      </c>
      <c r="AB92" s="381">
        <v>339.49</v>
      </c>
      <c r="AC92" s="381">
        <v>321.33999999999997</v>
      </c>
      <c r="AD92" s="381">
        <v>304.05</v>
      </c>
      <c r="AE92" s="381">
        <v>287.83</v>
      </c>
      <c r="AF92" s="381">
        <v>272.92</v>
      </c>
      <c r="AG92" s="381">
        <v>258.89</v>
      </c>
      <c r="AH92" s="381">
        <v>246.62</v>
      </c>
      <c r="AI92" s="381">
        <v>236.64</v>
      </c>
      <c r="AJ92" s="381">
        <v>228.19</v>
      </c>
      <c r="AK92" s="381">
        <v>222.11</v>
      </c>
      <c r="AL92" s="381">
        <v>218.18</v>
      </c>
    </row>
    <row r="93" spans="1:38" x14ac:dyDescent="0.2">
      <c r="A93" s="928"/>
      <c r="B93" s="635">
        <v>90</v>
      </c>
      <c r="C93" s="381">
        <v>702.68</v>
      </c>
      <c r="D93" s="381">
        <v>701.6</v>
      </c>
      <c r="E93" s="381">
        <v>699.47</v>
      </c>
      <c r="F93" s="381">
        <v>696.05</v>
      </c>
      <c r="G93" s="381">
        <v>691.12</v>
      </c>
      <c r="H93" s="381">
        <v>684.56</v>
      </c>
      <c r="I93" s="381">
        <v>676.4</v>
      </c>
      <c r="J93" s="381">
        <v>666.88</v>
      </c>
      <c r="K93" s="381">
        <v>655.73</v>
      </c>
      <c r="L93" s="381">
        <v>642.44000000000005</v>
      </c>
      <c r="M93" s="381">
        <v>628.16999999999996</v>
      </c>
      <c r="N93" s="381">
        <v>612.39</v>
      </c>
      <c r="O93" s="381">
        <v>595.63</v>
      </c>
      <c r="P93" s="381">
        <v>577.41999999999996</v>
      </c>
      <c r="Q93" s="381">
        <v>558.67999999999995</v>
      </c>
      <c r="R93" s="381">
        <v>539.47</v>
      </c>
      <c r="S93" s="381">
        <v>519.5</v>
      </c>
      <c r="T93" s="381">
        <v>498.61</v>
      </c>
      <c r="U93" s="381">
        <v>477.65</v>
      </c>
      <c r="V93" s="381">
        <v>456.49</v>
      </c>
      <c r="W93" s="381">
        <v>435.02</v>
      </c>
      <c r="X93" s="381">
        <v>414.1</v>
      </c>
      <c r="Y93" s="381">
        <v>393.64</v>
      </c>
      <c r="Z93" s="381">
        <v>373.35</v>
      </c>
      <c r="AA93" s="381">
        <v>353.33</v>
      </c>
      <c r="AB93" s="381">
        <v>334.54</v>
      </c>
      <c r="AC93" s="381">
        <v>316.43</v>
      </c>
      <c r="AD93" s="381">
        <v>299.47000000000003</v>
      </c>
      <c r="AE93" s="381">
        <v>283.04000000000002</v>
      </c>
      <c r="AF93" s="381">
        <v>268.27</v>
      </c>
      <c r="AG93" s="381">
        <v>254.82</v>
      </c>
      <c r="AH93" s="381">
        <v>242.7</v>
      </c>
      <c r="AI93" s="381">
        <v>232.42</v>
      </c>
      <c r="AJ93" s="381">
        <v>224.24</v>
      </c>
      <c r="AK93" s="381">
        <v>218.3</v>
      </c>
      <c r="AL93" s="381">
        <v>214.62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5"/>
  <dimension ref="A1:AL93"/>
  <sheetViews>
    <sheetView workbookViewId="0">
      <selection activeCell="C3" sqref="C3"/>
    </sheetView>
  </sheetViews>
  <sheetFormatPr baseColWidth="10" defaultColWidth="8.83203125" defaultRowHeight="15" x14ac:dyDescent="0.2"/>
  <cols>
    <col min="1" max="16384" width="8.83203125" style="380"/>
  </cols>
  <sheetData>
    <row r="1" spans="1:38" x14ac:dyDescent="0.2">
      <c r="A1" s="927" t="s">
        <v>1030</v>
      </c>
      <c r="B1" s="929" t="s">
        <v>1031</v>
      </c>
      <c r="C1" s="929"/>
      <c r="D1" s="929"/>
      <c r="E1" s="929"/>
      <c r="F1" s="929"/>
      <c r="G1" s="929"/>
      <c r="H1" s="929"/>
      <c r="I1" s="929"/>
      <c r="J1" s="929"/>
      <c r="K1" s="929"/>
      <c r="L1" s="928"/>
      <c r="M1" s="928"/>
      <c r="N1" s="928"/>
      <c r="O1" s="928"/>
      <c r="P1" s="928"/>
      <c r="Q1" s="928"/>
      <c r="R1" s="928"/>
      <c r="S1" s="928"/>
      <c r="T1" s="928"/>
      <c r="U1" s="928"/>
      <c r="V1" s="928"/>
      <c r="W1" s="928"/>
      <c r="X1" s="928"/>
      <c r="Y1" s="928"/>
      <c r="Z1" s="928"/>
      <c r="AA1" s="928"/>
      <c r="AB1" s="928"/>
      <c r="AC1" s="928"/>
      <c r="AD1" s="928"/>
      <c r="AE1" s="928"/>
      <c r="AF1" s="928"/>
      <c r="AG1" s="928"/>
      <c r="AH1" s="928"/>
      <c r="AI1" s="928"/>
      <c r="AJ1" s="928"/>
      <c r="AK1" s="928"/>
      <c r="AL1" s="928"/>
    </row>
    <row r="2" spans="1:38" x14ac:dyDescent="0.2">
      <c r="A2" s="928"/>
      <c r="B2" s="635" t="s">
        <v>1032</v>
      </c>
      <c r="C2" s="635">
        <v>0</v>
      </c>
      <c r="D2" s="635">
        <v>5</v>
      </c>
      <c r="E2" s="635">
        <v>10</v>
      </c>
      <c r="F2" s="635">
        <v>15</v>
      </c>
      <c r="G2" s="635">
        <v>20</v>
      </c>
      <c r="H2" s="635">
        <v>25</v>
      </c>
      <c r="I2" s="635">
        <v>30</v>
      </c>
      <c r="J2" s="635">
        <v>35</v>
      </c>
      <c r="K2" s="635">
        <v>40</v>
      </c>
      <c r="L2" s="635">
        <v>45</v>
      </c>
      <c r="M2" s="635">
        <v>50</v>
      </c>
      <c r="N2" s="635">
        <v>55</v>
      </c>
      <c r="O2" s="635">
        <v>60</v>
      </c>
      <c r="P2" s="635">
        <v>65</v>
      </c>
      <c r="Q2" s="635">
        <v>70</v>
      </c>
      <c r="R2" s="635">
        <v>75</v>
      </c>
      <c r="S2" s="635">
        <v>80</v>
      </c>
      <c r="T2" s="635">
        <v>85</v>
      </c>
      <c r="U2" s="635">
        <v>90</v>
      </c>
      <c r="V2" s="635">
        <v>95</v>
      </c>
      <c r="W2" s="635">
        <v>100</v>
      </c>
      <c r="X2" s="635">
        <v>105</v>
      </c>
      <c r="Y2" s="635">
        <v>110</v>
      </c>
      <c r="Z2" s="635">
        <v>115</v>
      </c>
      <c r="AA2" s="635">
        <v>120</v>
      </c>
      <c r="AB2" s="635">
        <v>125</v>
      </c>
      <c r="AC2" s="635">
        <v>130</v>
      </c>
      <c r="AD2" s="635">
        <v>135</v>
      </c>
      <c r="AE2" s="635">
        <v>140</v>
      </c>
      <c r="AF2" s="635">
        <v>145</v>
      </c>
      <c r="AG2" s="635">
        <v>150</v>
      </c>
      <c r="AH2" s="635">
        <v>155</v>
      </c>
      <c r="AI2" s="635">
        <v>160</v>
      </c>
      <c r="AJ2" s="635">
        <v>165</v>
      </c>
      <c r="AK2" s="635">
        <v>170</v>
      </c>
      <c r="AL2" s="635">
        <v>175</v>
      </c>
    </row>
    <row r="3" spans="1:38" x14ac:dyDescent="0.2">
      <c r="A3" s="928"/>
      <c r="B3" s="635">
        <v>0</v>
      </c>
      <c r="C3" s="381">
        <v>711</v>
      </c>
      <c r="D3" s="381">
        <v>711</v>
      </c>
      <c r="E3" s="381">
        <v>711</v>
      </c>
      <c r="F3" s="381">
        <v>711</v>
      </c>
      <c r="G3" s="381">
        <v>711</v>
      </c>
      <c r="H3" s="381">
        <v>711</v>
      </c>
      <c r="I3" s="381">
        <v>711</v>
      </c>
      <c r="J3" s="381">
        <v>711</v>
      </c>
      <c r="K3" s="381">
        <v>711</v>
      </c>
      <c r="L3" s="381">
        <v>711</v>
      </c>
      <c r="M3" s="381">
        <v>711</v>
      </c>
      <c r="N3" s="381">
        <v>711</v>
      </c>
      <c r="O3" s="381">
        <v>711</v>
      </c>
      <c r="P3" s="381">
        <v>711</v>
      </c>
      <c r="Q3" s="381">
        <v>711</v>
      </c>
      <c r="R3" s="381">
        <v>711</v>
      </c>
      <c r="S3" s="381">
        <v>711</v>
      </c>
      <c r="T3" s="381">
        <v>711</v>
      </c>
      <c r="U3" s="381">
        <v>711</v>
      </c>
      <c r="V3" s="381">
        <v>711</v>
      </c>
      <c r="W3" s="381">
        <v>711</v>
      </c>
      <c r="X3" s="381">
        <v>711</v>
      </c>
      <c r="Y3" s="381">
        <v>711</v>
      </c>
      <c r="Z3" s="381">
        <v>711</v>
      </c>
      <c r="AA3" s="381">
        <v>711</v>
      </c>
      <c r="AB3" s="381">
        <v>711</v>
      </c>
      <c r="AC3" s="381">
        <v>711</v>
      </c>
      <c r="AD3" s="381">
        <v>711</v>
      </c>
      <c r="AE3" s="381">
        <v>711</v>
      </c>
      <c r="AF3" s="381">
        <v>711</v>
      </c>
      <c r="AG3" s="381">
        <v>711</v>
      </c>
      <c r="AH3" s="381">
        <v>711</v>
      </c>
      <c r="AI3" s="381">
        <v>711</v>
      </c>
      <c r="AJ3" s="381">
        <v>711</v>
      </c>
      <c r="AK3" s="381">
        <v>711</v>
      </c>
      <c r="AL3" s="381">
        <v>711</v>
      </c>
    </row>
    <row r="4" spans="1:38" x14ac:dyDescent="0.2">
      <c r="A4" s="928"/>
      <c r="B4" s="635">
        <v>1</v>
      </c>
      <c r="C4" s="381">
        <v>717</v>
      </c>
      <c r="D4" s="381">
        <v>717</v>
      </c>
      <c r="E4" s="381">
        <v>717</v>
      </c>
      <c r="F4" s="381">
        <v>716</v>
      </c>
      <c r="G4" s="381">
        <v>716</v>
      </c>
      <c r="H4" s="381">
        <v>716</v>
      </c>
      <c r="I4" s="381">
        <v>716</v>
      </c>
      <c r="J4" s="381">
        <v>715</v>
      </c>
      <c r="K4" s="381">
        <v>715</v>
      </c>
      <c r="L4" s="381">
        <v>715</v>
      </c>
      <c r="M4" s="381">
        <v>714</v>
      </c>
      <c r="N4" s="381">
        <v>714</v>
      </c>
      <c r="O4" s="381">
        <v>713</v>
      </c>
      <c r="P4" s="381">
        <v>713</v>
      </c>
      <c r="Q4" s="381">
        <v>712</v>
      </c>
      <c r="R4" s="381">
        <v>712</v>
      </c>
      <c r="S4" s="381">
        <v>711</v>
      </c>
      <c r="T4" s="381">
        <v>711</v>
      </c>
      <c r="U4" s="381">
        <v>710</v>
      </c>
      <c r="V4" s="381">
        <v>710</v>
      </c>
      <c r="W4" s="381">
        <v>709</v>
      </c>
      <c r="X4" s="381">
        <v>708</v>
      </c>
      <c r="Y4" s="381">
        <v>708</v>
      </c>
      <c r="Z4" s="381">
        <v>707</v>
      </c>
      <c r="AA4" s="381">
        <v>707</v>
      </c>
      <c r="AB4" s="381">
        <v>706</v>
      </c>
      <c r="AC4" s="381">
        <v>706</v>
      </c>
      <c r="AD4" s="381">
        <v>706</v>
      </c>
      <c r="AE4" s="381">
        <v>705</v>
      </c>
      <c r="AF4" s="381">
        <v>705</v>
      </c>
      <c r="AG4" s="381">
        <v>705</v>
      </c>
      <c r="AH4" s="381">
        <v>704</v>
      </c>
      <c r="AI4" s="381">
        <v>704</v>
      </c>
      <c r="AJ4" s="381">
        <v>704</v>
      </c>
      <c r="AK4" s="381">
        <v>704</v>
      </c>
      <c r="AL4" s="381">
        <v>704</v>
      </c>
    </row>
    <row r="5" spans="1:38" x14ac:dyDescent="0.2">
      <c r="A5" s="928"/>
      <c r="B5" s="635">
        <v>2</v>
      </c>
      <c r="C5" s="381">
        <v>723</v>
      </c>
      <c r="D5" s="381">
        <v>723</v>
      </c>
      <c r="E5" s="381">
        <v>723</v>
      </c>
      <c r="F5" s="381">
        <v>722</v>
      </c>
      <c r="G5" s="381">
        <v>722</v>
      </c>
      <c r="H5" s="381">
        <v>722</v>
      </c>
      <c r="I5" s="381">
        <v>721</v>
      </c>
      <c r="J5" s="381">
        <v>721</v>
      </c>
      <c r="K5" s="381">
        <v>720</v>
      </c>
      <c r="L5" s="381">
        <v>719</v>
      </c>
      <c r="M5" s="381">
        <v>718</v>
      </c>
      <c r="N5" s="381">
        <v>717</v>
      </c>
      <c r="O5" s="381">
        <v>716</v>
      </c>
      <c r="P5" s="381">
        <v>715</v>
      </c>
      <c r="Q5" s="381">
        <v>714</v>
      </c>
      <c r="R5" s="381">
        <v>713</v>
      </c>
      <c r="S5" s="381">
        <v>712</v>
      </c>
      <c r="T5" s="381">
        <v>711</v>
      </c>
      <c r="U5" s="381">
        <v>710</v>
      </c>
      <c r="V5" s="381">
        <v>709</v>
      </c>
      <c r="W5" s="381">
        <v>708</v>
      </c>
      <c r="X5" s="381">
        <v>707</v>
      </c>
      <c r="Y5" s="381">
        <v>706</v>
      </c>
      <c r="Z5" s="381">
        <v>705</v>
      </c>
      <c r="AA5" s="381">
        <v>704</v>
      </c>
      <c r="AB5" s="381">
        <v>703</v>
      </c>
      <c r="AC5" s="381">
        <v>702</v>
      </c>
      <c r="AD5" s="381">
        <v>701</v>
      </c>
      <c r="AE5" s="381">
        <v>700</v>
      </c>
      <c r="AF5" s="381">
        <v>699</v>
      </c>
      <c r="AG5" s="381">
        <v>699</v>
      </c>
      <c r="AH5" s="381">
        <v>698</v>
      </c>
      <c r="AI5" s="381">
        <v>698</v>
      </c>
      <c r="AJ5" s="381">
        <v>697</v>
      </c>
      <c r="AK5" s="381">
        <v>697</v>
      </c>
      <c r="AL5" s="381">
        <v>697</v>
      </c>
    </row>
    <row r="6" spans="1:38" x14ac:dyDescent="0.2">
      <c r="A6" s="928"/>
      <c r="B6" s="635">
        <v>3</v>
      </c>
      <c r="C6" s="381">
        <v>729</v>
      </c>
      <c r="D6" s="381">
        <v>729</v>
      </c>
      <c r="E6" s="381">
        <v>729</v>
      </c>
      <c r="F6" s="381">
        <v>728</v>
      </c>
      <c r="G6" s="381">
        <v>728</v>
      </c>
      <c r="H6" s="381">
        <v>727</v>
      </c>
      <c r="I6" s="381">
        <v>727</v>
      </c>
      <c r="J6" s="381">
        <v>726</v>
      </c>
      <c r="K6" s="381">
        <v>725</v>
      </c>
      <c r="L6" s="381">
        <v>723</v>
      </c>
      <c r="M6" s="381">
        <v>722</v>
      </c>
      <c r="N6" s="381">
        <v>721</v>
      </c>
      <c r="O6" s="381">
        <v>719</v>
      </c>
      <c r="P6" s="381">
        <v>718</v>
      </c>
      <c r="Q6" s="381">
        <v>716</v>
      </c>
      <c r="R6" s="381">
        <v>715</v>
      </c>
      <c r="S6" s="381">
        <v>713</v>
      </c>
      <c r="T6" s="381">
        <v>712</v>
      </c>
      <c r="U6" s="381">
        <v>710</v>
      </c>
      <c r="V6" s="381">
        <v>708</v>
      </c>
      <c r="W6" s="381">
        <v>706</v>
      </c>
      <c r="X6" s="381">
        <v>705</v>
      </c>
      <c r="Y6" s="381">
        <v>703</v>
      </c>
      <c r="Z6" s="381">
        <v>702</v>
      </c>
      <c r="AA6" s="381">
        <v>700</v>
      </c>
      <c r="AB6" s="381">
        <v>699</v>
      </c>
      <c r="AC6" s="381">
        <v>697</v>
      </c>
      <c r="AD6" s="381">
        <v>696</v>
      </c>
      <c r="AE6" s="381">
        <v>695</v>
      </c>
      <c r="AF6" s="381">
        <v>694</v>
      </c>
      <c r="AG6" s="381">
        <v>693</v>
      </c>
      <c r="AH6" s="381">
        <v>692</v>
      </c>
      <c r="AI6" s="381">
        <v>692</v>
      </c>
      <c r="AJ6" s="381">
        <v>691</v>
      </c>
      <c r="AK6" s="381">
        <v>691</v>
      </c>
      <c r="AL6" s="381">
        <v>690</v>
      </c>
    </row>
    <row r="7" spans="1:38" x14ac:dyDescent="0.2">
      <c r="A7" s="928"/>
      <c r="B7" s="635">
        <v>4</v>
      </c>
      <c r="C7" s="381">
        <v>735</v>
      </c>
      <c r="D7" s="381">
        <v>735</v>
      </c>
      <c r="E7" s="381">
        <v>735</v>
      </c>
      <c r="F7" s="381">
        <v>734</v>
      </c>
      <c r="G7" s="381">
        <v>734</v>
      </c>
      <c r="H7" s="381">
        <v>733</v>
      </c>
      <c r="I7" s="381">
        <v>732</v>
      </c>
      <c r="J7" s="381">
        <v>731</v>
      </c>
      <c r="K7" s="381">
        <v>729</v>
      </c>
      <c r="L7" s="381">
        <v>728</v>
      </c>
      <c r="M7" s="381">
        <v>726</v>
      </c>
      <c r="N7" s="381">
        <v>724</v>
      </c>
      <c r="O7" s="381">
        <v>722</v>
      </c>
      <c r="P7" s="381">
        <v>720</v>
      </c>
      <c r="Q7" s="381">
        <v>718</v>
      </c>
      <c r="R7" s="381">
        <v>716</v>
      </c>
      <c r="S7" s="381">
        <v>714</v>
      </c>
      <c r="T7" s="381">
        <v>712</v>
      </c>
      <c r="U7" s="381">
        <v>710</v>
      </c>
      <c r="V7" s="381">
        <v>707</v>
      </c>
      <c r="W7" s="381">
        <v>705</v>
      </c>
      <c r="X7" s="381">
        <v>703</v>
      </c>
      <c r="Y7" s="381">
        <v>701</v>
      </c>
      <c r="Z7" s="381">
        <v>699</v>
      </c>
      <c r="AA7" s="381">
        <v>697</v>
      </c>
      <c r="AB7" s="381">
        <v>695</v>
      </c>
      <c r="AC7" s="381">
        <v>693</v>
      </c>
      <c r="AD7" s="381">
        <v>691</v>
      </c>
      <c r="AE7" s="381">
        <v>690</v>
      </c>
      <c r="AF7" s="381">
        <v>688</v>
      </c>
      <c r="AG7" s="381">
        <v>687</v>
      </c>
      <c r="AH7" s="381">
        <v>686</v>
      </c>
      <c r="AI7" s="381">
        <v>685</v>
      </c>
      <c r="AJ7" s="381">
        <v>684</v>
      </c>
      <c r="AK7" s="381">
        <v>684</v>
      </c>
      <c r="AL7" s="381">
        <v>684</v>
      </c>
    </row>
    <row r="8" spans="1:38" x14ac:dyDescent="0.2">
      <c r="A8" s="928"/>
      <c r="B8" s="635">
        <v>5</v>
      </c>
      <c r="C8" s="381">
        <v>741</v>
      </c>
      <c r="D8" s="381">
        <v>741</v>
      </c>
      <c r="E8" s="381">
        <v>741</v>
      </c>
      <c r="F8" s="381">
        <v>740</v>
      </c>
      <c r="G8" s="381">
        <v>739</v>
      </c>
      <c r="H8" s="381">
        <v>738</v>
      </c>
      <c r="I8" s="381">
        <v>737</v>
      </c>
      <c r="J8" s="381">
        <v>735</v>
      </c>
      <c r="K8" s="381">
        <v>734</v>
      </c>
      <c r="L8" s="381">
        <v>732</v>
      </c>
      <c r="M8" s="381">
        <v>730</v>
      </c>
      <c r="N8" s="381">
        <v>728</v>
      </c>
      <c r="O8" s="381">
        <v>725</v>
      </c>
      <c r="P8" s="381">
        <v>723</v>
      </c>
      <c r="Q8" s="381">
        <v>720</v>
      </c>
      <c r="R8" s="381">
        <v>718</v>
      </c>
      <c r="S8" s="381">
        <v>715</v>
      </c>
      <c r="T8" s="381">
        <v>712</v>
      </c>
      <c r="U8" s="381">
        <v>709</v>
      </c>
      <c r="V8" s="381">
        <v>706</v>
      </c>
      <c r="W8" s="381">
        <v>704</v>
      </c>
      <c r="X8" s="381">
        <v>701</v>
      </c>
      <c r="Y8" s="381">
        <v>698</v>
      </c>
      <c r="Z8" s="381">
        <v>696</v>
      </c>
      <c r="AA8" s="381">
        <v>693</v>
      </c>
      <c r="AB8" s="381">
        <v>691</v>
      </c>
      <c r="AC8" s="381">
        <v>688</v>
      </c>
      <c r="AD8" s="381">
        <v>686</v>
      </c>
      <c r="AE8" s="381">
        <v>684</v>
      </c>
      <c r="AF8" s="381">
        <v>683</v>
      </c>
      <c r="AG8" s="381">
        <v>681</v>
      </c>
      <c r="AH8" s="381">
        <v>680</v>
      </c>
      <c r="AI8" s="381">
        <v>679</v>
      </c>
      <c r="AJ8" s="381">
        <v>678</v>
      </c>
      <c r="AK8" s="381">
        <v>677</v>
      </c>
      <c r="AL8" s="381">
        <v>677</v>
      </c>
    </row>
    <row r="9" spans="1:38" x14ac:dyDescent="0.2">
      <c r="A9" s="928"/>
      <c r="B9" s="635">
        <v>6</v>
      </c>
      <c r="C9" s="381">
        <v>747</v>
      </c>
      <c r="D9" s="381">
        <v>747</v>
      </c>
      <c r="E9" s="381">
        <v>746</v>
      </c>
      <c r="F9" s="381">
        <v>746</v>
      </c>
      <c r="G9" s="381">
        <v>745</v>
      </c>
      <c r="H9" s="381">
        <v>743</v>
      </c>
      <c r="I9" s="381">
        <v>742</v>
      </c>
      <c r="J9" s="381">
        <v>740</v>
      </c>
      <c r="K9" s="381">
        <v>738</v>
      </c>
      <c r="L9" s="381">
        <v>736</v>
      </c>
      <c r="M9" s="381">
        <v>733</v>
      </c>
      <c r="N9" s="381">
        <v>731</v>
      </c>
      <c r="O9" s="381">
        <v>728</v>
      </c>
      <c r="P9" s="381">
        <v>725</v>
      </c>
      <c r="Q9" s="381">
        <v>722</v>
      </c>
      <c r="R9" s="381">
        <v>719</v>
      </c>
      <c r="S9" s="381">
        <v>716</v>
      </c>
      <c r="T9" s="381">
        <v>712</v>
      </c>
      <c r="U9" s="381">
        <v>709</v>
      </c>
      <c r="V9" s="381">
        <v>706</v>
      </c>
      <c r="W9" s="381">
        <v>702</v>
      </c>
      <c r="X9" s="381">
        <v>699</v>
      </c>
      <c r="Y9" s="381">
        <v>696</v>
      </c>
      <c r="Z9" s="381">
        <v>693</v>
      </c>
      <c r="AA9" s="381">
        <v>689</v>
      </c>
      <c r="AB9" s="381">
        <v>687</v>
      </c>
      <c r="AC9" s="381">
        <v>684</v>
      </c>
      <c r="AD9" s="381">
        <v>681</v>
      </c>
      <c r="AE9" s="381">
        <v>679</v>
      </c>
      <c r="AF9" s="381">
        <v>677</v>
      </c>
      <c r="AG9" s="381">
        <v>675</v>
      </c>
      <c r="AH9" s="381">
        <v>674</v>
      </c>
      <c r="AI9" s="381">
        <v>672</v>
      </c>
      <c r="AJ9" s="381">
        <v>671</v>
      </c>
      <c r="AK9" s="381">
        <v>670</v>
      </c>
      <c r="AL9" s="381">
        <v>670</v>
      </c>
    </row>
    <row r="10" spans="1:38" x14ac:dyDescent="0.2">
      <c r="A10" s="928"/>
      <c r="B10" s="635">
        <v>7</v>
      </c>
      <c r="C10" s="381">
        <v>752</v>
      </c>
      <c r="D10" s="381">
        <v>752</v>
      </c>
      <c r="E10" s="381">
        <v>752</v>
      </c>
      <c r="F10" s="381">
        <v>751</v>
      </c>
      <c r="G10" s="381">
        <v>750</v>
      </c>
      <c r="H10" s="381">
        <v>748</v>
      </c>
      <c r="I10" s="381">
        <v>747</v>
      </c>
      <c r="J10" s="381">
        <v>745</v>
      </c>
      <c r="K10" s="381">
        <v>742</v>
      </c>
      <c r="L10" s="381">
        <v>740</v>
      </c>
      <c r="M10" s="381">
        <v>737</v>
      </c>
      <c r="N10" s="381">
        <v>734</v>
      </c>
      <c r="O10" s="381">
        <v>731</v>
      </c>
      <c r="P10" s="381">
        <v>727</v>
      </c>
      <c r="Q10" s="381">
        <v>724</v>
      </c>
      <c r="R10" s="381">
        <v>720</v>
      </c>
      <c r="S10" s="381">
        <v>716</v>
      </c>
      <c r="T10" s="381">
        <v>712</v>
      </c>
      <c r="U10" s="381">
        <v>709</v>
      </c>
      <c r="V10" s="381">
        <v>705</v>
      </c>
      <c r="W10" s="381">
        <v>701</v>
      </c>
      <c r="X10" s="381">
        <v>697</v>
      </c>
      <c r="Y10" s="381">
        <v>693</v>
      </c>
      <c r="Z10" s="381">
        <v>689</v>
      </c>
      <c r="AA10" s="381">
        <v>686</v>
      </c>
      <c r="AB10" s="381">
        <v>683</v>
      </c>
      <c r="AC10" s="381">
        <v>679</v>
      </c>
      <c r="AD10" s="381">
        <v>676</v>
      </c>
      <c r="AE10" s="381">
        <v>674</v>
      </c>
      <c r="AF10" s="381">
        <v>671</v>
      </c>
      <c r="AG10" s="381">
        <v>669</v>
      </c>
      <c r="AH10" s="381">
        <v>667</v>
      </c>
      <c r="AI10" s="381">
        <v>666</v>
      </c>
      <c r="AJ10" s="381">
        <v>665</v>
      </c>
      <c r="AK10" s="381">
        <v>664</v>
      </c>
      <c r="AL10" s="381">
        <v>663</v>
      </c>
    </row>
    <row r="11" spans="1:38" x14ac:dyDescent="0.2">
      <c r="A11" s="928"/>
      <c r="B11" s="635">
        <v>8</v>
      </c>
      <c r="C11" s="381">
        <v>758</v>
      </c>
      <c r="D11" s="381">
        <v>758</v>
      </c>
      <c r="E11" s="381">
        <v>757</v>
      </c>
      <c r="F11" s="381">
        <v>756</v>
      </c>
      <c r="G11" s="381">
        <v>755</v>
      </c>
      <c r="H11" s="381">
        <v>753</v>
      </c>
      <c r="I11" s="381">
        <v>751</v>
      </c>
      <c r="J11" s="381">
        <v>749</v>
      </c>
      <c r="K11" s="381">
        <v>746</v>
      </c>
      <c r="L11" s="381">
        <v>743</v>
      </c>
      <c r="M11" s="381">
        <v>740</v>
      </c>
      <c r="N11" s="381">
        <v>737</v>
      </c>
      <c r="O11" s="381">
        <v>733</v>
      </c>
      <c r="P11" s="381">
        <v>729</v>
      </c>
      <c r="Q11" s="381">
        <v>725</v>
      </c>
      <c r="R11" s="381">
        <v>721</v>
      </c>
      <c r="S11" s="381">
        <v>717</v>
      </c>
      <c r="T11" s="381">
        <v>712</v>
      </c>
      <c r="U11" s="381">
        <v>708</v>
      </c>
      <c r="V11" s="381">
        <v>704</v>
      </c>
      <c r="W11" s="381">
        <v>699</v>
      </c>
      <c r="X11" s="381">
        <v>695</v>
      </c>
      <c r="Y11" s="381">
        <v>690</v>
      </c>
      <c r="Z11" s="381">
        <v>686</v>
      </c>
      <c r="AA11" s="381">
        <v>682</v>
      </c>
      <c r="AB11" s="381">
        <v>678</v>
      </c>
      <c r="AC11" s="381">
        <v>675</v>
      </c>
      <c r="AD11" s="381">
        <v>671</v>
      </c>
      <c r="AE11" s="381">
        <v>668</v>
      </c>
      <c r="AF11" s="381">
        <v>665</v>
      </c>
      <c r="AG11" s="381">
        <v>663</v>
      </c>
      <c r="AH11" s="381">
        <v>661</v>
      </c>
      <c r="AI11" s="381">
        <v>659</v>
      </c>
      <c r="AJ11" s="381">
        <v>658</v>
      </c>
      <c r="AK11" s="381">
        <v>657</v>
      </c>
      <c r="AL11" s="381">
        <v>656</v>
      </c>
    </row>
    <row r="12" spans="1:38" x14ac:dyDescent="0.2">
      <c r="A12" s="928"/>
      <c r="B12" s="635">
        <v>9</v>
      </c>
      <c r="C12" s="381">
        <v>763</v>
      </c>
      <c r="D12" s="381">
        <v>763</v>
      </c>
      <c r="E12" s="381">
        <v>762</v>
      </c>
      <c r="F12" s="381">
        <v>761</v>
      </c>
      <c r="G12" s="381">
        <v>760</v>
      </c>
      <c r="H12" s="381">
        <v>758</v>
      </c>
      <c r="I12" s="381">
        <v>756</v>
      </c>
      <c r="J12" s="381">
        <v>753</v>
      </c>
      <c r="K12" s="381">
        <v>750</v>
      </c>
      <c r="L12" s="381">
        <v>747</v>
      </c>
      <c r="M12" s="381">
        <v>744</v>
      </c>
      <c r="N12" s="381">
        <v>740</v>
      </c>
      <c r="O12" s="381">
        <v>736</v>
      </c>
      <c r="P12" s="381">
        <v>731</v>
      </c>
      <c r="Q12" s="381">
        <v>727</v>
      </c>
      <c r="R12" s="381">
        <v>722</v>
      </c>
      <c r="S12" s="381">
        <v>717</v>
      </c>
      <c r="T12" s="381">
        <v>712</v>
      </c>
      <c r="U12" s="381">
        <v>707</v>
      </c>
      <c r="V12" s="381">
        <v>702</v>
      </c>
      <c r="W12" s="381">
        <v>697</v>
      </c>
      <c r="X12" s="381">
        <v>693</v>
      </c>
      <c r="Y12" s="381">
        <v>688</v>
      </c>
      <c r="Z12" s="381">
        <v>683</v>
      </c>
      <c r="AA12" s="381">
        <v>679</v>
      </c>
      <c r="AB12" s="381">
        <v>674</v>
      </c>
      <c r="AC12" s="381">
        <v>670</v>
      </c>
      <c r="AD12" s="381">
        <v>666</v>
      </c>
      <c r="AE12" s="381">
        <v>663</v>
      </c>
      <c r="AF12" s="381">
        <v>660</v>
      </c>
      <c r="AG12" s="381">
        <v>657</v>
      </c>
      <c r="AH12" s="381">
        <v>655</v>
      </c>
      <c r="AI12" s="381">
        <v>653</v>
      </c>
      <c r="AJ12" s="381">
        <v>651</v>
      </c>
      <c r="AK12" s="381">
        <v>650</v>
      </c>
      <c r="AL12" s="381">
        <v>649</v>
      </c>
    </row>
    <row r="13" spans="1:38" x14ac:dyDescent="0.2">
      <c r="A13" s="928"/>
      <c r="B13" s="635">
        <v>10</v>
      </c>
      <c r="C13" s="381">
        <v>768</v>
      </c>
      <c r="D13" s="381">
        <v>768</v>
      </c>
      <c r="E13" s="381">
        <v>768</v>
      </c>
      <c r="F13" s="381">
        <v>766</v>
      </c>
      <c r="G13" s="381">
        <v>765</v>
      </c>
      <c r="H13" s="381">
        <v>763</v>
      </c>
      <c r="I13" s="381">
        <v>760</v>
      </c>
      <c r="J13" s="381">
        <v>758</v>
      </c>
      <c r="K13" s="381">
        <v>754</v>
      </c>
      <c r="L13" s="381">
        <v>751</v>
      </c>
      <c r="M13" s="381">
        <v>747</v>
      </c>
      <c r="N13" s="381">
        <v>743</v>
      </c>
      <c r="O13" s="381">
        <v>738</v>
      </c>
      <c r="P13" s="381">
        <v>733</v>
      </c>
      <c r="Q13" s="381">
        <v>728</v>
      </c>
      <c r="R13" s="381">
        <v>723</v>
      </c>
      <c r="S13" s="381">
        <v>718</v>
      </c>
      <c r="T13" s="381">
        <v>712</v>
      </c>
      <c r="U13" s="381">
        <v>707</v>
      </c>
      <c r="V13" s="381">
        <v>701</v>
      </c>
      <c r="W13" s="381">
        <v>696</v>
      </c>
      <c r="X13" s="381">
        <v>690</v>
      </c>
      <c r="Y13" s="381">
        <v>685</v>
      </c>
      <c r="Z13" s="381">
        <v>680</v>
      </c>
      <c r="AA13" s="381">
        <v>675</v>
      </c>
      <c r="AB13" s="381">
        <v>670</v>
      </c>
      <c r="AC13" s="381">
        <v>665</v>
      </c>
      <c r="AD13" s="381">
        <v>661</v>
      </c>
      <c r="AE13" s="381">
        <v>657</v>
      </c>
      <c r="AF13" s="381">
        <v>654</v>
      </c>
      <c r="AG13" s="381">
        <v>651</v>
      </c>
      <c r="AH13" s="381">
        <v>648</v>
      </c>
      <c r="AI13" s="381">
        <v>646</v>
      </c>
      <c r="AJ13" s="381">
        <v>644</v>
      </c>
      <c r="AK13" s="381">
        <v>643</v>
      </c>
      <c r="AL13" s="381">
        <v>642</v>
      </c>
    </row>
    <row r="14" spans="1:38" x14ac:dyDescent="0.2">
      <c r="A14" s="928"/>
      <c r="B14" s="635">
        <v>11</v>
      </c>
      <c r="C14" s="381">
        <v>774</v>
      </c>
      <c r="D14" s="381">
        <v>773</v>
      </c>
      <c r="E14" s="381">
        <v>773</v>
      </c>
      <c r="F14" s="381">
        <v>771</v>
      </c>
      <c r="G14" s="381">
        <v>770</v>
      </c>
      <c r="H14" s="381">
        <v>767</v>
      </c>
      <c r="I14" s="381">
        <v>765</v>
      </c>
      <c r="J14" s="381">
        <v>762</v>
      </c>
      <c r="K14" s="381">
        <v>758</v>
      </c>
      <c r="L14" s="381">
        <v>754</v>
      </c>
      <c r="M14" s="381">
        <v>750</v>
      </c>
      <c r="N14" s="381">
        <v>745</v>
      </c>
      <c r="O14" s="381">
        <v>740</v>
      </c>
      <c r="P14" s="381">
        <v>735</v>
      </c>
      <c r="Q14" s="381">
        <v>730</v>
      </c>
      <c r="R14" s="381">
        <v>724</v>
      </c>
      <c r="S14" s="381">
        <v>718</v>
      </c>
      <c r="T14" s="381">
        <v>712</v>
      </c>
      <c r="U14" s="381">
        <v>706</v>
      </c>
      <c r="V14" s="381">
        <v>700</v>
      </c>
      <c r="W14" s="381">
        <v>694</v>
      </c>
      <c r="X14" s="381">
        <v>688</v>
      </c>
      <c r="Y14" s="381">
        <v>682</v>
      </c>
      <c r="Z14" s="381">
        <v>677</v>
      </c>
      <c r="AA14" s="381">
        <v>671</v>
      </c>
      <c r="AB14" s="381">
        <v>666</v>
      </c>
      <c r="AC14" s="381">
        <v>661</v>
      </c>
      <c r="AD14" s="381">
        <v>656</v>
      </c>
      <c r="AE14" s="381">
        <v>652</v>
      </c>
      <c r="AF14" s="381">
        <v>648</v>
      </c>
      <c r="AG14" s="381">
        <v>645</v>
      </c>
      <c r="AH14" s="381">
        <v>642</v>
      </c>
      <c r="AI14" s="381">
        <v>640</v>
      </c>
      <c r="AJ14" s="381">
        <v>638</v>
      </c>
      <c r="AK14" s="381">
        <v>636</v>
      </c>
      <c r="AL14" s="381">
        <v>636</v>
      </c>
    </row>
    <row r="15" spans="1:38" x14ac:dyDescent="0.2">
      <c r="A15" s="928"/>
      <c r="B15" s="635">
        <v>12</v>
      </c>
      <c r="C15" s="381">
        <v>778</v>
      </c>
      <c r="D15" s="381">
        <v>778</v>
      </c>
      <c r="E15" s="381">
        <v>777</v>
      </c>
      <c r="F15" s="381">
        <v>776</v>
      </c>
      <c r="G15" s="381">
        <v>774</v>
      </c>
      <c r="H15" s="381">
        <v>772</v>
      </c>
      <c r="I15" s="381">
        <v>769</v>
      </c>
      <c r="J15" s="381">
        <v>766</v>
      </c>
      <c r="K15" s="381">
        <v>762</v>
      </c>
      <c r="L15" s="381">
        <v>758</v>
      </c>
      <c r="M15" s="381">
        <v>753</v>
      </c>
      <c r="N15" s="381">
        <v>748</v>
      </c>
      <c r="O15" s="381">
        <v>743</v>
      </c>
      <c r="P15" s="381">
        <v>737</v>
      </c>
      <c r="Q15" s="381">
        <v>731</v>
      </c>
      <c r="R15" s="381">
        <v>725</v>
      </c>
      <c r="S15" s="381">
        <v>719</v>
      </c>
      <c r="T15" s="381">
        <v>712</v>
      </c>
      <c r="U15" s="381">
        <v>706</v>
      </c>
      <c r="V15" s="381">
        <v>699</v>
      </c>
      <c r="W15" s="381">
        <v>692</v>
      </c>
      <c r="X15" s="381">
        <v>686</v>
      </c>
      <c r="Y15" s="381">
        <v>680</v>
      </c>
      <c r="Z15" s="381">
        <v>673</v>
      </c>
      <c r="AA15" s="381">
        <v>667</v>
      </c>
      <c r="AB15" s="381">
        <v>662</v>
      </c>
      <c r="AC15" s="381">
        <v>656</v>
      </c>
      <c r="AD15" s="381">
        <v>651</v>
      </c>
      <c r="AE15" s="381">
        <v>646</v>
      </c>
      <c r="AF15" s="381">
        <v>642</v>
      </c>
      <c r="AG15" s="381">
        <v>639</v>
      </c>
      <c r="AH15" s="381">
        <v>636</v>
      </c>
      <c r="AI15" s="381">
        <v>633</v>
      </c>
      <c r="AJ15" s="381">
        <v>631</v>
      </c>
      <c r="AK15" s="381">
        <v>630</v>
      </c>
      <c r="AL15" s="381">
        <v>629</v>
      </c>
    </row>
    <row r="16" spans="1:38" x14ac:dyDescent="0.2">
      <c r="A16" s="928"/>
      <c r="B16" s="635">
        <v>13</v>
      </c>
      <c r="C16" s="381">
        <v>783</v>
      </c>
      <c r="D16" s="381">
        <v>783</v>
      </c>
      <c r="E16" s="381">
        <v>782</v>
      </c>
      <c r="F16" s="381">
        <v>781</v>
      </c>
      <c r="G16" s="381">
        <v>779</v>
      </c>
      <c r="H16" s="381">
        <v>776</v>
      </c>
      <c r="I16" s="381">
        <v>773</v>
      </c>
      <c r="J16" s="381">
        <v>769</v>
      </c>
      <c r="K16" s="381">
        <v>765</v>
      </c>
      <c r="L16" s="381">
        <v>761</v>
      </c>
      <c r="M16" s="381">
        <v>756</v>
      </c>
      <c r="N16" s="381">
        <v>750</v>
      </c>
      <c r="O16" s="381">
        <v>745</v>
      </c>
      <c r="P16" s="381">
        <v>739</v>
      </c>
      <c r="Q16" s="381">
        <v>732</v>
      </c>
      <c r="R16" s="381">
        <v>726</v>
      </c>
      <c r="S16" s="381">
        <v>719</v>
      </c>
      <c r="T16" s="381">
        <v>712</v>
      </c>
      <c r="U16" s="381">
        <v>705</v>
      </c>
      <c r="V16" s="381">
        <v>698</v>
      </c>
      <c r="W16" s="381">
        <v>691</v>
      </c>
      <c r="X16" s="381">
        <v>684</v>
      </c>
      <c r="Y16" s="381">
        <v>677</v>
      </c>
      <c r="Z16" s="381">
        <v>670</v>
      </c>
      <c r="AA16" s="381">
        <v>664</v>
      </c>
      <c r="AB16" s="381">
        <v>657</v>
      </c>
      <c r="AC16" s="381">
        <v>651</v>
      </c>
      <c r="AD16" s="381">
        <v>646</v>
      </c>
      <c r="AE16" s="381">
        <v>641</v>
      </c>
      <c r="AF16" s="381">
        <v>637</v>
      </c>
      <c r="AG16" s="381">
        <v>633</v>
      </c>
      <c r="AH16" s="381">
        <v>630</v>
      </c>
      <c r="AI16" s="381">
        <v>627</v>
      </c>
      <c r="AJ16" s="381">
        <v>625</v>
      </c>
      <c r="AK16" s="381">
        <v>623</v>
      </c>
      <c r="AL16" s="381">
        <v>623</v>
      </c>
    </row>
    <row r="17" spans="1:38" x14ac:dyDescent="0.2">
      <c r="A17" s="928"/>
      <c r="B17" s="635">
        <v>14</v>
      </c>
      <c r="C17" s="381">
        <v>788</v>
      </c>
      <c r="D17" s="381">
        <v>787</v>
      </c>
      <c r="E17" s="381">
        <v>787</v>
      </c>
      <c r="F17" s="381">
        <v>785</v>
      </c>
      <c r="G17" s="381">
        <v>783</v>
      </c>
      <c r="H17" s="381">
        <v>780</v>
      </c>
      <c r="I17" s="381">
        <v>777</v>
      </c>
      <c r="J17" s="381">
        <v>773</v>
      </c>
      <c r="K17" s="381">
        <v>769</v>
      </c>
      <c r="L17" s="381">
        <v>764</v>
      </c>
      <c r="M17" s="381">
        <v>758</v>
      </c>
      <c r="N17" s="381">
        <v>753</v>
      </c>
      <c r="O17" s="381">
        <v>747</v>
      </c>
      <c r="P17" s="381">
        <v>740</v>
      </c>
      <c r="Q17" s="381">
        <v>733</v>
      </c>
      <c r="R17" s="381">
        <v>726</v>
      </c>
      <c r="S17" s="381">
        <v>719</v>
      </c>
      <c r="T17" s="381">
        <v>712</v>
      </c>
      <c r="U17" s="381">
        <v>704</v>
      </c>
      <c r="V17" s="381">
        <v>697</v>
      </c>
      <c r="W17" s="381">
        <v>689</v>
      </c>
      <c r="X17" s="381">
        <v>681</v>
      </c>
      <c r="Y17" s="381">
        <v>674</v>
      </c>
      <c r="Z17" s="381">
        <v>667</v>
      </c>
      <c r="AA17" s="381">
        <v>660</v>
      </c>
      <c r="AB17" s="381">
        <v>653</v>
      </c>
      <c r="AC17" s="381">
        <v>647</v>
      </c>
      <c r="AD17" s="381">
        <v>641</v>
      </c>
      <c r="AE17" s="381">
        <v>636</v>
      </c>
      <c r="AF17" s="381">
        <v>631</v>
      </c>
      <c r="AG17" s="381">
        <v>627</v>
      </c>
      <c r="AH17" s="381">
        <v>623</v>
      </c>
      <c r="AI17" s="381">
        <v>621</v>
      </c>
      <c r="AJ17" s="381">
        <v>618</v>
      </c>
      <c r="AK17" s="381">
        <v>617</v>
      </c>
      <c r="AL17" s="381">
        <v>616</v>
      </c>
    </row>
    <row r="18" spans="1:38" x14ac:dyDescent="0.2">
      <c r="A18" s="928"/>
      <c r="B18" s="635">
        <v>15</v>
      </c>
      <c r="C18" s="381">
        <v>792</v>
      </c>
      <c r="D18" s="381">
        <v>792</v>
      </c>
      <c r="E18" s="381">
        <v>791</v>
      </c>
      <c r="F18" s="381">
        <v>789</v>
      </c>
      <c r="G18" s="381">
        <v>787</v>
      </c>
      <c r="H18" s="381">
        <v>784</v>
      </c>
      <c r="I18" s="381">
        <v>781</v>
      </c>
      <c r="J18" s="381">
        <v>777</v>
      </c>
      <c r="K18" s="381">
        <v>772</v>
      </c>
      <c r="L18" s="381">
        <v>767</v>
      </c>
      <c r="M18" s="381">
        <v>761</v>
      </c>
      <c r="N18" s="381">
        <v>755</v>
      </c>
      <c r="O18" s="381">
        <v>749</v>
      </c>
      <c r="P18" s="381">
        <v>742</v>
      </c>
      <c r="Q18" s="381">
        <v>735</v>
      </c>
      <c r="R18" s="381">
        <v>727</v>
      </c>
      <c r="S18" s="381">
        <v>719</v>
      </c>
      <c r="T18" s="381">
        <v>711</v>
      </c>
      <c r="U18" s="381">
        <v>703</v>
      </c>
      <c r="V18" s="381">
        <v>695</v>
      </c>
      <c r="W18" s="381">
        <v>687</v>
      </c>
      <c r="X18" s="381">
        <v>679</v>
      </c>
      <c r="Y18" s="381">
        <v>671</v>
      </c>
      <c r="Z18" s="381">
        <v>664</v>
      </c>
      <c r="AA18" s="381">
        <v>656</v>
      </c>
      <c r="AB18" s="381">
        <v>649</v>
      </c>
      <c r="AC18" s="381">
        <v>642</v>
      </c>
      <c r="AD18" s="381">
        <v>636</v>
      </c>
      <c r="AE18" s="381">
        <v>630</v>
      </c>
      <c r="AF18" s="381">
        <v>625</v>
      </c>
      <c r="AG18" s="381">
        <v>621</v>
      </c>
      <c r="AH18" s="381">
        <v>617</v>
      </c>
      <c r="AI18" s="381">
        <v>614</v>
      </c>
      <c r="AJ18" s="381">
        <v>612</v>
      </c>
      <c r="AK18" s="381">
        <v>610</v>
      </c>
      <c r="AL18" s="381">
        <v>610</v>
      </c>
    </row>
    <row r="19" spans="1:38" x14ac:dyDescent="0.2">
      <c r="A19" s="928"/>
      <c r="B19" s="635">
        <v>16</v>
      </c>
      <c r="C19" s="381">
        <v>797</v>
      </c>
      <c r="D19" s="381">
        <v>796</v>
      </c>
      <c r="E19" s="381">
        <v>795</v>
      </c>
      <c r="F19" s="381">
        <v>793</v>
      </c>
      <c r="G19" s="381">
        <v>791</v>
      </c>
      <c r="H19" s="381">
        <v>788</v>
      </c>
      <c r="I19" s="381">
        <v>784</v>
      </c>
      <c r="J19" s="381">
        <v>780</v>
      </c>
      <c r="K19" s="381">
        <v>775</v>
      </c>
      <c r="L19" s="381">
        <v>770</v>
      </c>
      <c r="M19" s="381">
        <v>764</v>
      </c>
      <c r="N19" s="381">
        <v>757</v>
      </c>
      <c r="O19" s="381">
        <v>750</v>
      </c>
      <c r="P19" s="381">
        <v>743</v>
      </c>
      <c r="Q19" s="381">
        <v>735</v>
      </c>
      <c r="R19" s="381">
        <v>728</v>
      </c>
      <c r="S19" s="381">
        <v>719</v>
      </c>
      <c r="T19" s="381">
        <v>711</v>
      </c>
      <c r="U19" s="381">
        <v>703</v>
      </c>
      <c r="V19" s="381">
        <v>694</v>
      </c>
      <c r="W19" s="381">
        <v>685</v>
      </c>
      <c r="X19" s="381">
        <v>677</v>
      </c>
      <c r="Y19" s="381">
        <v>668</v>
      </c>
      <c r="Z19" s="381">
        <v>660</v>
      </c>
      <c r="AA19" s="381">
        <v>652</v>
      </c>
      <c r="AB19" s="381">
        <v>645</v>
      </c>
      <c r="AC19" s="381">
        <v>638</v>
      </c>
      <c r="AD19" s="381">
        <v>631</v>
      </c>
      <c r="AE19" s="381">
        <v>625</v>
      </c>
      <c r="AF19" s="381">
        <v>620</v>
      </c>
      <c r="AG19" s="381">
        <v>615</v>
      </c>
      <c r="AH19" s="381">
        <v>611</v>
      </c>
      <c r="AI19" s="381">
        <v>608</v>
      </c>
      <c r="AJ19" s="381">
        <v>606</v>
      </c>
      <c r="AK19" s="381">
        <v>604</v>
      </c>
      <c r="AL19" s="381">
        <v>603</v>
      </c>
    </row>
    <row r="20" spans="1:38" x14ac:dyDescent="0.2">
      <c r="A20" s="928"/>
      <c r="B20" s="635">
        <v>17</v>
      </c>
      <c r="C20" s="381">
        <v>801</v>
      </c>
      <c r="D20" s="381">
        <v>800</v>
      </c>
      <c r="E20" s="381">
        <v>799</v>
      </c>
      <c r="F20" s="381">
        <v>797</v>
      </c>
      <c r="G20" s="381">
        <v>795</v>
      </c>
      <c r="H20" s="381">
        <v>792</v>
      </c>
      <c r="I20" s="381">
        <v>788</v>
      </c>
      <c r="J20" s="381">
        <v>783</v>
      </c>
      <c r="K20" s="381">
        <v>778</v>
      </c>
      <c r="L20" s="381">
        <v>772</v>
      </c>
      <c r="M20" s="381">
        <v>766</v>
      </c>
      <c r="N20" s="381">
        <v>759</v>
      </c>
      <c r="O20" s="381">
        <v>752</v>
      </c>
      <c r="P20" s="381">
        <v>744</v>
      </c>
      <c r="Q20" s="381">
        <v>736</v>
      </c>
      <c r="R20" s="381">
        <v>728</v>
      </c>
      <c r="S20" s="381">
        <v>719</v>
      </c>
      <c r="T20" s="381">
        <v>711</v>
      </c>
      <c r="U20" s="381">
        <v>702</v>
      </c>
      <c r="V20" s="381">
        <v>693</v>
      </c>
      <c r="W20" s="381">
        <v>683</v>
      </c>
      <c r="X20" s="381">
        <v>675</v>
      </c>
      <c r="Y20" s="381">
        <v>666</v>
      </c>
      <c r="Z20" s="381">
        <v>657</v>
      </c>
      <c r="AA20" s="381">
        <v>648</v>
      </c>
      <c r="AB20" s="381">
        <v>640</v>
      </c>
      <c r="AC20" s="381">
        <v>633</v>
      </c>
      <c r="AD20" s="381">
        <v>626</v>
      </c>
      <c r="AE20" s="381">
        <v>620</v>
      </c>
      <c r="AF20" s="381">
        <v>614</v>
      </c>
      <c r="AG20" s="381">
        <v>609</v>
      </c>
      <c r="AH20" s="381">
        <v>605</v>
      </c>
      <c r="AI20" s="381">
        <v>602</v>
      </c>
      <c r="AJ20" s="381">
        <v>599</v>
      </c>
      <c r="AK20" s="381">
        <v>598</v>
      </c>
      <c r="AL20" s="381">
        <v>596</v>
      </c>
    </row>
    <row r="21" spans="1:38" x14ac:dyDescent="0.2">
      <c r="A21" s="928"/>
      <c r="B21" s="635">
        <v>18</v>
      </c>
      <c r="C21" s="381">
        <v>805</v>
      </c>
      <c r="D21" s="381">
        <v>804</v>
      </c>
      <c r="E21" s="381">
        <v>803</v>
      </c>
      <c r="F21" s="381">
        <v>801</v>
      </c>
      <c r="G21" s="381">
        <v>798</v>
      </c>
      <c r="H21" s="381">
        <v>795</v>
      </c>
      <c r="I21" s="381">
        <v>791</v>
      </c>
      <c r="J21" s="381">
        <v>786</v>
      </c>
      <c r="K21" s="381">
        <v>781</v>
      </c>
      <c r="L21" s="381">
        <v>775</v>
      </c>
      <c r="M21" s="381">
        <v>768</v>
      </c>
      <c r="N21" s="381">
        <v>761</v>
      </c>
      <c r="O21" s="381">
        <v>754</v>
      </c>
      <c r="P21" s="381">
        <v>746</v>
      </c>
      <c r="Q21" s="381">
        <v>737</v>
      </c>
      <c r="R21" s="381">
        <v>728</v>
      </c>
      <c r="S21" s="381">
        <v>719</v>
      </c>
      <c r="T21" s="381">
        <v>710</v>
      </c>
      <c r="U21" s="381">
        <v>701</v>
      </c>
      <c r="V21" s="381">
        <v>691</v>
      </c>
      <c r="W21" s="381">
        <v>682</v>
      </c>
      <c r="X21" s="381">
        <v>672</v>
      </c>
      <c r="Y21" s="381">
        <v>663</v>
      </c>
      <c r="Z21" s="381">
        <v>654</v>
      </c>
      <c r="AA21" s="381">
        <v>645</v>
      </c>
      <c r="AB21" s="381">
        <v>636</v>
      </c>
      <c r="AC21" s="381">
        <v>628</v>
      </c>
      <c r="AD21" s="381">
        <v>621</v>
      </c>
      <c r="AE21" s="381">
        <v>614</v>
      </c>
      <c r="AF21" s="381">
        <v>609</v>
      </c>
      <c r="AG21" s="381">
        <v>603</v>
      </c>
      <c r="AH21" s="381">
        <v>599</v>
      </c>
      <c r="AI21" s="381">
        <v>596</v>
      </c>
      <c r="AJ21" s="381">
        <v>593</v>
      </c>
      <c r="AK21" s="381">
        <v>591</v>
      </c>
      <c r="AL21" s="381">
        <v>590</v>
      </c>
    </row>
    <row r="22" spans="1:38" x14ac:dyDescent="0.2">
      <c r="A22" s="928"/>
      <c r="B22" s="635">
        <v>19</v>
      </c>
      <c r="C22" s="381">
        <v>808</v>
      </c>
      <c r="D22" s="381">
        <v>808</v>
      </c>
      <c r="E22" s="381">
        <v>807</v>
      </c>
      <c r="F22" s="381">
        <v>805</v>
      </c>
      <c r="G22" s="381">
        <v>802</v>
      </c>
      <c r="H22" s="381">
        <v>799</v>
      </c>
      <c r="I22" s="381">
        <v>794</v>
      </c>
      <c r="J22" s="381">
        <v>789</v>
      </c>
      <c r="K22" s="381">
        <v>784</v>
      </c>
      <c r="L22" s="381">
        <v>777</v>
      </c>
      <c r="M22" s="381">
        <v>771</v>
      </c>
      <c r="N22" s="381">
        <v>763</v>
      </c>
      <c r="O22" s="381">
        <v>755</v>
      </c>
      <c r="P22" s="381">
        <v>747</v>
      </c>
      <c r="Q22" s="381">
        <v>738</v>
      </c>
      <c r="R22" s="381">
        <v>729</v>
      </c>
      <c r="S22" s="381">
        <v>719</v>
      </c>
      <c r="T22" s="381">
        <v>710</v>
      </c>
      <c r="U22" s="381">
        <v>700</v>
      </c>
      <c r="V22" s="381">
        <v>690</v>
      </c>
      <c r="W22" s="381">
        <v>680</v>
      </c>
      <c r="X22" s="381">
        <v>670</v>
      </c>
      <c r="Y22" s="381">
        <v>660</v>
      </c>
      <c r="Z22" s="381">
        <v>650</v>
      </c>
      <c r="AA22" s="381">
        <v>641</v>
      </c>
      <c r="AB22" s="381">
        <v>632</v>
      </c>
      <c r="AC22" s="381">
        <v>624</v>
      </c>
      <c r="AD22" s="381">
        <v>616</v>
      </c>
      <c r="AE22" s="381">
        <v>609</v>
      </c>
      <c r="AF22" s="381">
        <v>603</v>
      </c>
      <c r="AG22" s="381">
        <v>598</v>
      </c>
      <c r="AH22" s="381">
        <v>593</v>
      </c>
      <c r="AI22" s="381">
        <v>590</v>
      </c>
      <c r="AJ22" s="381">
        <v>587</v>
      </c>
      <c r="AK22" s="381">
        <v>584</v>
      </c>
      <c r="AL22" s="381">
        <v>583</v>
      </c>
    </row>
    <row r="23" spans="1:38" x14ac:dyDescent="0.2">
      <c r="A23" s="928"/>
      <c r="B23" s="635">
        <v>20</v>
      </c>
      <c r="C23" s="381">
        <v>812</v>
      </c>
      <c r="D23" s="381">
        <v>812</v>
      </c>
      <c r="E23" s="381">
        <v>810</v>
      </c>
      <c r="F23" s="381">
        <v>808</v>
      </c>
      <c r="G23" s="381">
        <v>805</v>
      </c>
      <c r="H23" s="381">
        <v>802</v>
      </c>
      <c r="I23" s="381">
        <v>797</v>
      </c>
      <c r="J23" s="381">
        <v>792</v>
      </c>
      <c r="K23" s="381">
        <v>786</v>
      </c>
      <c r="L23" s="381">
        <v>780</v>
      </c>
      <c r="M23" s="381">
        <v>772</v>
      </c>
      <c r="N23" s="381">
        <v>765</v>
      </c>
      <c r="O23" s="381">
        <v>757</v>
      </c>
      <c r="P23" s="381">
        <v>748</v>
      </c>
      <c r="Q23" s="381">
        <v>739</v>
      </c>
      <c r="R23" s="381">
        <v>729</v>
      </c>
      <c r="S23" s="381">
        <v>719</v>
      </c>
      <c r="T23" s="381">
        <v>709</v>
      </c>
      <c r="U23" s="381">
        <v>699</v>
      </c>
      <c r="V23" s="381">
        <v>688</v>
      </c>
      <c r="W23" s="381">
        <v>678</v>
      </c>
      <c r="X23" s="381">
        <v>668</v>
      </c>
      <c r="Y23" s="381">
        <v>657</v>
      </c>
      <c r="Z23" s="381">
        <v>647</v>
      </c>
      <c r="AA23" s="381">
        <v>637</v>
      </c>
      <c r="AB23" s="381">
        <v>628</v>
      </c>
      <c r="AC23" s="381">
        <v>619</v>
      </c>
      <c r="AD23" s="381">
        <v>611</v>
      </c>
      <c r="AE23" s="381">
        <v>604</v>
      </c>
      <c r="AF23" s="381">
        <v>597</v>
      </c>
      <c r="AG23" s="381">
        <v>592</v>
      </c>
      <c r="AH23" s="381">
        <v>587</v>
      </c>
      <c r="AI23" s="381">
        <v>583</v>
      </c>
      <c r="AJ23" s="381">
        <v>580</v>
      </c>
      <c r="AK23" s="381">
        <v>578</v>
      </c>
      <c r="AL23" s="381">
        <v>576</v>
      </c>
    </row>
    <row r="24" spans="1:38" x14ac:dyDescent="0.2">
      <c r="A24" s="928"/>
      <c r="B24" s="635">
        <v>21</v>
      </c>
      <c r="C24" s="381">
        <v>815</v>
      </c>
      <c r="D24" s="381">
        <v>815</v>
      </c>
      <c r="E24" s="381">
        <v>814</v>
      </c>
      <c r="F24" s="381">
        <v>811</v>
      </c>
      <c r="G24" s="381">
        <v>809</v>
      </c>
      <c r="H24" s="381">
        <v>805</v>
      </c>
      <c r="I24" s="381">
        <v>800</v>
      </c>
      <c r="J24" s="381">
        <v>795</v>
      </c>
      <c r="K24" s="381">
        <v>789</v>
      </c>
      <c r="L24" s="381">
        <v>782</v>
      </c>
      <c r="M24" s="381">
        <v>774</v>
      </c>
      <c r="N24" s="381">
        <v>766</v>
      </c>
      <c r="O24" s="381">
        <v>758</v>
      </c>
      <c r="P24" s="381">
        <v>749</v>
      </c>
      <c r="Q24" s="381">
        <v>739</v>
      </c>
      <c r="R24" s="381">
        <v>729</v>
      </c>
      <c r="S24" s="381">
        <v>719</v>
      </c>
      <c r="T24" s="381">
        <v>708</v>
      </c>
      <c r="U24" s="381">
        <v>698</v>
      </c>
      <c r="V24" s="381">
        <v>687</v>
      </c>
      <c r="W24" s="381">
        <v>676</v>
      </c>
      <c r="X24" s="381">
        <v>665</v>
      </c>
      <c r="Y24" s="381">
        <v>654</v>
      </c>
      <c r="Z24" s="381">
        <v>644</v>
      </c>
      <c r="AA24" s="381">
        <v>634</v>
      </c>
      <c r="AB24" s="381">
        <v>624</v>
      </c>
      <c r="AC24" s="381">
        <v>615</v>
      </c>
      <c r="AD24" s="381">
        <v>606</v>
      </c>
      <c r="AE24" s="381">
        <v>598</v>
      </c>
      <c r="AF24" s="381">
        <v>592</v>
      </c>
      <c r="AG24" s="381">
        <v>586</v>
      </c>
      <c r="AH24" s="381">
        <v>581</v>
      </c>
      <c r="AI24" s="381">
        <v>577</v>
      </c>
      <c r="AJ24" s="381">
        <v>574</v>
      </c>
      <c r="AK24" s="381">
        <v>571</v>
      </c>
      <c r="AL24" s="381">
        <v>570</v>
      </c>
    </row>
    <row r="25" spans="1:38" x14ac:dyDescent="0.2">
      <c r="A25" s="928"/>
      <c r="B25" s="635">
        <v>22</v>
      </c>
      <c r="C25" s="381">
        <v>819</v>
      </c>
      <c r="D25" s="381">
        <v>818</v>
      </c>
      <c r="E25" s="381">
        <v>817</v>
      </c>
      <c r="F25" s="381">
        <v>815</v>
      </c>
      <c r="G25" s="381">
        <v>812</v>
      </c>
      <c r="H25" s="381">
        <v>808</v>
      </c>
      <c r="I25" s="381">
        <v>803</v>
      </c>
      <c r="J25" s="381">
        <v>797</v>
      </c>
      <c r="K25" s="381">
        <v>791</v>
      </c>
      <c r="L25" s="381">
        <v>784</v>
      </c>
      <c r="M25" s="381">
        <v>776</v>
      </c>
      <c r="N25" s="381">
        <v>768</v>
      </c>
      <c r="O25" s="381">
        <v>759</v>
      </c>
      <c r="P25" s="381">
        <v>750</v>
      </c>
      <c r="Q25" s="381">
        <v>740</v>
      </c>
      <c r="R25" s="381">
        <v>729</v>
      </c>
      <c r="S25" s="381">
        <v>719</v>
      </c>
      <c r="T25" s="381">
        <v>708</v>
      </c>
      <c r="U25" s="381">
        <v>696</v>
      </c>
      <c r="V25" s="381">
        <v>685</v>
      </c>
      <c r="W25" s="381">
        <v>674</v>
      </c>
      <c r="X25" s="381">
        <v>663</v>
      </c>
      <c r="Y25" s="381">
        <v>651</v>
      </c>
      <c r="Z25" s="381">
        <v>640</v>
      </c>
      <c r="AA25" s="381">
        <v>630</v>
      </c>
      <c r="AB25" s="381">
        <v>620</v>
      </c>
      <c r="AC25" s="381">
        <v>610</v>
      </c>
      <c r="AD25" s="381">
        <v>601</v>
      </c>
      <c r="AE25" s="381">
        <v>593</v>
      </c>
      <c r="AF25" s="381">
        <v>586</v>
      </c>
      <c r="AG25" s="381">
        <v>580</v>
      </c>
      <c r="AH25" s="381">
        <v>575</v>
      </c>
      <c r="AI25" s="381">
        <v>571</v>
      </c>
      <c r="AJ25" s="381">
        <v>567</v>
      </c>
      <c r="AK25" s="381">
        <v>565</v>
      </c>
      <c r="AL25" s="381">
        <v>563</v>
      </c>
    </row>
    <row r="26" spans="1:38" x14ac:dyDescent="0.2">
      <c r="A26" s="928"/>
      <c r="B26" s="635">
        <v>23</v>
      </c>
      <c r="C26" s="381">
        <v>822</v>
      </c>
      <c r="D26" s="381">
        <v>821</v>
      </c>
      <c r="E26" s="381">
        <v>820</v>
      </c>
      <c r="F26" s="381">
        <v>818</v>
      </c>
      <c r="G26" s="381">
        <v>814</v>
      </c>
      <c r="H26" s="381">
        <v>810</v>
      </c>
      <c r="I26" s="381">
        <v>805</v>
      </c>
      <c r="J26" s="381">
        <v>800</v>
      </c>
      <c r="K26" s="381">
        <v>793</v>
      </c>
      <c r="L26" s="381">
        <v>786</v>
      </c>
      <c r="M26" s="381">
        <v>778</v>
      </c>
      <c r="N26" s="381">
        <v>769</v>
      </c>
      <c r="O26" s="381">
        <v>760</v>
      </c>
      <c r="P26" s="381">
        <v>750</v>
      </c>
      <c r="Q26" s="381">
        <v>740</v>
      </c>
      <c r="R26" s="381">
        <v>729</v>
      </c>
      <c r="S26" s="381">
        <v>718</v>
      </c>
      <c r="T26" s="381">
        <v>707</v>
      </c>
      <c r="U26" s="381">
        <v>696</v>
      </c>
      <c r="V26" s="381">
        <v>684</v>
      </c>
      <c r="W26" s="381">
        <v>672</v>
      </c>
      <c r="X26" s="381">
        <v>660</v>
      </c>
      <c r="Y26" s="381">
        <v>649</v>
      </c>
      <c r="Z26" s="381">
        <v>637</v>
      </c>
      <c r="AA26" s="381">
        <v>626</v>
      </c>
      <c r="AB26" s="381">
        <v>616</v>
      </c>
      <c r="AC26" s="381">
        <v>606</v>
      </c>
      <c r="AD26" s="381">
        <v>596</v>
      </c>
      <c r="AE26" s="381">
        <v>588</v>
      </c>
      <c r="AF26" s="381">
        <v>581</v>
      </c>
      <c r="AG26" s="381">
        <v>574</v>
      </c>
      <c r="AH26" s="381">
        <v>569</v>
      </c>
      <c r="AI26" s="381">
        <v>564</v>
      </c>
      <c r="AJ26" s="381">
        <v>561</v>
      </c>
      <c r="AK26" s="381">
        <v>558</v>
      </c>
      <c r="AL26" s="381">
        <v>557</v>
      </c>
    </row>
    <row r="27" spans="1:38" x14ac:dyDescent="0.2">
      <c r="A27" s="928"/>
      <c r="B27" s="635">
        <v>24</v>
      </c>
      <c r="C27" s="381">
        <v>825</v>
      </c>
      <c r="D27" s="381">
        <v>824</v>
      </c>
      <c r="E27" s="381">
        <v>823</v>
      </c>
      <c r="F27" s="381">
        <v>820</v>
      </c>
      <c r="G27" s="381">
        <v>817</v>
      </c>
      <c r="H27" s="381">
        <v>813</v>
      </c>
      <c r="I27" s="381">
        <v>808</v>
      </c>
      <c r="J27" s="381">
        <v>802</v>
      </c>
      <c r="K27" s="381">
        <v>795</v>
      </c>
      <c r="L27" s="381">
        <v>788</v>
      </c>
      <c r="M27" s="381">
        <v>779</v>
      </c>
      <c r="N27" s="381">
        <v>770</v>
      </c>
      <c r="O27" s="381">
        <v>761</v>
      </c>
      <c r="P27" s="381">
        <v>751</v>
      </c>
      <c r="Q27" s="381">
        <v>740</v>
      </c>
      <c r="R27" s="381">
        <v>729</v>
      </c>
      <c r="S27" s="381">
        <v>718</v>
      </c>
      <c r="T27" s="381">
        <v>706</v>
      </c>
      <c r="U27" s="381">
        <v>694</v>
      </c>
      <c r="V27" s="381">
        <v>682</v>
      </c>
      <c r="W27" s="381">
        <v>670</v>
      </c>
      <c r="X27" s="381">
        <v>658</v>
      </c>
      <c r="Y27" s="381">
        <v>646</v>
      </c>
      <c r="Z27" s="381">
        <v>634</v>
      </c>
      <c r="AA27" s="381">
        <v>623</v>
      </c>
      <c r="AB27" s="381">
        <v>612</v>
      </c>
      <c r="AC27" s="381">
        <v>601</v>
      </c>
      <c r="AD27" s="381">
        <v>591</v>
      </c>
      <c r="AE27" s="381">
        <v>583</v>
      </c>
      <c r="AF27" s="381">
        <v>575</v>
      </c>
      <c r="AG27" s="381">
        <v>568</v>
      </c>
      <c r="AH27" s="381">
        <v>563</v>
      </c>
      <c r="AI27" s="381">
        <v>558</v>
      </c>
      <c r="AJ27" s="381">
        <v>554</v>
      </c>
      <c r="AK27" s="381">
        <v>552</v>
      </c>
      <c r="AL27" s="381">
        <v>550</v>
      </c>
    </row>
    <row r="28" spans="1:38" x14ac:dyDescent="0.2">
      <c r="A28" s="928"/>
      <c r="B28" s="635">
        <v>25</v>
      </c>
      <c r="C28" s="381">
        <v>827</v>
      </c>
      <c r="D28" s="381">
        <v>827</v>
      </c>
      <c r="E28" s="381">
        <v>825</v>
      </c>
      <c r="F28" s="381">
        <v>823</v>
      </c>
      <c r="G28" s="381">
        <v>820</v>
      </c>
      <c r="H28" s="381">
        <v>815</v>
      </c>
      <c r="I28" s="381">
        <v>810</v>
      </c>
      <c r="J28" s="381">
        <v>804</v>
      </c>
      <c r="K28" s="381">
        <v>797</v>
      </c>
      <c r="L28" s="381">
        <v>789</v>
      </c>
      <c r="M28" s="381">
        <v>781</v>
      </c>
      <c r="N28" s="381">
        <v>771</v>
      </c>
      <c r="O28" s="381">
        <v>761</v>
      </c>
      <c r="P28" s="381">
        <v>751</v>
      </c>
      <c r="Q28" s="381">
        <v>740</v>
      </c>
      <c r="R28" s="381">
        <v>729</v>
      </c>
      <c r="S28" s="381">
        <v>717</v>
      </c>
      <c r="T28" s="381">
        <v>705</v>
      </c>
      <c r="U28" s="381">
        <v>693</v>
      </c>
      <c r="V28" s="381">
        <v>680</v>
      </c>
      <c r="W28" s="381">
        <v>668</v>
      </c>
      <c r="X28" s="381">
        <v>655</v>
      </c>
      <c r="Y28" s="381">
        <v>643</v>
      </c>
      <c r="Z28" s="381">
        <v>631</v>
      </c>
      <c r="AA28" s="381">
        <v>619</v>
      </c>
      <c r="AB28" s="381">
        <v>607</v>
      </c>
      <c r="AC28" s="381">
        <v>597</v>
      </c>
      <c r="AD28" s="381">
        <v>587</v>
      </c>
      <c r="AE28" s="381">
        <v>578</v>
      </c>
      <c r="AF28" s="381">
        <v>569</v>
      </c>
      <c r="AG28" s="381">
        <v>563</v>
      </c>
      <c r="AH28" s="381">
        <v>557</v>
      </c>
      <c r="AI28" s="381">
        <v>552</v>
      </c>
      <c r="AJ28" s="381">
        <v>548</v>
      </c>
      <c r="AK28" s="381">
        <v>545</v>
      </c>
      <c r="AL28" s="381">
        <v>544</v>
      </c>
    </row>
    <row r="29" spans="1:38" x14ac:dyDescent="0.2">
      <c r="A29" s="928"/>
      <c r="B29" s="635">
        <v>26</v>
      </c>
      <c r="C29" s="381">
        <v>830</v>
      </c>
      <c r="D29" s="381">
        <v>829</v>
      </c>
      <c r="E29" s="381">
        <v>828</v>
      </c>
      <c r="F29" s="381">
        <v>825</v>
      </c>
      <c r="G29" s="381">
        <v>822</v>
      </c>
      <c r="H29" s="381">
        <v>817</v>
      </c>
      <c r="I29" s="381">
        <v>812</v>
      </c>
      <c r="J29" s="381">
        <v>806</v>
      </c>
      <c r="K29" s="381">
        <v>799</v>
      </c>
      <c r="L29" s="381">
        <v>790</v>
      </c>
      <c r="M29" s="381">
        <v>782</v>
      </c>
      <c r="N29" s="381">
        <v>772</v>
      </c>
      <c r="O29" s="381">
        <v>762</v>
      </c>
      <c r="P29" s="381">
        <v>752</v>
      </c>
      <c r="Q29" s="381">
        <v>740</v>
      </c>
      <c r="R29" s="381">
        <v>729</v>
      </c>
      <c r="S29" s="381">
        <v>716</v>
      </c>
      <c r="T29" s="381">
        <v>704</v>
      </c>
      <c r="U29" s="381">
        <v>691</v>
      </c>
      <c r="V29" s="381">
        <v>679</v>
      </c>
      <c r="W29" s="381">
        <v>666</v>
      </c>
      <c r="X29" s="381">
        <v>653</v>
      </c>
      <c r="Y29" s="381">
        <v>640</v>
      </c>
      <c r="Z29" s="381">
        <v>627</v>
      </c>
      <c r="AA29" s="381">
        <v>615</v>
      </c>
      <c r="AB29" s="381">
        <v>603</v>
      </c>
      <c r="AC29" s="381">
        <v>592</v>
      </c>
      <c r="AD29" s="381">
        <v>582</v>
      </c>
      <c r="AE29" s="381">
        <v>572</v>
      </c>
      <c r="AF29" s="381">
        <v>564</v>
      </c>
      <c r="AG29" s="381">
        <v>557</v>
      </c>
      <c r="AH29" s="381">
        <v>550</v>
      </c>
      <c r="AI29" s="381">
        <v>545</v>
      </c>
      <c r="AJ29" s="381">
        <v>542</v>
      </c>
      <c r="AK29" s="381">
        <v>539</v>
      </c>
      <c r="AL29" s="381">
        <v>537</v>
      </c>
    </row>
    <row r="30" spans="1:38" x14ac:dyDescent="0.2">
      <c r="A30" s="928"/>
      <c r="B30" s="635">
        <v>27</v>
      </c>
      <c r="C30" s="381">
        <v>832</v>
      </c>
      <c r="D30" s="381">
        <v>832</v>
      </c>
      <c r="E30" s="381">
        <v>830</v>
      </c>
      <c r="F30" s="381">
        <v>828</v>
      </c>
      <c r="G30" s="381">
        <v>824</v>
      </c>
      <c r="H30" s="381">
        <v>819</v>
      </c>
      <c r="I30" s="381">
        <v>814</v>
      </c>
      <c r="J30" s="381">
        <v>807</v>
      </c>
      <c r="K30" s="381">
        <v>800</v>
      </c>
      <c r="L30" s="381">
        <v>792</v>
      </c>
      <c r="M30" s="381">
        <v>783</v>
      </c>
      <c r="N30" s="381">
        <v>773</v>
      </c>
      <c r="O30" s="381">
        <v>763</v>
      </c>
      <c r="P30" s="381">
        <v>752</v>
      </c>
      <c r="Q30" s="381">
        <v>740</v>
      </c>
      <c r="R30" s="381">
        <v>728</v>
      </c>
      <c r="S30" s="381">
        <v>716</v>
      </c>
      <c r="T30" s="381">
        <v>703</v>
      </c>
      <c r="U30" s="381">
        <v>690</v>
      </c>
      <c r="V30" s="381">
        <v>677</v>
      </c>
      <c r="W30" s="381">
        <v>664</v>
      </c>
      <c r="X30" s="381">
        <v>650</v>
      </c>
      <c r="Y30" s="381">
        <v>637</v>
      </c>
      <c r="Z30" s="381">
        <v>624</v>
      </c>
      <c r="AA30" s="381">
        <v>612</v>
      </c>
      <c r="AB30" s="381">
        <v>599</v>
      </c>
      <c r="AC30" s="381">
        <v>588</v>
      </c>
      <c r="AD30" s="381">
        <v>577</v>
      </c>
      <c r="AE30" s="381">
        <v>567</v>
      </c>
      <c r="AF30" s="381">
        <v>559</v>
      </c>
      <c r="AG30" s="381">
        <v>551</v>
      </c>
      <c r="AH30" s="381">
        <v>544</v>
      </c>
      <c r="AI30" s="381">
        <v>539</v>
      </c>
      <c r="AJ30" s="381">
        <v>535</v>
      </c>
      <c r="AK30" s="381">
        <v>532</v>
      </c>
      <c r="AL30" s="381">
        <v>531</v>
      </c>
    </row>
    <row r="31" spans="1:38" x14ac:dyDescent="0.2">
      <c r="A31" s="928"/>
      <c r="B31" s="635">
        <v>28</v>
      </c>
      <c r="C31" s="381">
        <v>835</v>
      </c>
      <c r="D31" s="381">
        <v>834</v>
      </c>
      <c r="E31" s="381">
        <v>832</v>
      </c>
      <c r="F31" s="381">
        <v>830</v>
      </c>
      <c r="G31" s="381">
        <v>826</v>
      </c>
      <c r="H31" s="381">
        <v>821</v>
      </c>
      <c r="I31" s="381">
        <v>816</v>
      </c>
      <c r="J31" s="381">
        <v>809</v>
      </c>
      <c r="K31" s="381">
        <v>801</v>
      </c>
      <c r="L31" s="381">
        <v>793</v>
      </c>
      <c r="M31" s="381">
        <v>784</v>
      </c>
      <c r="N31" s="381">
        <v>774</v>
      </c>
      <c r="O31" s="381">
        <v>763</v>
      </c>
      <c r="P31" s="381">
        <v>752</v>
      </c>
      <c r="Q31" s="381">
        <v>740</v>
      </c>
      <c r="R31" s="381">
        <v>728</v>
      </c>
      <c r="S31" s="381">
        <v>715</v>
      </c>
      <c r="T31" s="381">
        <v>702</v>
      </c>
      <c r="U31" s="381">
        <v>689</v>
      </c>
      <c r="V31" s="381">
        <v>675</v>
      </c>
      <c r="W31" s="381">
        <v>661</v>
      </c>
      <c r="X31" s="381">
        <v>648</v>
      </c>
      <c r="Y31" s="381">
        <v>634</v>
      </c>
      <c r="Z31" s="381">
        <v>621</v>
      </c>
      <c r="AA31" s="381">
        <v>608</v>
      </c>
      <c r="AB31" s="381">
        <v>595</v>
      </c>
      <c r="AC31" s="381">
        <v>583</v>
      </c>
      <c r="AD31" s="381">
        <v>572</v>
      </c>
      <c r="AE31" s="381">
        <v>562</v>
      </c>
      <c r="AF31" s="381">
        <v>553</v>
      </c>
      <c r="AG31" s="381">
        <v>545</v>
      </c>
      <c r="AH31" s="381">
        <v>538</v>
      </c>
      <c r="AI31" s="381">
        <v>533</v>
      </c>
      <c r="AJ31" s="381">
        <v>529</v>
      </c>
      <c r="AK31" s="381">
        <v>526</v>
      </c>
      <c r="AL31" s="381">
        <v>524</v>
      </c>
    </row>
    <row r="32" spans="1:38" x14ac:dyDescent="0.2">
      <c r="A32" s="928"/>
      <c r="B32" s="635">
        <v>29</v>
      </c>
      <c r="C32" s="381">
        <v>837</v>
      </c>
      <c r="D32" s="381">
        <v>836</v>
      </c>
      <c r="E32" s="381">
        <v>834</v>
      </c>
      <c r="F32" s="381">
        <v>832</v>
      </c>
      <c r="G32" s="381">
        <v>828</v>
      </c>
      <c r="H32" s="381">
        <v>823</v>
      </c>
      <c r="I32" s="381">
        <v>817</v>
      </c>
      <c r="J32" s="381">
        <v>810</v>
      </c>
      <c r="K32" s="381">
        <v>803</v>
      </c>
      <c r="L32" s="381">
        <v>794</v>
      </c>
      <c r="M32" s="381">
        <v>784</v>
      </c>
      <c r="N32" s="381">
        <v>774</v>
      </c>
      <c r="O32" s="381">
        <v>763</v>
      </c>
      <c r="P32" s="381">
        <v>752</v>
      </c>
      <c r="Q32" s="381">
        <v>740</v>
      </c>
      <c r="R32" s="381">
        <v>727</v>
      </c>
      <c r="S32" s="381">
        <v>714</v>
      </c>
      <c r="T32" s="381">
        <v>701</v>
      </c>
      <c r="U32" s="381">
        <v>687</v>
      </c>
      <c r="V32" s="381">
        <v>673</v>
      </c>
      <c r="W32" s="381">
        <v>659</v>
      </c>
      <c r="X32" s="381">
        <v>645</v>
      </c>
      <c r="Y32" s="381">
        <v>631</v>
      </c>
      <c r="Z32" s="381">
        <v>618</v>
      </c>
      <c r="AA32" s="381">
        <v>604</v>
      </c>
      <c r="AB32" s="381">
        <v>591</v>
      </c>
      <c r="AC32" s="381">
        <v>579</v>
      </c>
      <c r="AD32" s="381">
        <v>567</v>
      </c>
      <c r="AE32" s="381">
        <v>557</v>
      </c>
      <c r="AF32" s="381">
        <v>547</v>
      </c>
      <c r="AG32" s="381">
        <v>539</v>
      </c>
      <c r="AH32" s="381">
        <v>532</v>
      </c>
      <c r="AI32" s="381">
        <v>527</v>
      </c>
      <c r="AJ32" s="381">
        <v>522</v>
      </c>
      <c r="AK32" s="381">
        <v>519</v>
      </c>
      <c r="AL32" s="381">
        <v>517</v>
      </c>
    </row>
    <row r="33" spans="1:38" x14ac:dyDescent="0.2">
      <c r="A33" s="928"/>
      <c r="B33" s="635">
        <v>30</v>
      </c>
      <c r="C33" s="381">
        <v>838</v>
      </c>
      <c r="D33" s="381">
        <v>838</v>
      </c>
      <c r="E33" s="381">
        <v>836</v>
      </c>
      <c r="F33" s="381">
        <v>833</v>
      </c>
      <c r="G33" s="381">
        <v>830</v>
      </c>
      <c r="H33" s="381">
        <v>825</v>
      </c>
      <c r="I33" s="381">
        <v>819</v>
      </c>
      <c r="J33" s="381">
        <v>812</v>
      </c>
      <c r="K33" s="381">
        <v>804</v>
      </c>
      <c r="L33" s="381">
        <v>795</v>
      </c>
      <c r="M33" s="381">
        <v>785</v>
      </c>
      <c r="N33" s="381">
        <v>775</v>
      </c>
      <c r="O33" s="381">
        <v>764</v>
      </c>
      <c r="P33" s="381">
        <v>752</v>
      </c>
      <c r="Q33" s="381">
        <v>739</v>
      </c>
      <c r="R33" s="381">
        <v>726</v>
      </c>
      <c r="S33" s="381">
        <v>713</v>
      </c>
      <c r="T33" s="381">
        <v>699</v>
      </c>
      <c r="U33" s="381">
        <v>685</v>
      </c>
      <c r="V33" s="381">
        <v>671</v>
      </c>
      <c r="W33" s="381">
        <v>657</v>
      </c>
      <c r="X33" s="381">
        <v>643</v>
      </c>
      <c r="Y33" s="381">
        <v>628</v>
      </c>
      <c r="Z33" s="381">
        <v>614</v>
      </c>
      <c r="AA33" s="381">
        <v>601</v>
      </c>
      <c r="AB33" s="381">
        <v>587</v>
      </c>
      <c r="AC33" s="381">
        <v>574</v>
      </c>
      <c r="AD33" s="381">
        <v>563</v>
      </c>
      <c r="AE33" s="381">
        <v>552</v>
      </c>
      <c r="AF33" s="381">
        <v>542</v>
      </c>
      <c r="AG33" s="381">
        <v>534</v>
      </c>
      <c r="AH33" s="381">
        <v>526</v>
      </c>
      <c r="AI33" s="381">
        <v>521</v>
      </c>
      <c r="AJ33" s="381">
        <v>516</v>
      </c>
      <c r="AK33" s="381">
        <v>513</v>
      </c>
      <c r="AL33" s="381">
        <v>510</v>
      </c>
    </row>
    <row r="34" spans="1:38" x14ac:dyDescent="0.2">
      <c r="A34" s="928"/>
      <c r="B34" s="635">
        <v>31</v>
      </c>
      <c r="C34" s="381">
        <v>840</v>
      </c>
      <c r="D34" s="381">
        <v>839</v>
      </c>
      <c r="E34" s="381">
        <v>838</v>
      </c>
      <c r="F34" s="381">
        <v>835</v>
      </c>
      <c r="G34" s="381">
        <v>831</v>
      </c>
      <c r="H34" s="381">
        <v>826</v>
      </c>
      <c r="I34" s="381">
        <v>820</v>
      </c>
      <c r="J34" s="381">
        <v>813</v>
      </c>
      <c r="K34" s="381">
        <v>805</v>
      </c>
      <c r="L34" s="381">
        <v>795</v>
      </c>
      <c r="M34" s="381">
        <v>786</v>
      </c>
      <c r="N34" s="381">
        <v>775</v>
      </c>
      <c r="O34" s="381">
        <v>763</v>
      </c>
      <c r="P34" s="381">
        <v>751</v>
      </c>
      <c r="Q34" s="381">
        <v>739</v>
      </c>
      <c r="R34" s="381">
        <v>725</v>
      </c>
      <c r="S34" s="381">
        <v>712</v>
      </c>
      <c r="T34" s="381">
        <v>698</v>
      </c>
      <c r="U34" s="381">
        <v>684</v>
      </c>
      <c r="V34" s="381">
        <v>669</v>
      </c>
      <c r="W34" s="381">
        <v>654</v>
      </c>
      <c r="X34" s="381">
        <v>640</v>
      </c>
      <c r="Y34" s="381">
        <v>625</v>
      </c>
      <c r="Z34" s="381">
        <v>611</v>
      </c>
      <c r="AA34" s="381">
        <v>597</v>
      </c>
      <c r="AB34" s="381">
        <v>583</v>
      </c>
      <c r="AC34" s="381">
        <v>570</v>
      </c>
      <c r="AD34" s="381">
        <v>558</v>
      </c>
      <c r="AE34" s="381">
        <v>547</v>
      </c>
      <c r="AF34" s="381">
        <v>537</v>
      </c>
      <c r="AG34" s="381">
        <v>528</v>
      </c>
      <c r="AH34" s="381">
        <v>520</v>
      </c>
      <c r="AI34" s="381">
        <v>514</v>
      </c>
      <c r="AJ34" s="381">
        <v>510</v>
      </c>
      <c r="AK34" s="381">
        <v>506</v>
      </c>
      <c r="AL34" s="381">
        <v>504</v>
      </c>
    </row>
    <row r="35" spans="1:38" x14ac:dyDescent="0.2">
      <c r="A35" s="928"/>
      <c r="B35" s="635">
        <v>32</v>
      </c>
      <c r="C35" s="381">
        <v>841</v>
      </c>
      <c r="D35" s="381">
        <v>841</v>
      </c>
      <c r="E35" s="381">
        <v>839</v>
      </c>
      <c r="F35" s="381">
        <v>836</v>
      </c>
      <c r="G35" s="381">
        <v>832</v>
      </c>
      <c r="H35" s="381">
        <v>827</v>
      </c>
      <c r="I35" s="381">
        <v>821</v>
      </c>
      <c r="J35" s="381">
        <v>814</v>
      </c>
      <c r="K35" s="381">
        <v>805</v>
      </c>
      <c r="L35" s="381">
        <v>796</v>
      </c>
      <c r="M35" s="381">
        <v>786</v>
      </c>
      <c r="N35" s="381">
        <v>775</v>
      </c>
      <c r="O35" s="381">
        <v>763</v>
      </c>
      <c r="P35" s="381">
        <v>751</v>
      </c>
      <c r="Q35" s="381">
        <v>738</v>
      </c>
      <c r="R35" s="381">
        <v>725</v>
      </c>
      <c r="S35" s="381">
        <v>711</v>
      </c>
      <c r="T35" s="381">
        <v>696</v>
      </c>
      <c r="U35" s="381">
        <v>682</v>
      </c>
      <c r="V35" s="381">
        <v>667</v>
      </c>
      <c r="W35" s="381">
        <v>652</v>
      </c>
      <c r="X35" s="381">
        <v>637</v>
      </c>
      <c r="Y35" s="381">
        <v>622</v>
      </c>
      <c r="Z35" s="381">
        <v>607</v>
      </c>
      <c r="AA35" s="381">
        <v>593</v>
      </c>
      <c r="AB35" s="381">
        <v>579</v>
      </c>
      <c r="AC35" s="381">
        <v>566</v>
      </c>
      <c r="AD35" s="381">
        <v>553</v>
      </c>
      <c r="AE35" s="381">
        <v>542</v>
      </c>
      <c r="AF35" s="381">
        <v>531</v>
      </c>
      <c r="AG35" s="381">
        <v>522</v>
      </c>
      <c r="AH35" s="381">
        <v>515</v>
      </c>
      <c r="AI35" s="381">
        <v>508</v>
      </c>
      <c r="AJ35" s="381">
        <v>503</v>
      </c>
      <c r="AK35" s="381">
        <v>500</v>
      </c>
      <c r="AL35" s="381">
        <v>497</v>
      </c>
    </row>
    <row r="36" spans="1:38" x14ac:dyDescent="0.2">
      <c r="A36" s="928"/>
      <c r="B36" s="635">
        <v>33</v>
      </c>
      <c r="C36" s="381">
        <v>843</v>
      </c>
      <c r="D36" s="381">
        <v>842</v>
      </c>
      <c r="E36" s="381">
        <v>840</v>
      </c>
      <c r="F36" s="381">
        <v>837</v>
      </c>
      <c r="G36" s="381">
        <v>833</v>
      </c>
      <c r="H36" s="381">
        <v>828</v>
      </c>
      <c r="I36" s="381">
        <v>822</v>
      </c>
      <c r="J36" s="381">
        <v>814</v>
      </c>
      <c r="K36" s="381">
        <v>806</v>
      </c>
      <c r="L36" s="381">
        <v>796</v>
      </c>
      <c r="M36" s="381">
        <v>786</v>
      </c>
      <c r="N36" s="381">
        <v>775</v>
      </c>
      <c r="O36" s="381">
        <v>763</v>
      </c>
      <c r="P36" s="381">
        <v>750</v>
      </c>
      <c r="Q36" s="381">
        <v>737</v>
      </c>
      <c r="R36" s="381">
        <v>723</v>
      </c>
      <c r="S36" s="381">
        <v>709</v>
      </c>
      <c r="T36" s="381">
        <v>695</v>
      </c>
      <c r="U36" s="381">
        <v>680</v>
      </c>
      <c r="V36" s="381">
        <v>665</v>
      </c>
      <c r="W36" s="381">
        <v>650</v>
      </c>
      <c r="X36" s="381">
        <v>634</v>
      </c>
      <c r="Y36" s="381">
        <v>619</v>
      </c>
      <c r="Z36" s="381">
        <v>604</v>
      </c>
      <c r="AA36" s="381">
        <v>590</v>
      </c>
      <c r="AB36" s="381">
        <v>575</v>
      </c>
      <c r="AC36" s="381">
        <v>562</v>
      </c>
      <c r="AD36" s="381">
        <v>549</v>
      </c>
      <c r="AE36" s="381">
        <v>536</v>
      </c>
      <c r="AF36" s="381">
        <v>526</v>
      </c>
      <c r="AG36" s="381">
        <v>517</v>
      </c>
      <c r="AH36" s="381">
        <v>509</v>
      </c>
      <c r="AI36" s="381">
        <v>502</v>
      </c>
      <c r="AJ36" s="381">
        <v>497</v>
      </c>
      <c r="AK36" s="381">
        <v>493</v>
      </c>
      <c r="AL36" s="381">
        <v>491</v>
      </c>
    </row>
    <row r="37" spans="1:38" x14ac:dyDescent="0.2">
      <c r="A37" s="928"/>
      <c r="B37" s="635">
        <v>34</v>
      </c>
      <c r="C37" s="381">
        <v>844</v>
      </c>
      <c r="D37" s="381">
        <v>843</v>
      </c>
      <c r="E37" s="381">
        <v>841</v>
      </c>
      <c r="F37" s="381">
        <v>838</v>
      </c>
      <c r="G37" s="381">
        <v>834</v>
      </c>
      <c r="H37" s="381">
        <v>829</v>
      </c>
      <c r="I37" s="381">
        <v>822</v>
      </c>
      <c r="J37" s="381">
        <v>815</v>
      </c>
      <c r="K37" s="381">
        <v>806</v>
      </c>
      <c r="L37" s="381">
        <v>797</v>
      </c>
      <c r="M37" s="381">
        <v>786</v>
      </c>
      <c r="N37" s="381">
        <v>775</v>
      </c>
      <c r="O37" s="381">
        <v>763</v>
      </c>
      <c r="P37" s="381">
        <v>750</v>
      </c>
      <c r="Q37" s="381">
        <v>736</v>
      </c>
      <c r="R37" s="381">
        <v>722</v>
      </c>
      <c r="S37" s="381">
        <v>708</v>
      </c>
      <c r="T37" s="381">
        <v>693</v>
      </c>
      <c r="U37" s="381">
        <v>678</v>
      </c>
      <c r="V37" s="381">
        <v>663</v>
      </c>
      <c r="W37" s="381">
        <v>647</v>
      </c>
      <c r="X37" s="381">
        <v>632</v>
      </c>
      <c r="Y37" s="381">
        <v>616</v>
      </c>
      <c r="Z37" s="381">
        <v>601</v>
      </c>
      <c r="AA37" s="381">
        <v>586</v>
      </c>
      <c r="AB37" s="381">
        <v>571</v>
      </c>
      <c r="AC37" s="381">
        <v>557</v>
      </c>
      <c r="AD37" s="381">
        <v>544</v>
      </c>
      <c r="AE37" s="381">
        <v>532</v>
      </c>
      <c r="AF37" s="381">
        <v>520</v>
      </c>
      <c r="AG37" s="381">
        <v>511</v>
      </c>
      <c r="AH37" s="381">
        <v>503</v>
      </c>
      <c r="AI37" s="381">
        <v>496</v>
      </c>
      <c r="AJ37" s="381">
        <v>491</v>
      </c>
      <c r="AK37" s="381">
        <v>487</v>
      </c>
      <c r="AL37" s="381">
        <v>485</v>
      </c>
    </row>
    <row r="38" spans="1:38" x14ac:dyDescent="0.2">
      <c r="A38" s="928"/>
      <c r="B38" s="635">
        <v>35</v>
      </c>
      <c r="C38" s="381">
        <v>845</v>
      </c>
      <c r="D38" s="381">
        <v>844</v>
      </c>
      <c r="E38" s="381">
        <v>842</v>
      </c>
      <c r="F38" s="381">
        <v>839</v>
      </c>
      <c r="G38" s="381">
        <v>835</v>
      </c>
      <c r="H38" s="381">
        <v>830</v>
      </c>
      <c r="I38" s="381">
        <v>823</v>
      </c>
      <c r="J38" s="381">
        <v>815</v>
      </c>
      <c r="K38" s="381">
        <v>806</v>
      </c>
      <c r="L38" s="381">
        <v>797</v>
      </c>
      <c r="M38" s="381">
        <v>786</v>
      </c>
      <c r="N38" s="381">
        <v>774</v>
      </c>
      <c r="O38" s="381">
        <v>762</v>
      </c>
      <c r="P38" s="381">
        <v>749</v>
      </c>
      <c r="Q38" s="381">
        <v>735</v>
      </c>
      <c r="R38" s="381">
        <v>721</v>
      </c>
      <c r="S38" s="381">
        <v>706</v>
      </c>
      <c r="T38" s="381">
        <v>691</v>
      </c>
      <c r="U38" s="381">
        <v>676</v>
      </c>
      <c r="V38" s="381">
        <v>660</v>
      </c>
      <c r="W38" s="381">
        <v>644</v>
      </c>
      <c r="X38" s="381">
        <v>629</v>
      </c>
      <c r="Y38" s="381">
        <v>613</v>
      </c>
      <c r="Z38" s="381">
        <v>597</v>
      </c>
      <c r="AA38" s="381">
        <v>582</v>
      </c>
      <c r="AB38" s="381">
        <v>567</v>
      </c>
      <c r="AC38" s="381">
        <v>553</v>
      </c>
      <c r="AD38" s="381">
        <v>539</v>
      </c>
      <c r="AE38" s="381">
        <v>527</v>
      </c>
      <c r="AF38" s="381">
        <v>515</v>
      </c>
      <c r="AG38" s="381">
        <v>505</v>
      </c>
      <c r="AH38" s="381">
        <v>497</v>
      </c>
      <c r="AI38" s="381">
        <v>490</v>
      </c>
      <c r="AJ38" s="381">
        <v>485</v>
      </c>
      <c r="AK38" s="381">
        <v>481</v>
      </c>
      <c r="AL38" s="381">
        <v>478</v>
      </c>
    </row>
    <row r="39" spans="1:38" x14ac:dyDescent="0.2">
      <c r="A39" s="928"/>
      <c r="B39" s="635">
        <v>36</v>
      </c>
      <c r="C39" s="381">
        <v>846</v>
      </c>
      <c r="D39" s="381">
        <v>845</v>
      </c>
      <c r="E39" s="381">
        <v>843</v>
      </c>
      <c r="F39" s="381">
        <v>840</v>
      </c>
      <c r="G39" s="381">
        <v>836</v>
      </c>
      <c r="H39" s="381">
        <v>830</v>
      </c>
      <c r="I39" s="381">
        <v>823</v>
      </c>
      <c r="J39" s="381">
        <v>816</v>
      </c>
      <c r="K39" s="381">
        <v>807</v>
      </c>
      <c r="L39" s="381">
        <v>797</v>
      </c>
      <c r="M39" s="381">
        <v>786</v>
      </c>
      <c r="N39" s="381">
        <v>774</v>
      </c>
      <c r="O39" s="381">
        <v>761</v>
      </c>
      <c r="P39" s="381">
        <v>748</v>
      </c>
      <c r="Q39" s="381">
        <v>734</v>
      </c>
      <c r="R39" s="381">
        <v>720</v>
      </c>
      <c r="S39" s="381">
        <v>705</v>
      </c>
      <c r="T39" s="381">
        <v>689</v>
      </c>
      <c r="U39" s="381">
        <v>674</v>
      </c>
      <c r="V39" s="381">
        <v>658</v>
      </c>
      <c r="W39" s="381">
        <v>642</v>
      </c>
      <c r="X39" s="381">
        <v>626</v>
      </c>
      <c r="Y39" s="381">
        <v>610</v>
      </c>
      <c r="Z39" s="381">
        <v>594</v>
      </c>
      <c r="AA39" s="381">
        <v>578</v>
      </c>
      <c r="AB39" s="381">
        <v>563</v>
      </c>
      <c r="AC39" s="381">
        <v>549</v>
      </c>
      <c r="AD39" s="381">
        <v>535</v>
      </c>
      <c r="AE39" s="381">
        <v>522</v>
      </c>
      <c r="AF39" s="381">
        <v>510</v>
      </c>
      <c r="AG39" s="381">
        <v>500</v>
      </c>
      <c r="AH39" s="381">
        <v>491</v>
      </c>
      <c r="AI39" s="381">
        <v>484</v>
      </c>
      <c r="AJ39" s="381">
        <v>478</v>
      </c>
      <c r="AK39" s="381">
        <v>474</v>
      </c>
      <c r="AL39" s="381">
        <v>472</v>
      </c>
    </row>
    <row r="40" spans="1:38" x14ac:dyDescent="0.2">
      <c r="A40" s="928"/>
      <c r="B40" s="635">
        <v>37</v>
      </c>
      <c r="C40" s="381">
        <v>846</v>
      </c>
      <c r="D40" s="381">
        <v>845</v>
      </c>
      <c r="E40" s="381">
        <v>844</v>
      </c>
      <c r="F40" s="381">
        <v>840</v>
      </c>
      <c r="G40" s="381">
        <v>836</v>
      </c>
      <c r="H40" s="381">
        <v>830</v>
      </c>
      <c r="I40" s="381">
        <v>824</v>
      </c>
      <c r="J40" s="381">
        <v>816</v>
      </c>
      <c r="K40" s="381">
        <v>806</v>
      </c>
      <c r="L40" s="381">
        <v>796</v>
      </c>
      <c r="M40" s="381">
        <v>785</v>
      </c>
      <c r="N40" s="381">
        <v>773</v>
      </c>
      <c r="O40" s="381">
        <v>760</v>
      </c>
      <c r="P40" s="381">
        <v>747</v>
      </c>
      <c r="Q40" s="381">
        <v>733</v>
      </c>
      <c r="R40" s="381">
        <v>718</v>
      </c>
      <c r="S40" s="381">
        <v>703</v>
      </c>
      <c r="T40" s="381">
        <v>687</v>
      </c>
      <c r="U40" s="381">
        <v>671</v>
      </c>
      <c r="V40" s="381">
        <v>655</v>
      </c>
      <c r="W40" s="381">
        <v>639</v>
      </c>
      <c r="X40" s="381">
        <v>623</v>
      </c>
      <c r="Y40" s="381">
        <v>606</v>
      </c>
      <c r="Z40" s="381">
        <v>590</v>
      </c>
      <c r="AA40" s="381">
        <v>575</v>
      </c>
      <c r="AB40" s="381">
        <v>559</v>
      </c>
      <c r="AC40" s="381">
        <v>544</v>
      </c>
      <c r="AD40" s="381">
        <v>530</v>
      </c>
      <c r="AE40" s="381">
        <v>517</v>
      </c>
      <c r="AF40" s="381">
        <v>505</v>
      </c>
      <c r="AG40" s="381">
        <v>494</v>
      </c>
      <c r="AH40" s="381">
        <v>485</v>
      </c>
      <c r="AI40" s="381">
        <v>478</v>
      </c>
      <c r="AJ40" s="381">
        <v>472</v>
      </c>
      <c r="AK40" s="381">
        <v>468</v>
      </c>
      <c r="AL40" s="381">
        <v>466</v>
      </c>
    </row>
    <row r="41" spans="1:38" x14ac:dyDescent="0.2">
      <c r="A41" s="928"/>
      <c r="B41" s="635">
        <v>38</v>
      </c>
      <c r="C41" s="381">
        <v>846</v>
      </c>
      <c r="D41" s="381">
        <v>846</v>
      </c>
      <c r="E41" s="381">
        <v>844</v>
      </c>
      <c r="F41" s="381">
        <v>841</v>
      </c>
      <c r="G41" s="381">
        <v>836</v>
      </c>
      <c r="H41" s="381">
        <v>830</v>
      </c>
      <c r="I41" s="381">
        <v>824</v>
      </c>
      <c r="J41" s="381">
        <v>815</v>
      </c>
      <c r="K41" s="381">
        <v>806</v>
      </c>
      <c r="L41" s="381">
        <v>796</v>
      </c>
      <c r="M41" s="381">
        <v>785</v>
      </c>
      <c r="N41" s="381">
        <v>772</v>
      </c>
      <c r="O41" s="381">
        <v>759</v>
      </c>
      <c r="P41" s="381">
        <v>746</v>
      </c>
      <c r="Q41" s="381">
        <v>731</v>
      </c>
      <c r="R41" s="381">
        <v>716</v>
      </c>
      <c r="S41" s="381">
        <v>701</v>
      </c>
      <c r="T41" s="381">
        <v>685</v>
      </c>
      <c r="U41" s="381">
        <v>669</v>
      </c>
      <c r="V41" s="381">
        <v>653</v>
      </c>
      <c r="W41" s="381">
        <v>636</v>
      </c>
      <c r="X41" s="381">
        <v>620</v>
      </c>
      <c r="Y41" s="381">
        <v>603</v>
      </c>
      <c r="Z41" s="381">
        <v>587</v>
      </c>
      <c r="AA41" s="381">
        <v>571</v>
      </c>
      <c r="AB41" s="381">
        <v>555</v>
      </c>
      <c r="AC41" s="381">
        <v>540</v>
      </c>
      <c r="AD41" s="381">
        <v>526</v>
      </c>
      <c r="AE41" s="381">
        <v>512</v>
      </c>
      <c r="AF41" s="381">
        <v>500</v>
      </c>
      <c r="AG41" s="381">
        <v>489</v>
      </c>
      <c r="AH41" s="381">
        <v>480</v>
      </c>
      <c r="AI41" s="381">
        <v>472</v>
      </c>
      <c r="AJ41" s="381">
        <v>466</v>
      </c>
      <c r="AK41" s="381">
        <v>462</v>
      </c>
      <c r="AL41" s="381">
        <v>460</v>
      </c>
    </row>
    <row r="42" spans="1:38" x14ac:dyDescent="0.2">
      <c r="A42" s="928"/>
      <c r="B42" s="635">
        <v>39</v>
      </c>
      <c r="C42" s="381">
        <v>847</v>
      </c>
      <c r="D42" s="381">
        <v>846</v>
      </c>
      <c r="E42" s="381">
        <v>844</v>
      </c>
      <c r="F42" s="381">
        <v>841</v>
      </c>
      <c r="G42" s="381">
        <v>836</v>
      </c>
      <c r="H42" s="381">
        <v>830</v>
      </c>
      <c r="I42" s="381">
        <v>823</v>
      </c>
      <c r="J42" s="381">
        <v>815</v>
      </c>
      <c r="K42" s="381">
        <v>806</v>
      </c>
      <c r="L42" s="381">
        <v>795</v>
      </c>
      <c r="M42" s="381">
        <v>784</v>
      </c>
      <c r="N42" s="381">
        <v>771</v>
      </c>
      <c r="O42" s="381">
        <v>758</v>
      </c>
      <c r="P42" s="381">
        <v>744</v>
      </c>
      <c r="Q42" s="381">
        <v>730</v>
      </c>
      <c r="R42" s="381">
        <v>715</v>
      </c>
      <c r="S42" s="381">
        <v>699</v>
      </c>
      <c r="T42" s="381">
        <v>683</v>
      </c>
      <c r="U42" s="381">
        <v>667</v>
      </c>
      <c r="V42" s="381">
        <v>650</v>
      </c>
      <c r="W42" s="381">
        <v>633</v>
      </c>
      <c r="X42" s="381">
        <v>616</v>
      </c>
      <c r="Y42" s="381">
        <v>600</v>
      </c>
      <c r="Z42" s="381">
        <v>583</v>
      </c>
      <c r="AA42" s="381">
        <v>567</v>
      </c>
      <c r="AB42" s="381">
        <v>551</v>
      </c>
      <c r="AC42" s="381">
        <v>536</v>
      </c>
      <c r="AD42" s="381">
        <v>521</v>
      </c>
      <c r="AE42" s="381">
        <v>507</v>
      </c>
      <c r="AF42" s="381">
        <v>495</v>
      </c>
      <c r="AG42" s="381">
        <v>483</v>
      </c>
      <c r="AH42" s="381">
        <v>474</v>
      </c>
      <c r="AI42" s="381">
        <v>466</v>
      </c>
      <c r="AJ42" s="381">
        <v>460</v>
      </c>
      <c r="AK42" s="381">
        <v>456</v>
      </c>
      <c r="AL42" s="381">
        <v>454</v>
      </c>
    </row>
    <row r="43" spans="1:38" x14ac:dyDescent="0.2">
      <c r="A43" s="928"/>
      <c r="B43" s="635">
        <v>40</v>
      </c>
      <c r="C43" s="381">
        <v>847</v>
      </c>
      <c r="D43" s="381">
        <v>846</v>
      </c>
      <c r="E43" s="381">
        <v>844</v>
      </c>
      <c r="F43" s="381">
        <v>841</v>
      </c>
      <c r="G43" s="381">
        <v>836</v>
      </c>
      <c r="H43" s="381">
        <v>830</v>
      </c>
      <c r="I43" s="381">
        <v>823</v>
      </c>
      <c r="J43" s="381">
        <v>815</v>
      </c>
      <c r="K43" s="381">
        <v>805</v>
      </c>
      <c r="L43" s="381">
        <v>795</v>
      </c>
      <c r="M43" s="381">
        <v>783</v>
      </c>
      <c r="N43" s="381">
        <v>770</v>
      </c>
      <c r="O43" s="381">
        <v>757</v>
      </c>
      <c r="P43" s="381">
        <v>743</v>
      </c>
      <c r="Q43" s="381">
        <v>728</v>
      </c>
      <c r="R43" s="381">
        <v>713</v>
      </c>
      <c r="S43" s="381">
        <v>697</v>
      </c>
      <c r="T43" s="381">
        <v>681</v>
      </c>
      <c r="U43" s="381">
        <v>664</v>
      </c>
      <c r="V43" s="381">
        <v>647</v>
      </c>
      <c r="W43" s="381">
        <v>630</v>
      </c>
      <c r="X43" s="381">
        <v>613</v>
      </c>
      <c r="Y43" s="381">
        <v>596</v>
      </c>
      <c r="Z43" s="381">
        <v>580</v>
      </c>
      <c r="AA43" s="381">
        <v>563</v>
      </c>
      <c r="AB43" s="381">
        <v>547</v>
      </c>
      <c r="AC43" s="381">
        <v>532</v>
      </c>
      <c r="AD43" s="381">
        <v>517</v>
      </c>
      <c r="AE43" s="381">
        <v>503</v>
      </c>
      <c r="AF43" s="381">
        <v>490</v>
      </c>
      <c r="AG43" s="381">
        <v>478</v>
      </c>
      <c r="AH43" s="381">
        <v>468</v>
      </c>
      <c r="AI43" s="381">
        <v>460</v>
      </c>
      <c r="AJ43" s="381">
        <v>454</v>
      </c>
      <c r="AK43" s="381">
        <v>450</v>
      </c>
      <c r="AL43" s="381">
        <v>447</v>
      </c>
    </row>
    <row r="44" spans="1:38" x14ac:dyDescent="0.2">
      <c r="A44" s="928"/>
      <c r="B44" s="635">
        <v>41</v>
      </c>
      <c r="C44" s="381">
        <v>846</v>
      </c>
      <c r="D44" s="381">
        <v>846</v>
      </c>
      <c r="E44" s="381">
        <v>844</v>
      </c>
      <c r="F44" s="381">
        <v>840</v>
      </c>
      <c r="G44" s="381">
        <v>836</v>
      </c>
      <c r="H44" s="381">
        <v>830</v>
      </c>
      <c r="I44" s="381">
        <v>823</v>
      </c>
      <c r="J44" s="381">
        <v>814</v>
      </c>
      <c r="K44" s="381">
        <v>804</v>
      </c>
      <c r="L44" s="381">
        <v>794</v>
      </c>
      <c r="M44" s="381">
        <v>782</v>
      </c>
      <c r="N44" s="381">
        <v>769</v>
      </c>
      <c r="O44" s="381">
        <v>756</v>
      </c>
      <c r="P44" s="381">
        <v>741</v>
      </c>
      <c r="Q44" s="381">
        <v>726</v>
      </c>
      <c r="R44" s="381">
        <v>711</v>
      </c>
      <c r="S44" s="381">
        <v>695</v>
      </c>
      <c r="T44" s="381">
        <v>678</v>
      </c>
      <c r="U44" s="381">
        <v>661</v>
      </c>
      <c r="V44" s="381">
        <v>644</v>
      </c>
      <c r="W44" s="381">
        <v>627</v>
      </c>
      <c r="X44" s="381">
        <v>610</v>
      </c>
      <c r="Y44" s="381">
        <v>593</v>
      </c>
      <c r="Z44" s="381">
        <v>576</v>
      </c>
      <c r="AA44" s="381">
        <v>559</v>
      </c>
      <c r="AB44" s="381">
        <v>543</v>
      </c>
      <c r="AC44" s="381">
        <v>527</v>
      </c>
      <c r="AD44" s="381">
        <v>512</v>
      </c>
      <c r="AE44" s="381">
        <v>498</v>
      </c>
      <c r="AF44" s="381">
        <v>484</v>
      </c>
      <c r="AG44" s="381">
        <v>473</v>
      </c>
      <c r="AH44" s="381">
        <v>463</v>
      </c>
      <c r="AI44" s="381">
        <v>454</v>
      </c>
      <c r="AJ44" s="381">
        <v>448</v>
      </c>
      <c r="AK44" s="381">
        <v>443</v>
      </c>
      <c r="AL44" s="381">
        <v>441</v>
      </c>
    </row>
    <row r="45" spans="1:38" x14ac:dyDescent="0.2">
      <c r="A45" s="928"/>
      <c r="B45" s="635">
        <v>42</v>
      </c>
      <c r="C45" s="381">
        <v>846</v>
      </c>
      <c r="D45" s="381">
        <v>845</v>
      </c>
      <c r="E45" s="381">
        <v>843</v>
      </c>
      <c r="F45" s="381">
        <v>840</v>
      </c>
      <c r="G45" s="381">
        <v>835</v>
      </c>
      <c r="H45" s="381">
        <v>829</v>
      </c>
      <c r="I45" s="381">
        <v>822</v>
      </c>
      <c r="J45" s="381">
        <v>813</v>
      </c>
      <c r="K45" s="381">
        <v>803</v>
      </c>
      <c r="L45" s="381">
        <v>793</v>
      </c>
      <c r="M45" s="381">
        <v>781</v>
      </c>
      <c r="N45" s="381">
        <v>768</v>
      </c>
      <c r="O45" s="381">
        <v>754</v>
      </c>
      <c r="P45" s="381">
        <v>740</v>
      </c>
      <c r="Q45" s="381">
        <v>724</v>
      </c>
      <c r="R45" s="381">
        <v>709</v>
      </c>
      <c r="S45" s="381">
        <v>692</v>
      </c>
      <c r="T45" s="381">
        <v>676</v>
      </c>
      <c r="U45" s="381">
        <v>659</v>
      </c>
      <c r="V45" s="381">
        <v>641</v>
      </c>
      <c r="W45" s="381">
        <v>624</v>
      </c>
      <c r="X45" s="381">
        <v>607</v>
      </c>
      <c r="Y45" s="381">
        <v>589</v>
      </c>
      <c r="Z45" s="381">
        <v>572</v>
      </c>
      <c r="AA45" s="381">
        <v>555</v>
      </c>
      <c r="AB45" s="381">
        <v>539</v>
      </c>
      <c r="AC45" s="381">
        <v>523</v>
      </c>
      <c r="AD45" s="381">
        <v>508</v>
      </c>
      <c r="AE45" s="381">
        <v>493</v>
      </c>
      <c r="AF45" s="381">
        <v>480</v>
      </c>
      <c r="AG45" s="381">
        <v>467</v>
      </c>
      <c r="AH45" s="381">
        <v>457</v>
      </c>
      <c r="AI45" s="381">
        <v>449</v>
      </c>
      <c r="AJ45" s="381">
        <v>442</v>
      </c>
      <c r="AK45" s="381">
        <v>437</v>
      </c>
      <c r="AL45" s="381">
        <v>435</v>
      </c>
    </row>
    <row r="46" spans="1:38" x14ac:dyDescent="0.2">
      <c r="A46" s="928"/>
      <c r="B46" s="635">
        <v>43</v>
      </c>
      <c r="C46" s="381">
        <v>845</v>
      </c>
      <c r="D46" s="381">
        <v>845</v>
      </c>
      <c r="E46" s="381">
        <v>843</v>
      </c>
      <c r="F46" s="381">
        <v>839</v>
      </c>
      <c r="G46" s="381">
        <v>834</v>
      </c>
      <c r="H46" s="381">
        <v>828</v>
      </c>
      <c r="I46" s="381">
        <v>821</v>
      </c>
      <c r="J46" s="381">
        <v>812</v>
      </c>
      <c r="K46" s="381">
        <v>802</v>
      </c>
      <c r="L46" s="381">
        <v>791</v>
      </c>
      <c r="M46" s="381">
        <v>779</v>
      </c>
      <c r="N46" s="381">
        <v>766</v>
      </c>
      <c r="O46" s="381">
        <v>752</v>
      </c>
      <c r="P46" s="381">
        <v>738</v>
      </c>
      <c r="Q46" s="381">
        <v>722</v>
      </c>
      <c r="R46" s="381">
        <v>706</v>
      </c>
      <c r="S46" s="381">
        <v>690</v>
      </c>
      <c r="T46" s="381">
        <v>673</v>
      </c>
      <c r="U46" s="381">
        <v>656</v>
      </c>
      <c r="V46" s="381">
        <v>638</v>
      </c>
      <c r="W46" s="381">
        <v>621</v>
      </c>
      <c r="X46" s="381">
        <v>603</v>
      </c>
      <c r="Y46" s="381">
        <v>586</v>
      </c>
      <c r="Z46" s="381">
        <v>568</v>
      </c>
      <c r="AA46" s="381">
        <v>551</v>
      </c>
      <c r="AB46" s="381">
        <v>535</v>
      </c>
      <c r="AC46" s="381">
        <v>519</v>
      </c>
      <c r="AD46" s="381">
        <v>503</v>
      </c>
      <c r="AE46" s="381">
        <v>489</v>
      </c>
      <c r="AF46" s="381">
        <v>475</v>
      </c>
      <c r="AG46" s="381">
        <v>462</v>
      </c>
      <c r="AH46" s="381">
        <v>452</v>
      </c>
      <c r="AI46" s="381">
        <v>443</v>
      </c>
      <c r="AJ46" s="381">
        <v>436</v>
      </c>
      <c r="AK46" s="381">
        <v>431</v>
      </c>
      <c r="AL46" s="381">
        <v>428</v>
      </c>
    </row>
    <row r="47" spans="1:38" x14ac:dyDescent="0.2">
      <c r="A47" s="928"/>
      <c r="B47" s="635">
        <v>44</v>
      </c>
      <c r="C47" s="381">
        <v>845</v>
      </c>
      <c r="D47" s="381">
        <v>844</v>
      </c>
      <c r="E47" s="381">
        <v>842</v>
      </c>
      <c r="F47" s="381">
        <v>838</v>
      </c>
      <c r="G47" s="381">
        <v>834</v>
      </c>
      <c r="H47" s="381">
        <v>827</v>
      </c>
      <c r="I47" s="381">
        <v>820</v>
      </c>
      <c r="J47" s="381">
        <v>811</v>
      </c>
      <c r="K47" s="381">
        <v>801</v>
      </c>
      <c r="L47" s="381">
        <v>790</v>
      </c>
      <c r="M47" s="381">
        <v>778</v>
      </c>
      <c r="N47" s="381">
        <v>765</v>
      </c>
      <c r="O47" s="381">
        <v>751</v>
      </c>
      <c r="P47" s="381">
        <v>736</v>
      </c>
      <c r="Q47" s="381">
        <v>720</v>
      </c>
      <c r="R47" s="381">
        <v>704</v>
      </c>
      <c r="S47" s="381">
        <v>687</v>
      </c>
      <c r="T47" s="381">
        <v>670</v>
      </c>
      <c r="U47" s="381">
        <v>653</v>
      </c>
      <c r="V47" s="381">
        <v>635</v>
      </c>
      <c r="W47" s="381">
        <v>618</v>
      </c>
      <c r="X47" s="381">
        <v>600</v>
      </c>
      <c r="Y47" s="381">
        <v>582</v>
      </c>
      <c r="Z47" s="381">
        <v>565</v>
      </c>
      <c r="AA47" s="381">
        <v>547</v>
      </c>
      <c r="AB47" s="381">
        <v>531</v>
      </c>
      <c r="AC47" s="381">
        <v>514</v>
      </c>
      <c r="AD47" s="381">
        <v>499</v>
      </c>
      <c r="AE47" s="381">
        <v>484</v>
      </c>
      <c r="AF47" s="381">
        <v>470</v>
      </c>
      <c r="AG47" s="381">
        <v>457</v>
      </c>
      <c r="AH47" s="381">
        <v>446</v>
      </c>
      <c r="AI47" s="381">
        <v>437</v>
      </c>
      <c r="AJ47" s="381">
        <v>430</v>
      </c>
      <c r="AK47" s="381">
        <v>425</v>
      </c>
      <c r="AL47" s="381">
        <v>422</v>
      </c>
    </row>
    <row r="48" spans="1:38" x14ac:dyDescent="0.2">
      <c r="A48" s="928"/>
      <c r="B48" s="635">
        <v>45</v>
      </c>
      <c r="C48" s="381">
        <v>844</v>
      </c>
      <c r="D48" s="381">
        <v>843</v>
      </c>
      <c r="E48" s="381">
        <v>841</v>
      </c>
      <c r="F48" s="381">
        <v>837</v>
      </c>
      <c r="G48" s="381">
        <v>832</v>
      </c>
      <c r="H48" s="381">
        <v>826</v>
      </c>
      <c r="I48" s="381">
        <v>819</v>
      </c>
      <c r="J48" s="381">
        <v>810</v>
      </c>
      <c r="K48" s="381">
        <v>800</v>
      </c>
      <c r="L48" s="381">
        <v>788</v>
      </c>
      <c r="M48" s="381">
        <v>776</v>
      </c>
      <c r="N48" s="381">
        <v>763</v>
      </c>
      <c r="O48" s="381">
        <v>749</v>
      </c>
      <c r="P48" s="381">
        <v>734</v>
      </c>
      <c r="Q48" s="381">
        <v>718</v>
      </c>
      <c r="R48" s="381">
        <v>702</v>
      </c>
      <c r="S48" s="381">
        <v>685</v>
      </c>
      <c r="T48" s="381">
        <v>667</v>
      </c>
      <c r="U48" s="381">
        <v>650</v>
      </c>
      <c r="V48" s="381">
        <v>632</v>
      </c>
      <c r="W48" s="381">
        <v>614</v>
      </c>
      <c r="X48" s="381">
        <v>596</v>
      </c>
      <c r="Y48" s="381">
        <v>578</v>
      </c>
      <c r="Z48" s="381">
        <v>561</v>
      </c>
      <c r="AA48" s="381">
        <v>543</v>
      </c>
      <c r="AB48" s="381">
        <v>526</v>
      </c>
      <c r="AC48" s="381">
        <v>510</v>
      </c>
      <c r="AD48" s="381">
        <v>494</v>
      </c>
      <c r="AE48" s="381">
        <v>479</v>
      </c>
      <c r="AF48" s="381">
        <v>465</v>
      </c>
      <c r="AG48" s="381">
        <v>452</v>
      </c>
      <c r="AH48" s="381">
        <v>441</v>
      </c>
      <c r="AI48" s="381">
        <v>432</v>
      </c>
      <c r="AJ48" s="381">
        <v>425</v>
      </c>
      <c r="AK48" s="381">
        <v>420</v>
      </c>
      <c r="AL48" s="381">
        <v>416</v>
      </c>
    </row>
    <row r="49" spans="1:38" x14ac:dyDescent="0.2">
      <c r="A49" s="928"/>
      <c r="B49" s="635">
        <v>46</v>
      </c>
      <c r="C49" s="381">
        <v>842</v>
      </c>
      <c r="D49" s="381">
        <v>842</v>
      </c>
      <c r="E49" s="381">
        <v>840</v>
      </c>
      <c r="F49" s="381">
        <v>836</v>
      </c>
      <c r="G49" s="381">
        <v>831</v>
      </c>
      <c r="H49" s="381">
        <v>825</v>
      </c>
      <c r="I49" s="381">
        <v>817</v>
      </c>
      <c r="J49" s="381">
        <v>808</v>
      </c>
      <c r="K49" s="381">
        <v>798</v>
      </c>
      <c r="L49" s="381">
        <v>787</v>
      </c>
      <c r="M49" s="381">
        <v>774</v>
      </c>
      <c r="N49" s="381">
        <v>761</v>
      </c>
      <c r="O49" s="381">
        <v>746</v>
      </c>
      <c r="P49" s="381">
        <v>731</v>
      </c>
      <c r="Q49" s="381">
        <v>715</v>
      </c>
      <c r="R49" s="381">
        <v>699</v>
      </c>
      <c r="S49" s="381">
        <v>682</v>
      </c>
      <c r="T49" s="381">
        <v>665</v>
      </c>
      <c r="U49" s="381">
        <v>647</v>
      </c>
      <c r="V49" s="381">
        <v>629</v>
      </c>
      <c r="W49" s="381">
        <v>611</v>
      </c>
      <c r="X49" s="381">
        <v>593</v>
      </c>
      <c r="Y49" s="381">
        <v>575</v>
      </c>
      <c r="Z49" s="381">
        <v>557</v>
      </c>
      <c r="AA49" s="381">
        <v>539</v>
      </c>
      <c r="AB49" s="381">
        <v>522</v>
      </c>
      <c r="AC49" s="381">
        <v>506</v>
      </c>
      <c r="AD49" s="381">
        <v>490</v>
      </c>
      <c r="AE49" s="381">
        <v>474</v>
      </c>
      <c r="AF49" s="381">
        <v>460</v>
      </c>
      <c r="AG49" s="381">
        <v>447</v>
      </c>
      <c r="AH49" s="381">
        <v>436</v>
      </c>
      <c r="AI49" s="381">
        <v>426</v>
      </c>
      <c r="AJ49" s="381">
        <v>419</v>
      </c>
      <c r="AK49" s="381">
        <v>414</v>
      </c>
      <c r="AL49" s="381">
        <v>411</v>
      </c>
    </row>
    <row r="50" spans="1:38" x14ac:dyDescent="0.2">
      <c r="A50" s="928"/>
      <c r="B50" s="635">
        <v>47</v>
      </c>
      <c r="C50" s="381">
        <v>841</v>
      </c>
      <c r="D50" s="381">
        <v>840</v>
      </c>
      <c r="E50" s="381">
        <v>838</v>
      </c>
      <c r="F50" s="381">
        <v>835</v>
      </c>
      <c r="G50" s="381">
        <v>830</v>
      </c>
      <c r="H50" s="381">
        <v>823</v>
      </c>
      <c r="I50" s="381">
        <v>816</v>
      </c>
      <c r="J50" s="381">
        <v>807</v>
      </c>
      <c r="K50" s="381">
        <v>796</v>
      </c>
      <c r="L50" s="381">
        <v>785</v>
      </c>
      <c r="M50" s="381">
        <v>772</v>
      </c>
      <c r="N50" s="381">
        <v>759</v>
      </c>
      <c r="O50" s="381">
        <v>744</v>
      </c>
      <c r="P50" s="381">
        <v>729</v>
      </c>
      <c r="Q50" s="381">
        <v>713</v>
      </c>
      <c r="R50" s="381">
        <v>696</v>
      </c>
      <c r="S50" s="381">
        <v>679</v>
      </c>
      <c r="T50" s="381">
        <v>661</v>
      </c>
      <c r="U50" s="381">
        <v>644</v>
      </c>
      <c r="V50" s="381">
        <v>625</v>
      </c>
      <c r="W50" s="381">
        <v>607</v>
      </c>
      <c r="X50" s="381">
        <v>589</v>
      </c>
      <c r="Y50" s="381">
        <v>571</v>
      </c>
      <c r="Z50" s="381">
        <v>553</v>
      </c>
      <c r="AA50" s="381">
        <v>535</v>
      </c>
      <c r="AB50" s="381">
        <v>518</v>
      </c>
      <c r="AC50" s="381">
        <v>501</v>
      </c>
      <c r="AD50" s="381">
        <v>485</v>
      </c>
      <c r="AE50" s="381">
        <v>470</v>
      </c>
      <c r="AF50" s="381">
        <v>455</v>
      </c>
      <c r="AG50" s="381">
        <v>442</v>
      </c>
      <c r="AH50" s="381">
        <v>431</v>
      </c>
      <c r="AI50" s="381">
        <v>421</v>
      </c>
      <c r="AJ50" s="381">
        <v>413</v>
      </c>
      <c r="AK50" s="381">
        <v>408</v>
      </c>
      <c r="AL50" s="381">
        <v>405</v>
      </c>
    </row>
    <row r="51" spans="1:38" x14ac:dyDescent="0.2">
      <c r="A51" s="928"/>
      <c r="B51" s="635">
        <v>48</v>
      </c>
      <c r="C51" s="381">
        <v>839</v>
      </c>
      <c r="D51" s="381">
        <v>839</v>
      </c>
      <c r="E51" s="381">
        <v>837</v>
      </c>
      <c r="F51" s="381">
        <v>833</v>
      </c>
      <c r="G51" s="381">
        <v>828</v>
      </c>
      <c r="H51" s="381">
        <v>822</v>
      </c>
      <c r="I51" s="381">
        <v>814</v>
      </c>
      <c r="J51" s="381">
        <v>805</v>
      </c>
      <c r="K51" s="381">
        <v>794</v>
      </c>
      <c r="L51" s="381">
        <v>783</v>
      </c>
      <c r="M51" s="381">
        <v>770</v>
      </c>
      <c r="N51" s="381">
        <v>756</v>
      </c>
      <c r="O51" s="381">
        <v>742</v>
      </c>
      <c r="P51" s="381">
        <v>726</v>
      </c>
      <c r="Q51" s="381">
        <v>710</v>
      </c>
      <c r="R51" s="381">
        <v>693</v>
      </c>
      <c r="S51" s="381">
        <v>676</v>
      </c>
      <c r="T51" s="381">
        <v>658</v>
      </c>
      <c r="U51" s="381">
        <v>640</v>
      </c>
      <c r="V51" s="381">
        <v>622</v>
      </c>
      <c r="W51" s="381">
        <v>604</v>
      </c>
      <c r="X51" s="381">
        <v>585</v>
      </c>
      <c r="Y51" s="381">
        <v>567</v>
      </c>
      <c r="Z51" s="381">
        <v>549</v>
      </c>
      <c r="AA51" s="381">
        <v>531</v>
      </c>
      <c r="AB51" s="381">
        <v>514</v>
      </c>
      <c r="AC51" s="381">
        <v>497</v>
      </c>
      <c r="AD51" s="381">
        <v>481</v>
      </c>
      <c r="AE51" s="381">
        <v>465</v>
      </c>
      <c r="AF51" s="381">
        <v>451</v>
      </c>
      <c r="AG51" s="381">
        <v>437</v>
      </c>
      <c r="AH51" s="381">
        <v>425</v>
      </c>
      <c r="AI51" s="381">
        <v>415</v>
      </c>
      <c r="AJ51" s="381">
        <v>408</v>
      </c>
      <c r="AK51" s="381">
        <v>402</v>
      </c>
      <c r="AL51" s="381">
        <v>399</v>
      </c>
    </row>
    <row r="52" spans="1:38" x14ac:dyDescent="0.2">
      <c r="A52" s="928"/>
      <c r="B52" s="635">
        <v>49</v>
      </c>
      <c r="C52" s="381">
        <v>838</v>
      </c>
      <c r="D52" s="381">
        <v>837</v>
      </c>
      <c r="E52" s="381">
        <v>835</v>
      </c>
      <c r="F52" s="381">
        <v>831</v>
      </c>
      <c r="G52" s="381">
        <v>826</v>
      </c>
      <c r="H52" s="381">
        <v>820</v>
      </c>
      <c r="I52" s="381">
        <v>812</v>
      </c>
      <c r="J52" s="381">
        <v>803</v>
      </c>
      <c r="K52" s="381">
        <v>792</v>
      </c>
      <c r="L52" s="381">
        <v>780</v>
      </c>
      <c r="M52" s="381">
        <v>768</v>
      </c>
      <c r="N52" s="381">
        <v>754</v>
      </c>
      <c r="O52" s="381">
        <v>739</v>
      </c>
      <c r="P52" s="381">
        <v>724</v>
      </c>
      <c r="Q52" s="381">
        <v>707</v>
      </c>
      <c r="R52" s="381">
        <v>690</v>
      </c>
      <c r="S52" s="381">
        <v>673</v>
      </c>
      <c r="T52" s="381">
        <v>655</v>
      </c>
      <c r="U52" s="381">
        <v>637</v>
      </c>
      <c r="V52" s="381">
        <v>618</v>
      </c>
      <c r="W52" s="381">
        <v>600</v>
      </c>
      <c r="X52" s="381">
        <v>581</v>
      </c>
      <c r="Y52" s="381">
        <v>563</v>
      </c>
      <c r="Z52" s="381">
        <v>545</v>
      </c>
      <c r="AA52" s="381">
        <v>527</v>
      </c>
      <c r="AB52" s="381">
        <v>509</v>
      </c>
      <c r="AC52" s="381">
        <v>492</v>
      </c>
      <c r="AD52" s="381">
        <v>476</v>
      </c>
      <c r="AE52" s="381">
        <v>461</v>
      </c>
      <c r="AF52" s="381">
        <v>446</v>
      </c>
      <c r="AG52" s="381">
        <v>432</v>
      </c>
      <c r="AH52" s="381">
        <v>420</v>
      </c>
      <c r="AI52" s="381">
        <v>410</v>
      </c>
      <c r="AJ52" s="381">
        <v>402</v>
      </c>
      <c r="AK52" s="381">
        <v>397</v>
      </c>
      <c r="AL52" s="381">
        <v>393</v>
      </c>
    </row>
    <row r="53" spans="1:38" x14ac:dyDescent="0.2">
      <c r="A53" s="928"/>
      <c r="B53" s="635">
        <v>50</v>
      </c>
      <c r="C53" s="381">
        <v>836</v>
      </c>
      <c r="D53" s="381">
        <v>835</v>
      </c>
      <c r="E53" s="381">
        <v>833</v>
      </c>
      <c r="F53" s="381">
        <v>829</v>
      </c>
      <c r="G53" s="381">
        <v>824</v>
      </c>
      <c r="H53" s="381">
        <v>818</v>
      </c>
      <c r="I53" s="381">
        <v>810</v>
      </c>
      <c r="J53" s="381">
        <v>801</v>
      </c>
      <c r="K53" s="381">
        <v>790</v>
      </c>
      <c r="L53" s="381">
        <v>778</v>
      </c>
      <c r="M53" s="381">
        <v>765</v>
      </c>
      <c r="N53" s="381">
        <v>751</v>
      </c>
      <c r="O53" s="381">
        <v>736</v>
      </c>
      <c r="P53" s="381">
        <v>721</v>
      </c>
      <c r="Q53" s="381">
        <v>704</v>
      </c>
      <c r="R53" s="381">
        <v>687</v>
      </c>
      <c r="S53" s="381">
        <v>670</v>
      </c>
      <c r="T53" s="381">
        <v>652</v>
      </c>
      <c r="U53" s="381">
        <v>633</v>
      </c>
      <c r="V53" s="381">
        <v>615</v>
      </c>
      <c r="W53" s="381">
        <v>596</v>
      </c>
      <c r="X53" s="381">
        <v>577</v>
      </c>
      <c r="Y53" s="381">
        <v>559</v>
      </c>
      <c r="Z53" s="381">
        <v>540</v>
      </c>
      <c r="AA53" s="381">
        <v>522</v>
      </c>
      <c r="AB53" s="381">
        <v>505</v>
      </c>
      <c r="AC53" s="381">
        <v>488</v>
      </c>
      <c r="AD53" s="381">
        <v>471</v>
      </c>
      <c r="AE53" s="381">
        <v>456</v>
      </c>
      <c r="AF53" s="381">
        <v>441</v>
      </c>
      <c r="AG53" s="381">
        <v>427</v>
      </c>
      <c r="AH53" s="381">
        <v>415</v>
      </c>
      <c r="AI53" s="381">
        <v>405</v>
      </c>
      <c r="AJ53" s="381">
        <v>397</v>
      </c>
      <c r="AK53" s="381">
        <v>391</v>
      </c>
      <c r="AL53" s="381">
        <v>388</v>
      </c>
    </row>
    <row r="54" spans="1:38" x14ac:dyDescent="0.2">
      <c r="A54" s="928"/>
      <c r="B54" s="635">
        <v>51</v>
      </c>
      <c r="C54" s="381">
        <v>834</v>
      </c>
      <c r="D54" s="381">
        <v>833</v>
      </c>
      <c r="E54" s="381">
        <v>831</v>
      </c>
      <c r="F54" s="381">
        <v>827</v>
      </c>
      <c r="G54" s="381">
        <v>822</v>
      </c>
      <c r="H54" s="381">
        <v>815</v>
      </c>
      <c r="I54" s="381">
        <v>808</v>
      </c>
      <c r="J54" s="381">
        <v>798</v>
      </c>
      <c r="K54" s="381">
        <v>787</v>
      </c>
      <c r="L54" s="381">
        <v>776</v>
      </c>
      <c r="M54" s="381">
        <v>762</v>
      </c>
      <c r="N54" s="381">
        <v>748</v>
      </c>
      <c r="O54" s="381">
        <v>733</v>
      </c>
      <c r="P54" s="381">
        <v>718</v>
      </c>
      <c r="Q54" s="381">
        <v>701</v>
      </c>
      <c r="R54" s="381">
        <v>684</v>
      </c>
      <c r="S54" s="381">
        <v>666</v>
      </c>
      <c r="T54" s="381">
        <v>648</v>
      </c>
      <c r="U54" s="381">
        <v>630</v>
      </c>
      <c r="V54" s="381">
        <v>611</v>
      </c>
      <c r="W54" s="381">
        <v>592</v>
      </c>
      <c r="X54" s="381">
        <v>573</v>
      </c>
      <c r="Y54" s="381">
        <v>555</v>
      </c>
      <c r="Z54" s="381">
        <v>536</v>
      </c>
      <c r="AA54" s="381">
        <v>518</v>
      </c>
      <c r="AB54" s="381">
        <v>500</v>
      </c>
      <c r="AC54" s="381">
        <v>483</v>
      </c>
      <c r="AD54" s="381">
        <v>467</v>
      </c>
      <c r="AE54" s="381">
        <v>451</v>
      </c>
      <c r="AF54" s="381">
        <v>436</v>
      </c>
      <c r="AG54" s="381">
        <v>422</v>
      </c>
      <c r="AH54" s="381">
        <v>410</v>
      </c>
      <c r="AI54" s="381">
        <v>400</v>
      </c>
      <c r="AJ54" s="381">
        <v>392</v>
      </c>
      <c r="AK54" s="381">
        <v>386</v>
      </c>
      <c r="AL54" s="381">
        <v>382</v>
      </c>
    </row>
    <row r="55" spans="1:38" x14ac:dyDescent="0.2">
      <c r="A55" s="928"/>
      <c r="B55" s="635">
        <v>52</v>
      </c>
      <c r="C55" s="381">
        <v>831</v>
      </c>
      <c r="D55" s="381">
        <v>831</v>
      </c>
      <c r="E55" s="381">
        <v>828</v>
      </c>
      <c r="F55" s="381">
        <v>825</v>
      </c>
      <c r="G55" s="381">
        <v>820</v>
      </c>
      <c r="H55" s="381">
        <v>813</v>
      </c>
      <c r="I55" s="381">
        <v>805</v>
      </c>
      <c r="J55" s="381">
        <v>796</v>
      </c>
      <c r="K55" s="381">
        <v>785</v>
      </c>
      <c r="L55" s="381">
        <v>773</v>
      </c>
      <c r="M55" s="381">
        <v>760</v>
      </c>
      <c r="N55" s="381">
        <v>746</v>
      </c>
      <c r="O55" s="381">
        <v>730</v>
      </c>
      <c r="P55" s="381">
        <v>715</v>
      </c>
      <c r="Q55" s="381">
        <v>698</v>
      </c>
      <c r="R55" s="381">
        <v>681</v>
      </c>
      <c r="S55" s="381">
        <v>663</v>
      </c>
      <c r="T55" s="381">
        <v>645</v>
      </c>
      <c r="U55" s="381">
        <v>626</v>
      </c>
      <c r="V55" s="381">
        <v>607</v>
      </c>
      <c r="W55" s="381">
        <v>588</v>
      </c>
      <c r="X55" s="381">
        <v>569</v>
      </c>
      <c r="Y55" s="381">
        <v>551</v>
      </c>
      <c r="Z55" s="381">
        <v>532</v>
      </c>
      <c r="AA55" s="381">
        <v>514</v>
      </c>
      <c r="AB55" s="381">
        <v>496</v>
      </c>
      <c r="AC55" s="381">
        <v>479</v>
      </c>
      <c r="AD55" s="381">
        <v>462</v>
      </c>
      <c r="AE55" s="381">
        <v>446</v>
      </c>
      <c r="AF55" s="381">
        <v>432</v>
      </c>
      <c r="AG55" s="381">
        <v>418</v>
      </c>
      <c r="AH55" s="381">
        <v>405</v>
      </c>
      <c r="AI55" s="381">
        <v>395</v>
      </c>
      <c r="AJ55" s="381">
        <v>387</v>
      </c>
      <c r="AK55" s="381">
        <v>381</v>
      </c>
      <c r="AL55" s="381">
        <v>377</v>
      </c>
    </row>
    <row r="56" spans="1:38" x14ac:dyDescent="0.2">
      <c r="A56" s="928"/>
      <c r="B56" s="635">
        <v>53</v>
      </c>
      <c r="C56" s="381">
        <v>829</v>
      </c>
      <c r="D56" s="381">
        <v>828</v>
      </c>
      <c r="E56" s="381">
        <v>826</v>
      </c>
      <c r="F56" s="381">
        <v>822</v>
      </c>
      <c r="G56" s="381">
        <v>817</v>
      </c>
      <c r="H56" s="381">
        <v>810</v>
      </c>
      <c r="I56" s="381">
        <v>802</v>
      </c>
      <c r="J56" s="381">
        <v>793</v>
      </c>
      <c r="K56" s="381">
        <v>782</v>
      </c>
      <c r="L56" s="381">
        <v>770</v>
      </c>
      <c r="M56" s="381">
        <v>757</v>
      </c>
      <c r="N56" s="381">
        <v>743</v>
      </c>
      <c r="O56" s="381">
        <v>727</v>
      </c>
      <c r="P56" s="381">
        <v>711</v>
      </c>
      <c r="Q56" s="381">
        <v>695</v>
      </c>
      <c r="R56" s="381">
        <v>677</v>
      </c>
      <c r="S56" s="381">
        <v>659</v>
      </c>
      <c r="T56" s="381">
        <v>641</v>
      </c>
      <c r="U56" s="381">
        <v>622</v>
      </c>
      <c r="V56" s="381">
        <v>603</v>
      </c>
      <c r="W56" s="381">
        <v>584</v>
      </c>
      <c r="X56" s="381">
        <v>565</v>
      </c>
      <c r="Y56" s="381">
        <v>546</v>
      </c>
      <c r="Z56" s="381">
        <v>528</v>
      </c>
      <c r="AA56" s="381">
        <v>509</v>
      </c>
      <c r="AB56" s="381">
        <v>491</v>
      </c>
      <c r="AC56" s="381">
        <v>474</v>
      </c>
      <c r="AD56" s="381">
        <v>458</v>
      </c>
      <c r="AE56" s="381">
        <v>442</v>
      </c>
      <c r="AF56" s="381">
        <v>427</v>
      </c>
      <c r="AG56" s="381">
        <v>413</v>
      </c>
      <c r="AH56" s="381">
        <v>400</v>
      </c>
      <c r="AI56" s="381">
        <v>390</v>
      </c>
      <c r="AJ56" s="381">
        <v>382</v>
      </c>
      <c r="AK56" s="381">
        <v>375</v>
      </c>
      <c r="AL56" s="381">
        <v>372</v>
      </c>
    </row>
    <row r="57" spans="1:38" x14ac:dyDescent="0.2">
      <c r="A57" s="928"/>
      <c r="B57" s="635">
        <v>54</v>
      </c>
      <c r="C57" s="381">
        <v>826</v>
      </c>
      <c r="D57" s="381">
        <v>825</v>
      </c>
      <c r="E57" s="381">
        <v>823</v>
      </c>
      <c r="F57" s="381">
        <v>819</v>
      </c>
      <c r="G57" s="381">
        <v>814</v>
      </c>
      <c r="H57" s="381">
        <v>808</v>
      </c>
      <c r="I57" s="381">
        <v>800</v>
      </c>
      <c r="J57" s="381">
        <v>790</v>
      </c>
      <c r="K57" s="381">
        <v>779</v>
      </c>
      <c r="L57" s="381">
        <v>767</v>
      </c>
      <c r="M57" s="381">
        <v>754</v>
      </c>
      <c r="N57" s="381">
        <v>739</v>
      </c>
      <c r="O57" s="381">
        <v>724</v>
      </c>
      <c r="P57" s="381">
        <v>708</v>
      </c>
      <c r="Q57" s="381">
        <v>691</v>
      </c>
      <c r="R57" s="381">
        <v>674</v>
      </c>
      <c r="S57" s="381">
        <v>656</v>
      </c>
      <c r="T57" s="381">
        <v>637</v>
      </c>
      <c r="U57" s="381">
        <v>618</v>
      </c>
      <c r="V57" s="381">
        <v>599</v>
      </c>
      <c r="W57" s="381">
        <v>580</v>
      </c>
      <c r="X57" s="381">
        <v>561</v>
      </c>
      <c r="Y57" s="381">
        <v>542</v>
      </c>
      <c r="Z57" s="381">
        <v>523</v>
      </c>
      <c r="AA57" s="381">
        <v>505</v>
      </c>
      <c r="AB57" s="381">
        <v>487</v>
      </c>
      <c r="AC57" s="381">
        <v>470</v>
      </c>
      <c r="AD57" s="381">
        <v>453</v>
      </c>
      <c r="AE57" s="381">
        <v>437</v>
      </c>
      <c r="AF57" s="381">
        <v>422</v>
      </c>
      <c r="AG57" s="381">
        <v>408</v>
      </c>
      <c r="AH57" s="381">
        <v>395</v>
      </c>
      <c r="AI57" s="381">
        <v>385</v>
      </c>
      <c r="AJ57" s="381">
        <v>377</v>
      </c>
      <c r="AK57" s="381">
        <v>370</v>
      </c>
      <c r="AL57" s="381">
        <v>367</v>
      </c>
    </row>
    <row r="58" spans="1:38" x14ac:dyDescent="0.2">
      <c r="A58" s="928"/>
      <c r="B58" s="635">
        <v>55</v>
      </c>
      <c r="C58" s="381">
        <v>823</v>
      </c>
      <c r="D58" s="381">
        <v>823</v>
      </c>
      <c r="E58" s="381">
        <v>820</v>
      </c>
      <c r="F58" s="381">
        <v>817</v>
      </c>
      <c r="G58" s="381">
        <v>811</v>
      </c>
      <c r="H58" s="381">
        <v>805</v>
      </c>
      <c r="I58" s="381">
        <v>797</v>
      </c>
      <c r="J58" s="381">
        <v>787</v>
      </c>
      <c r="K58" s="381">
        <v>776</v>
      </c>
      <c r="L58" s="381">
        <v>764</v>
      </c>
      <c r="M58" s="381">
        <v>750</v>
      </c>
      <c r="N58" s="381">
        <v>736</v>
      </c>
      <c r="O58" s="381">
        <v>721</v>
      </c>
      <c r="P58" s="381">
        <v>704</v>
      </c>
      <c r="Q58" s="381">
        <v>688</v>
      </c>
      <c r="R58" s="381">
        <v>670</v>
      </c>
      <c r="S58" s="381">
        <v>652</v>
      </c>
      <c r="T58" s="381">
        <v>633</v>
      </c>
      <c r="U58" s="381">
        <v>614</v>
      </c>
      <c r="V58" s="381">
        <v>595</v>
      </c>
      <c r="W58" s="381">
        <v>576</v>
      </c>
      <c r="X58" s="381">
        <v>557</v>
      </c>
      <c r="Y58" s="381">
        <v>538</v>
      </c>
      <c r="Z58" s="381">
        <v>519</v>
      </c>
      <c r="AA58" s="381">
        <v>500</v>
      </c>
      <c r="AB58" s="381">
        <v>482</v>
      </c>
      <c r="AC58" s="381">
        <v>465</v>
      </c>
      <c r="AD58" s="381">
        <v>448</v>
      </c>
      <c r="AE58" s="381">
        <v>432</v>
      </c>
      <c r="AF58" s="381">
        <v>417</v>
      </c>
      <c r="AG58" s="381">
        <v>403</v>
      </c>
      <c r="AH58" s="381">
        <v>391</v>
      </c>
      <c r="AI58" s="381">
        <v>380</v>
      </c>
      <c r="AJ58" s="381">
        <v>371</v>
      </c>
      <c r="AK58" s="381">
        <v>365</v>
      </c>
      <c r="AL58" s="381">
        <v>361</v>
      </c>
    </row>
    <row r="59" spans="1:38" x14ac:dyDescent="0.2">
      <c r="A59" s="928"/>
      <c r="B59" s="635">
        <v>56</v>
      </c>
      <c r="C59" s="381">
        <v>820</v>
      </c>
      <c r="D59" s="381">
        <v>820</v>
      </c>
      <c r="E59" s="381">
        <v>817</v>
      </c>
      <c r="F59" s="381">
        <v>814</v>
      </c>
      <c r="G59" s="381">
        <v>808</v>
      </c>
      <c r="H59" s="381">
        <v>802</v>
      </c>
      <c r="I59" s="381">
        <v>793</v>
      </c>
      <c r="J59" s="381">
        <v>784</v>
      </c>
      <c r="K59" s="381">
        <v>773</v>
      </c>
      <c r="L59" s="381">
        <v>760</v>
      </c>
      <c r="M59" s="381">
        <v>747</v>
      </c>
      <c r="N59" s="381">
        <v>732</v>
      </c>
      <c r="O59" s="381">
        <v>717</v>
      </c>
      <c r="P59" s="381">
        <v>701</v>
      </c>
      <c r="Q59" s="381">
        <v>684</v>
      </c>
      <c r="R59" s="381">
        <v>666</v>
      </c>
      <c r="S59" s="381">
        <v>648</v>
      </c>
      <c r="T59" s="381">
        <v>629</v>
      </c>
      <c r="U59" s="381">
        <v>610</v>
      </c>
      <c r="V59" s="381">
        <v>591</v>
      </c>
      <c r="W59" s="381">
        <v>572</v>
      </c>
      <c r="X59" s="381">
        <v>552</v>
      </c>
      <c r="Y59" s="381">
        <v>533</v>
      </c>
      <c r="Z59" s="381">
        <v>514</v>
      </c>
      <c r="AA59" s="381">
        <v>496</v>
      </c>
      <c r="AB59" s="381">
        <v>478</v>
      </c>
      <c r="AC59" s="381">
        <v>460</v>
      </c>
      <c r="AD59" s="381">
        <v>444</v>
      </c>
      <c r="AE59" s="381">
        <v>428</v>
      </c>
      <c r="AF59" s="381">
        <v>412</v>
      </c>
      <c r="AG59" s="381">
        <v>399</v>
      </c>
      <c r="AH59" s="381">
        <v>386</v>
      </c>
      <c r="AI59" s="381">
        <v>375</v>
      </c>
      <c r="AJ59" s="381">
        <v>366</v>
      </c>
      <c r="AK59" s="381">
        <v>360</v>
      </c>
      <c r="AL59" s="381">
        <v>357</v>
      </c>
    </row>
    <row r="60" spans="1:38" x14ac:dyDescent="0.2">
      <c r="A60" s="928"/>
      <c r="B60" s="635">
        <v>57</v>
      </c>
      <c r="C60" s="381">
        <v>817</v>
      </c>
      <c r="D60" s="381">
        <v>816</v>
      </c>
      <c r="E60" s="381">
        <v>814</v>
      </c>
      <c r="F60" s="381">
        <v>810</v>
      </c>
      <c r="G60" s="381">
        <v>805</v>
      </c>
      <c r="H60" s="381">
        <v>798</v>
      </c>
      <c r="I60" s="381">
        <v>790</v>
      </c>
      <c r="J60" s="381">
        <v>780</v>
      </c>
      <c r="K60" s="381">
        <v>769</v>
      </c>
      <c r="L60" s="381">
        <v>757</v>
      </c>
      <c r="M60" s="381">
        <v>743</v>
      </c>
      <c r="N60" s="381">
        <v>729</v>
      </c>
      <c r="O60" s="381">
        <v>713</v>
      </c>
      <c r="P60" s="381">
        <v>697</v>
      </c>
      <c r="Q60" s="381">
        <v>680</v>
      </c>
      <c r="R60" s="381">
        <v>662</v>
      </c>
      <c r="S60" s="381">
        <v>644</v>
      </c>
      <c r="T60" s="381">
        <v>625</v>
      </c>
      <c r="U60" s="381">
        <v>606</v>
      </c>
      <c r="V60" s="381">
        <v>587</v>
      </c>
      <c r="W60" s="381">
        <v>567</v>
      </c>
      <c r="X60" s="381">
        <v>548</v>
      </c>
      <c r="Y60" s="381">
        <v>529</v>
      </c>
      <c r="Z60" s="381">
        <v>510</v>
      </c>
      <c r="AA60" s="381">
        <v>491</v>
      </c>
      <c r="AB60" s="381">
        <v>473</v>
      </c>
      <c r="AC60" s="381">
        <v>456</v>
      </c>
      <c r="AD60" s="381">
        <v>439</v>
      </c>
      <c r="AE60" s="381">
        <v>423</v>
      </c>
      <c r="AF60" s="381">
        <v>408</v>
      </c>
      <c r="AG60" s="381">
        <v>394</v>
      </c>
      <c r="AH60" s="381">
        <v>381</v>
      </c>
      <c r="AI60" s="381">
        <v>370</v>
      </c>
      <c r="AJ60" s="381">
        <v>361</v>
      </c>
      <c r="AK60" s="381">
        <v>355</v>
      </c>
      <c r="AL60" s="381">
        <v>351</v>
      </c>
    </row>
    <row r="61" spans="1:38" x14ac:dyDescent="0.2">
      <c r="A61" s="928"/>
      <c r="B61" s="635">
        <v>58</v>
      </c>
      <c r="C61" s="381">
        <v>814</v>
      </c>
      <c r="D61" s="381">
        <v>813</v>
      </c>
      <c r="E61" s="381">
        <v>811</v>
      </c>
      <c r="F61" s="381">
        <v>807</v>
      </c>
      <c r="G61" s="381">
        <v>801</v>
      </c>
      <c r="H61" s="381">
        <v>795</v>
      </c>
      <c r="I61" s="381">
        <v>786</v>
      </c>
      <c r="J61" s="381">
        <v>777</v>
      </c>
      <c r="K61" s="381">
        <v>766</v>
      </c>
      <c r="L61" s="381">
        <v>753</v>
      </c>
      <c r="M61" s="381">
        <v>740</v>
      </c>
      <c r="N61" s="381">
        <v>725</v>
      </c>
      <c r="O61" s="381">
        <v>709</v>
      </c>
      <c r="P61" s="381">
        <v>693</v>
      </c>
      <c r="Q61" s="381">
        <v>676</v>
      </c>
      <c r="R61" s="381">
        <v>658</v>
      </c>
      <c r="S61" s="381">
        <v>640</v>
      </c>
      <c r="T61" s="381">
        <v>621</v>
      </c>
      <c r="U61" s="381">
        <v>602</v>
      </c>
      <c r="V61" s="381">
        <v>583</v>
      </c>
      <c r="W61" s="381">
        <v>563</v>
      </c>
      <c r="X61" s="381">
        <v>544</v>
      </c>
      <c r="Y61" s="381">
        <v>524</v>
      </c>
      <c r="Z61" s="381">
        <v>505</v>
      </c>
      <c r="AA61" s="381">
        <v>487</v>
      </c>
      <c r="AB61" s="381">
        <v>469</v>
      </c>
      <c r="AC61" s="381">
        <v>451</v>
      </c>
      <c r="AD61" s="381">
        <v>434</v>
      </c>
      <c r="AE61" s="381">
        <v>418</v>
      </c>
      <c r="AF61" s="381">
        <v>403</v>
      </c>
      <c r="AG61" s="381">
        <v>389</v>
      </c>
      <c r="AH61" s="381">
        <v>376</v>
      </c>
      <c r="AI61" s="381">
        <v>365</v>
      </c>
      <c r="AJ61" s="381">
        <v>356</v>
      </c>
      <c r="AK61" s="381">
        <v>350</v>
      </c>
      <c r="AL61" s="381">
        <v>346</v>
      </c>
    </row>
    <row r="62" spans="1:38" x14ac:dyDescent="0.2">
      <c r="A62" s="928"/>
      <c r="B62" s="635">
        <v>59</v>
      </c>
      <c r="C62" s="381">
        <v>810</v>
      </c>
      <c r="D62" s="381">
        <v>809</v>
      </c>
      <c r="E62" s="381">
        <v>807</v>
      </c>
      <c r="F62" s="381">
        <v>803</v>
      </c>
      <c r="G62" s="381">
        <v>798</v>
      </c>
      <c r="H62" s="381">
        <v>791</v>
      </c>
      <c r="I62" s="381">
        <v>783</v>
      </c>
      <c r="J62" s="381">
        <v>773</v>
      </c>
      <c r="K62" s="381">
        <v>762</v>
      </c>
      <c r="L62" s="381">
        <v>749</v>
      </c>
      <c r="M62" s="381">
        <v>736</v>
      </c>
      <c r="N62" s="381">
        <v>721</v>
      </c>
      <c r="O62" s="381">
        <v>706</v>
      </c>
      <c r="P62" s="381">
        <v>689</v>
      </c>
      <c r="Q62" s="381">
        <v>672</v>
      </c>
      <c r="R62" s="381">
        <v>654</v>
      </c>
      <c r="S62" s="381">
        <v>635</v>
      </c>
      <c r="T62" s="381">
        <v>617</v>
      </c>
      <c r="U62" s="381">
        <v>598</v>
      </c>
      <c r="V62" s="381">
        <v>578</v>
      </c>
      <c r="W62" s="381">
        <v>559</v>
      </c>
      <c r="X62" s="381">
        <v>539</v>
      </c>
      <c r="Y62" s="381">
        <v>520</v>
      </c>
      <c r="Z62" s="381">
        <v>501</v>
      </c>
      <c r="AA62" s="381">
        <v>482</v>
      </c>
      <c r="AB62" s="381">
        <v>464</v>
      </c>
      <c r="AC62" s="381">
        <v>446</v>
      </c>
      <c r="AD62" s="381">
        <v>430</v>
      </c>
      <c r="AE62" s="381">
        <v>414</v>
      </c>
      <c r="AF62" s="381">
        <v>398</v>
      </c>
      <c r="AG62" s="381">
        <v>384</v>
      </c>
      <c r="AH62" s="381">
        <v>372</v>
      </c>
      <c r="AI62" s="381">
        <v>361</v>
      </c>
      <c r="AJ62" s="381">
        <v>352</v>
      </c>
      <c r="AK62" s="381">
        <v>345</v>
      </c>
      <c r="AL62" s="381">
        <v>341</v>
      </c>
    </row>
    <row r="63" spans="1:38" x14ac:dyDescent="0.2">
      <c r="A63" s="928"/>
      <c r="B63" s="635">
        <v>60</v>
      </c>
      <c r="C63" s="381">
        <v>806</v>
      </c>
      <c r="D63" s="381">
        <v>805</v>
      </c>
      <c r="E63" s="381">
        <v>803</v>
      </c>
      <c r="F63" s="381">
        <v>799</v>
      </c>
      <c r="G63" s="381">
        <v>794</v>
      </c>
      <c r="H63" s="381">
        <v>787</v>
      </c>
      <c r="I63" s="381">
        <v>779</v>
      </c>
      <c r="J63" s="381">
        <v>769</v>
      </c>
      <c r="K63" s="381">
        <v>758</v>
      </c>
      <c r="L63" s="381">
        <v>745</v>
      </c>
      <c r="M63" s="381">
        <v>732</v>
      </c>
      <c r="N63" s="381">
        <v>717</v>
      </c>
      <c r="O63" s="381">
        <v>701</v>
      </c>
      <c r="P63" s="381">
        <v>685</v>
      </c>
      <c r="Q63" s="381">
        <v>668</v>
      </c>
      <c r="R63" s="381">
        <v>650</v>
      </c>
      <c r="S63" s="381">
        <v>631</v>
      </c>
      <c r="T63" s="381">
        <v>612</v>
      </c>
      <c r="U63" s="381">
        <v>593</v>
      </c>
      <c r="V63" s="381">
        <v>574</v>
      </c>
      <c r="W63" s="381">
        <v>554</v>
      </c>
      <c r="X63" s="381">
        <v>534</v>
      </c>
      <c r="Y63" s="381">
        <v>515</v>
      </c>
      <c r="Z63" s="381">
        <v>496</v>
      </c>
      <c r="AA63" s="381">
        <v>477</v>
      </c>
      <c r="AB63" s="381">
        <v>459</v>
      </c>
      <c r="AC63" s="381">
        <v>442</v>
      </c>
      <c r="AD63" s="381">
        <v>425</v>
      </c>
      <c r="AE63" s="381">
        <v>409</v>
      </c>
      <c r="AF63" s="381">
        <v>394</v>
      </c>
      <c r="AG63" s="381">
        <v>380</v>
      </c>
      <c r="AH63" s="381">
        <v>367</v>
      </c>
      <c r="AI63" s="381">
        <v>356</v>
      </c>
      <c r="AJ63" s="381">
        <v>347</v>
      </c>
      <c r="AK63" s="381">
        <v>340</v>
      </c>
      <c r="AL63" s="381">
        <v>336</v>
      </c>
    </row>
    <row r="64" spans="1:38" x14ac:dyDescent="0.2">
      <c r="A64" s="928"/>
      <c r="B64" s="635">
        <v>61</v>
      </c>
      <c r="C64" s="381">
        <v>802</v>
      </c>
      <c r="D64" s="381">
        <v>801</v>
      </c>
      <c r="E64" s="381">
        <v>799</v>
      </c>
      <c r="F64" s="381">
        <v>795</v>
      </c>
      <c r="G64" s="381">
        <v>790</v>
      </c>
      <c r="H64" s="381">
        <v>783</v>
      </c>
      <c r="I64" s="381">
        <v>775</v>
      </c>
      <c r="J64" s="381">
        <v>765</v>
      </c>
      <c r="K64" s="381">
        <v>754</v>
      </c>
      <c r="L64" s="381">
        <v>741</v>
      </c>
      <c r="M64" s="381">
        <v>728</v>
      </c>
      <c r="N64" s="381">
        <v>713</v>
      </c>
      <c r="O64" s="381">
        <v>697</v>
      </c>
      <c r="P64" s="381">
        <v>681</v>
      </c>
      <c r="Q64" s="381">
        <v>663</v>
      </c>
      <c r="R64" s="381">
        <v>645</v>
      </c>
      <c r="S64" s="381">
        <v>627</v>
      </c>
      <c r="T64" s="381">
        <v>608</v>
      </c>
      <c r="U64" s="381">
        <v>589</v>
      </c>
      <c r="V64" s="381">
        <v>569</v>
      </c>
      <c r="W64" s="381">
        <v>549</v>
      </c>
      <c r="X64" s="381">
        <v>530</v>
      </c>
      <c r="Y64" s="381">
        <v>510</v>
      </c>
      <c r="Z64" s="381">
        <v>491</v>
      </c>
      <c r="AA64" s="381">
        <v>473</v>
      </c>
      <c r="AB64" s="381">
        <v>454</v>
      </c>
      <c r="AC64" s="381">
        <v>437</v>
      </c>
      <c r="AD64" s="381">
        <v>420</v>
      </c>
      <c r="AE64" s="381">
        <v>404</v>
      </c>
      <c r="AF64" s="381">
        <v>389</v>
      </c>
      <c r="AG64" s="381">
        <v>375</v>
      </c>
      <c r="AH64" s="381">
        <v>362</v>
      </c>
      <c r="AI64" s="381">
        <v>351</v>
      </c>
      <c r="AJ64" s="381">
        <v>342</v>
      </c>
      <c r="AK64" s="381">
        <v>336</v>
      </c>
      <c r="AL64" s="381">
        <v>332</v>
      </c>
    </row>
    <row r="65" spans="1:38" x14ac:dyDescent="0.2">
      <c r="A65" s="928"/>
      <c r="B65" s="635">
        <v>62</v>
      </c>
      <c r="C65" s="381">
        <v>798</v>
      </c>
      <c r="D65" s="381">
        <v>797</v>
      </c>
      <c r="E65" s="381">
        <v>795</v>
      </c>
      <c r="F65" s="381">
        <v>791</v>
      </c>
      <c r="G65" s="381">
        <v>786</v>
      </c>
      <c r="H65" s="381">
        <v>779</v>
      </c>
      <c r="I65" s="381">
        <v>771</v>
      </c>
      <c r="J65" s="381">
        <v>761</v>
      </c>
      <c r="K65" s="381">
        <v>750</v>
      </c>
      <c r="L65" s="381">
        <v>737</v>
      </c>
      <c r="M65" s="381">
        <v>723</v>
      </c>
      <c r="N65" s="381">
        <v>709</v>
      </c>
      <c r="O65" s="381">
        <v>693</v>
      </c>
      <c r="P65" s="381">
        <v>676</v>
      </c>
      <c r="Q65" s="381">
        <v>659</v>
      </c>
      <c r="R65" s="381">
        <v>641</v>
      </c>
      <c r="S65" s="381">
        <v>622</v>
      </c>
      <c r="T65" s="381">
        <v>603</v>
      </c>
      <c r="U65" s="381">
        <v>584</v>
      </c>
      <c r="V65" s="381">
        <v>564</v>
      </c>
      <c r="W65" s="381">
        <v>545</v>
      </c>
      <c r="X65" s="381">
        <v>525</v>
      </c>
      <c r="Y65" s="381">
        <v>506</v>
      </c>
      <c r="Z65" s="381">
        <v>486</v>
      </c>
      <c r="AA65" s="381">
        <v>468</v>
      </c>
      <c r="AB65" s="381">
        <v>450</v>
      </c>
      <c r="AC65" s="381">
        <v>432</v>
      </c>
      <c r="AD65" s="381">
        <v>415</v>
      </c>
      <c r="AE65" s="381">
        <v>399</v>
      </c>
      <c r="AF65" s="381">
        <v>384</v>
      </c>
      <c r="AG65" s="381">
        <v>370</v>
      </c>
      <c r="AH65" s="381">
        <v>358</v>
      </c>
      <c r="AI65" s="381">
        <v>346</v>
      </c>
      <c r="AJ65" s="381">
        <v>338</v>
      </c>
      <c r="AK65" s="381">
        <v>331</v>
      </c>
      <c r="AL65" s="381">
        <v>327</v>
      </c>
    </row>
    <row r="66" spans="1:38" x14ac:dyDescent="0.2">
      <c r="A66" s="928"/>
      <c r="B66" s="635">
        <v>63</v>
      </c>
      <c r="C66" s="381">
        <v>794</v>
      </c>
      <c r="D66" s="381">
        <v>793</v>
      </c>
      <c r="E66" s="381">
        <v>791</v>
      </c>
      <c r="F66" s="381">
        <v>787</v>
      </c>
      <c r="G66" s="381">
        <v>781</v>
      </c>
      <c r="H66" s="381">
        <v>775</v>
      </c>
      <c r="I66" s="381">
        <v>766</v>
      </c>
      <c r="J66" s="381">
        <v>756</v>
      </c>
      <c r="K66" s="381">
        <v>745</v>
      </c>
      <c r="L66" s="381">
        <v>733</v>
      </c>
      <c r="M66" s="381">
        <v>719</v>
      </c>
      <c r="N66" s="381">
        <v>704</v>
      </c>
      <c r="O66" s="381">
        <v>688</v>
      </c>
      <c r="P66" s="381">
        <v>672</v>
      </c>
      <c r="Q66" s="381">
        <v>654</v>
      </c>
      <c r="R66" s="381">
        <v>636</v>
      </c>
      <c r="S66" s="381">
        <v>618</v>
      </c>
      <c r="T66" s="381">
        <v>599</v>
      </c>
      <c r="U66" s="381">
        <v>579</v>
      </c>
      <c r="V66" s="381">
        <v>560</v>
      </c>
      <c r="W66" s="381">
        <v>540</v>
      </c>
      <c r="X66" s="381">
        <v>520</v>
      </c>
      <c r="Y66" s="381">
        <v>501</v>
      </c>
      <c r="Z66" s="381">
        <v>482</v>
      </c>
      <c r="AA66" s="381">
        <v>463</v>
      </c>
      <c r="AB66" s="381">
        <v>445</v>
      </c>
      <c r="AC66" s="381">
        <v>427</v>
      </c>
      <c r="AD66" s="381">
        <v>411</v>
      </c>
      <c r="AE66" s="381">
        <v>395</v>
      </c>
      <c r="AF66" s="381">
        <v>379</v>
      </c>
      <c r="AG66" s="381">
        <v>365</v>
      </c>
      <c r="AH66" s="381">
        <v>353</v>
      </c>
      <c r="AI66" s="381">
        <v>342</v>
      </c>
      <c r="AJ66" s="381">
        <v>333</v>
      </c>
      <c r="AK66" s="381">
        <v>326</v>
      </c>
      <c r="AL66" s="381">
        <v>322</v>
      </c>
    </row>
    <row r="67" spans="1:38" x14ac:dyDescent="0.2">
      <c r="A67" s="928"/>
      <c r="B67" s="635">
        <v>64</v>
      </c>
      <c r="C67" s="381">
        <v>789</v>
      </c>
      <c r="D67" s="381">
        <v>788</v>
      </c>
      <c r="E67" s="381">
        <v>786</v>
      </c>
      <c r="F67" s="381">
        <v>782</v>
      </c>
      <c r="G67" s="381">
        <v>777</v>
      </c>
      <c r="H67" s="381">
        <v>770</v>
      </c>
      <c r="I67" s="381">
        <v>762</v>
      </c>
      <c r="J67" s="381">
        <v>752</v>
      </c>
      <c r="K67" s="381">
        <v>741</v>
      </c>
      <c r="L67" s="381">
        <v>728</v>
      </c>
      <c r="M67" s="381">
        <v>714</v>
      </c>
      <c r="N67" s="381">
        <v>699</v>
      </c>
      <c r="O67" s="381">
        <v>684</v>
      </c>
      <c r="P67" s="381">
        <v>667</v>
      </c>
      <c r="Q67" s="381">
        <v>649</v>
      </c>
      <c r="R67" s="381">
        <v>631</v>
      </c>
      <c r="S67" s="381">
        <v>613</v>
      </c>
      <c r="T67" s="381">
        <v>594</v>
      </c>
      <c r="U67" s="381">
        <v>574</v>
      </c>
      <c r="V67" s="381">
        <v>555</v>
      </c>
      <c r="W67" s="381">
        <v>535</v>
      </c>
      <c r="X67" s="381">
        <v>516</v>
      </c>
      <c r="Y67" s="381">
        <v>496</v>
      </c>
      <c r="Z67" s="381">
        <v>477</v>
      </c>
      <c r="AA67" s="381">
        <v>458</v>
      </c>
      <c r="AB67" s="381">
        <v>440</v>
      </c>
      <c r="AC67" s="381">
        <v>422</v>
      </c>
      <c r="AD67" s="381">
        <v>406</v>
      </c>
      <c r="AE67" s="381">
        <v>390</v>
      </c>
      <c r="AF67" s="381">
        <v>375</v>
      </c>
      <c r="AG67" s="381">
        <v>361</v>
      </c>
      <c r="AH67" s="381">
        <v>348</v>
      </c>
      <c r="AI67" s="381">
        <v>337</v>
      </c>
      <c r="AJ67" s="381">
        <v>328</v>
      </c>
      <c r="AK67" s="381">
        <v>322</v>
      </c>
      <c r="AL67" s="381">
        <v>318</v>
      </c>
    </row>
    <row r="68" spans="1:38" x14ac:dyDescent="0.2">
      <c r="A68" s="928"/>
      <c r="B68" s="635">
        <v>65</v>
      </c>
      <c r="C68" s="381">
        <v>784</v>
      </c>
      <c r="D68" s="381">
        <v>784</v>
      </c>
      <c r="E68" s="381">
        <v>781</v>
      </c>
      <c r="F68" s="381">
        <v>777</v>
      </c>
      <c r="G68" s="381">
        <v>772</v>
      </c>
      <c r="H68" s="381">
        <v>765</v>
      </c>
      <c r="I68" s="381">
        <v>757</v>
      </c>
      <c r="J68" s="381">
        <v>747</v>
      </c>
      <c r="K68" s="381">
        <v>736</v>
      </c>
      <c r="L68" s="381">
        <v>723</v>
      </c>
      <c r="M68" s="381">
        <v>709</v>
      </c>
      <c r="N68" s="381">
        <v>694</v>
      </c>
      <c r="O68" s="381">
        <v>679</v>
      </c>
      <c r="P68" s="381">
        <v>662</v>
      </c>
      <c r="Q68" s="381">
        <v>645</v>
      </c>
      <c r="R68" s="381">
        <v>627</v>
      </c>
      <c r="S68" s="381">
        <v>608</v>
      </c>
      <c r="T68" s="381">
        <v>589</v>
      </c>
      <c r="U68" s="381">
        <v>569</v>
      </c>
      <c r="V68" s="381">
        <v>550</v>
      </c>
      <c r="W68" s="381">
        <v>530</v>
      </c>
      <c r="X68" s="381">
        <v>511</v>
      </c>
      <c r="Y68" s="381">
        <v>491</v>
      </c>
      <c r="Z68" s="381">
        <v>472</v>
      </c>
      <c r="AA68" s="381">
        <v>453</v>
      </c>
      <c r="AB68" s="381">
        <v>435</v>
      </c>
      <c r="AC68" s="381">
        <v>418</v>
      </c>
      <c r="AD68" s="381">
        <v>401</v>
      </c>
      <c r="AE68" s="381">
        <v>385</v>
      </c>
      <c r="AF68" s="381">
        <v>370</v>
      </c>
      <c r="AG68" s="381">
        <v>356</v>
      </c>
      <c r="AH68" s="381">
        <v>344</v>
      </c>
      <c r="AI68" s="381">
        <v>333</v>
      </c>
      <c r="AJ68" s="381">
        <v>324</v>
      </c>
      <c r="AK68" s="381">
        <v>317</v>
      </c>
      <c r="AL68" s="381">
        <v>313</v>
      </c>
    </row>
    <row r="69" spans="1:38" x14ac:dyDescent="0.2">
      <c r="A69" s="928"/>
      <c r="B69" s="635">
        <v>66</v>
      </c>
      <c r="C69" s="381">
        <v>779</v>
      </c>
      <c r="D69" s="381">
        <v>779</v>
      </c>
      <c r="E69" s="381">
        <v>776</v>
      </c>
      <c r="F69" s="381">
        <v>773</v>
      </c>
      <c r="G69" s="381">
        <v>767</v>
      </c>
      <c r="H69" s="381">
        <v>760</v>
      </c>
      <c r="I69" s="381">
        <v>752</v>
      </c>
      <c r="J69" s="381">
        <v>742</v>
      </c>
      <c r="K69" s="381">
        <v>731</v>
      </c>
      <c r="L69" s="381">
        <v>718</v>
      </c>
      <c r="M69" s="381">
        <v>705</v>
      </c>
      <c r="N69" s="381">
        <v>690</v>
      </c>
      <c r="O69" s="381">
        <v>674</v>
      </c>
      <c r="P69" s="381">
        <v>657</v>
      </c>
      <c r="Q69" s="381">
        <v>640</v>
      </c>
      <c r="R69" s="381">
        <v>622</v>
      </c>
      <c r="S69" s="381">
        <v>603</v>
      </c>
      <c r="T69" s="381">
        <v>584</v>
      </c>
      <c r="U69" s="381">
        <v>565</v>
      </c>
      <c r="V69" s="381">
        <v>545</v>
      </c>
      <c r="W69" s="381">
        <v>525</v>
      </c>
      <c r="X69" s="381">
        <v>506</v>
      </c>
      <c r="Y69" s="381">
        <v>486</v>
      </c>
      <c r="Z69" s="381">
        <v>467</v>
      </c>
      <c r="AA69" s="381">
        <v>448</v>
      </c>
      <c r="AB69" s="381">
        <v>430</v>
      </c>
      <c r="AC69" s="381">
        <v>413</v>
      </c>
      <c r="AD69" s="381">
        <v>396</v>
      </c>
      <c r="AE69" s="381">
        <v>380</v>
      </c>
      <c r="AF69" s="381">
        <v>365</v>
      </c>
      <c r="AG69" s="381">
        <v>352</v>
      </c>
      <c r="AH69" s="381">
        <v>339</v>
      </c>
      <c r="AI69" s="381">
        <v>328</v>
      </c>
      <c r="AJ69" s="381">
        <v>319</v>
      </c>
      <c r="AK69" s="381">
        <v>313</v>
      </c>
      <c r="AL69" s="381">
        <v>309</v>
      </c>
    </row>
    <row r="70" spans="1:38" x14ac:dyDescent="0.2">
      <c r="A70" s="928"/>
      <c r="B70" s="635">
        <v>67</v>
      </c>
      <c r="C70" s="381">
        <v>774</v>
      </c>
      <c r="D70" s="381">
        <v>774</v>
      </c>
      <c r="E70" s="381">
        <v>771</v>
      </c>
      <c r="F70" s="381">
        <v>768</v>
      </c>
      <c r="G70" s="381">
        <v>762</v>
      </c>
      <c r="H70" s="381">
        <v>756</v>
      </c>
      <c r="I70" s="381">
        <v>747</v>
      </c>
      <c r="J70" s="381">
        <v>737</v>
      </c>
      <c r="K70" s="381">
        <v>726</v>
      </c>
      <c r="L70" s="381">
        <v>713</v>
      </c>
      <c r="M70" s="381">
        <v>700</v>
      </c>
      <c r="N70" s="381">
        <v>685</v>
      </c>
      <c r="O70" s="381">
        <v>669</v>
      </c>
      <c r="P70" s="381">
        <v>652</v>
      </c>
      <c r="Q70" s="381">
        <v>635</v>
      </c>
      <c r="R70" s="381">
        <v>617</v>
      </c>
      <c r="S70" s="381">
        <v>598</v>
      </c>
      <c r="T70" s="381">
        <v>579</v>
      </c>
      <c r="U70" s="381">
        <v>560</v>
      </c>
      <c r="V70" s="381">
        <v>540</v>
      </c>
      <c r="W70" s="381">
        <v>520</v>
      </c>
      <c r="X70" s="381">
        <v>501</v>
      </c>
      <c r="Y70" s="381">
        <v>481</v>
      </c>
      <c r="Z70" s="381">
        <v>462</v>
      </c>
      <c r="AA70" s="381">
        <v>443</v>
      </c>
      <c r="AB70" s="381">
        <v>425</v>
      </c>
      <c r="AC70" s="381">
        <v>408</v>
      </c>
      <c r="AD70" s="381">
        <v>391</v>
      </c>
      <c r="AE70" s="381">
        <v>375</v>
      </c>
      <c r="AF70" s="381">
        <v>360</v>
      </c>
      <c r="AG70" s="381">
        <v>347</v>
      </c>
      <c r="AH70" s="381">
        <v>334</v>
      </c>
      <c r="AI70" s="381">
        <v>324</v>
      </c>
      <c r="AJ70" s="381">
        <v>315</v>
      </c>
      <c r="AK70" s="381">
        <v>309</v>
      </c>
      <c r="AL70" s="381">
        <v>304</v>
      </c>
    </row>
    <row r="71" spans="1:38" x14ac:dyDescent="0.2">
      <c r="A71" s="928"/>
      <c r="B71" s="635">
        <v>68</v>
      </c>
      <c r="C71" s="381">
        <v>769</v>
      </c>
      <c r="D71" s="381">
        <v>768</v>
      </c>
      <c r="E71" s="381">
        <v>766</v>
      </c>
      <c r="F71" s="381">
        <v>762</v>
      </c>
      <c r="G71" s="381">
        <v>757</v>
      </c>
      <c r="H71" s="381">
        <v>750</v>
      </c>
      <c r="I71" s="381">
        <v>742</v>
      </c>
      <c r="J71" s="381">
        <v>732</v>
      </c>
      <c r="K71" s="381">
        <v>721</v>
      </c>
      <c r="L71" s="381">
        <v>708</v>
      </c>
      <c r="M71" s="381">
        <v>695</v>
      </c>
      <c r="N71" s="381">
        <v>680</v>
      </c>
      <c r="O71" s="381">
        <v>664</v>
      </c>
      <c r="P71" s="381">
        <v>647</v>
      </c>
      <c r="Q71" s="381">
        <v>629</v>
      </c>
      <c r="R71" s="381">
        <v>612</v>
      </c>
      <c r="S71" s="381">
        <v>593</v>
      </c>
      <c r="T71" s="381">
        <v>574</v>
      </c>
      <c r="U71" s="381">
        <v>554</v>
      </c>
      <c r="V71" s="381">
        <v>535</v>
      </c>
      <c r="W71" s="381">
        <v>515</v>
      </c>
      <c r="X71" s="381">
        <v>496</v>
      </c>
      <c r="Y71" s="381">
        <v>476</v>
      </c>
      <c r="Z71" s="381">
        <v>457</v>
      </c>
      <c r="AA71" s="381">
        <v>439</v>
      </c>
      <c r="AB71" s="381">
        <v>420</v>
      </c>
      <c r="AC71" s="381">
        <v>403</v>
      </c>
      <c r="AD71" s="381">
        <v>387</v>
      </c>
      <c r="AE71" s="381">
        <v>371</v>
      </c>
      <c r="AF71" s="381">
        <v>356</v>
      </c>
      <c r="AG71" s="381">
        <v>342</v>
      </c>
      <c r="AH71" s="381">
        <v>330</v>
      </c>
      <c r="AI71" s="381">
        <v>319</v>
      </c>
      <c r="AJ71" s="381">
        <v>311</v>
      </c>
      <c r="AK71" s="381">
        <v>304</v>
      </c>
      <c r="AL71" s="381">
        <v>300</v>
      </c>
    </row>
    <row r="72" spans="1:38" x14ac:dyDescent="0.2">
      <c r="A72" s="928"/>
      <c r="B72" s="635">
        <v>69</v>
      </c>
      <c r="C72" s="381">
        <v>764</v>
      </c>
      <c r="D72" s="381">
        <v>763</v>
      </c>
      <c r="E72" s="381">
        <v>761</v>
      </c>
      <c r="F72" s="381">
        <v>757</v>
      </c>
      <c r="G72" s="381">
        <v>752</v>
      </c>
      <c r="H72" s="381">
        <v>745</v>
      </c>
      <c r="I72" s="381">
        <v>737</v>
      </c>
      <c r="J72" s="381">
        <v>727</v>
      </c>
      <c r="K72" s="381">
        <v>715</v>
      </c>
      <c r="L72" s="381">
        <v>703</v>
      </c>
      <c r="M72" s="381">
        <v>689</v>
      </c>
      <c r="N72" s="381">
        <v>675</v>
      </c>
      <c r="O72" s="381">
        <v>659</v>
      </c>
      <c r="P72" s="381">
        <v>642</v>
      </c>
      <c r="Q72" s="381">
        <v>624</v>
      </c>
      <c r="R72" s="381">
        <v>606</v>
      </c>
      <c r="S72" s="381">
        <v>588</v>
      </c>
      <c r="T72" s="381">
        <v>569</v>
      </c>
      <c r="U72" s="381">
        <v>549</v>
      </c>
      <c r="V72" s="381">
        <v>530</v>
      </c>
      <c r="W72" s="381">
        <v>510</v>
      </c>
      <c r="X72" s="381">
        <v>491</v>
      </c>
      <c r="Y72" s="381">
        <v>471</v>
      </c>
      <c r="Z72" s="381">
        <v>452</v>
      </c>
      <c r="AA72" s="381">
        <v>433</v>
      </c>
      <c r="AB72" s="381">
        <v>416</v>
      </c>
      <c r="AC72" s="381">
        <v>398</v>
      </c>
      <c r="AD72" s="381">
        <v>381</v>
      </c>
      <c r="AE72" s="381">
        <v>366</v>
      </c>
      <c r="AF72" s="381">
        <v>351</v>
      </c>
      <c r="AG72" s="381">
        <v>337</v>
      </c>
      <c r="AH72" s="381">
        <v>325</v>
      </c>
      <c r="AI72" s="381">
        <v>315</v>
      </c>
      <c r="AJ72" s="381">
        <v>306</v>
      </c>
      <c r="AK72" s="381">
        <v>300</v>
      </c>
      <c r="AL72" s="381">
        <v>296</v>
      </c>
    </row>
    <row r="73" spans="1:38" x14ac:dyDescent="0.2">
      <c r="A73" s="928"/>
      <c r="B73" s="635">
        <v>70</v>
      </c>
      <c r="C73" s="381">
        <v>758</v>
      </c>
      <c r="D73" s="381">
        <v>757</v>
      </c>
      <c r="E73" s="381">
        <v>755</v>
      </c>
      <c r="F73" s="381">
        <v>751</v>
      </c>
      <c r="G73" s="381">
        <v>746</v>
      </c>
      <c r="H73" s="381">
        <v>739</v>
      </c>
      <c r="I73" s="381">
        <v>731</v>
      </c>
      <c r="J73" s="381">
        <v>721</v>
      </c>
      <c r="K73" s="381">
        <v>710</v>
      </c>
      <c r="L73" s="381">
        <v>697</v>
      </c>
      <c r="M73" s="381">
        <v>684</v>
      </c>
      <c r="N73" s="381">
        <v>669</v>
      </c>
      <c r="O73" s="381">
        <v>653</v>
      </c>
      <c r="P73" s="381">
        <v>637</v>
      </c>
      <c r="Q73" s="381">
        <v>619</v>
      </c>
      <c r="R73" s="381">
        <v>601</v>
      </c>
      <c r="S73" s="381">
        <v>582</v>
      </c>
      <c r="T73" s="381">
        <v>563</v>
      </c>
      <c r="U73" s="381">
        <v>544</v>
      </c>
      <c r="V73" s="381">
        <v>524</v>
      </c>
      <c r="W73" s="381">
        <v>505</v>
      </c>
      <c r="X73" s="381">
        <v>485</v>
      </c>
      <c r="Y73" s="381">
        <v>466</v>
      </c>
      <c r="Z73" s="381">
        <v>447</v>
      </c>
      <c r="AA73" s="381">
        <v>428</v>
      </c>
      <c r="AB73" s="381">
        <v>410</v>
      </c>
      <c r="AC73" s="381">
        <v>393</v>
      </c>
      <c r="AD73" s="381">
        <v>377</v>
      </c>
      <c r="AE73" s="381">
        <v>361</v>
      </c>
      <c r="AF73" s="381">
        <v>346</v>
      </c>
      <c r="AG73" s="381">
        <v>333</v>
      </c>
      <c r="AH73" s="381">
        <v>321</v>
      </c>
      <c r="AI73" s="381">
        <v>310</v>
      </c>
      <c r="AJ73" s="381">
        <v>302</v>
      </c>
      <c r="AK73" s="381">
        <v>295</v>
      </c>
      <c r="AL73" s="381">
        <v>291</v>
      </c>
    </row>
    <row r="74" spans="1:38" x14ac:dyDescent="0.2">
      <c r="A74" s="928"/>
      <c r="B74" s="635">
        <v>71</v>
      </c>
      <c r="C74" s="381">
        <v>752</v>
      </c>
      <c r="D74" s="381">
        <v>752</v>
      </c>
      <c r="E74" s="381">
        <v>749</v>
      </c>
      <c r="F74" s="381">
        <v>745</v>
      </c>
      <c r="G74" s="381">
        <v>740</v>
      </c>
      <c r="H74" s="381">
        <v>734</v>
      </c>
      <c r="I74" s="381">
        <v>725</v>
      </c>
      <c r="J74" s="381">
        <v>716</v>
      </c>
      <c r="K74" s="381">
        <v>704</v>
      </c>
      <c r="L74" s="381">
        <v>692</v>
      </c>
      <c r="M74" s="381">
        <v>678</v>
      </c>
      <c r="N74" s="381">
        <v>663</v>
      </c>
      <c r="O74" s="381">
        <v>647</v>
      </c>
      <c r="P74" s="381">
        <v>631</v>
      </c>
      <c r="Q74" s="381">
        <v>614</v>
      </c>
      <c r="R74" s="381">
        <v>596</v>
      </c>
      <c r="S74" s="381">
        <v>577</v>
      </c>
      <c r="T74" s="381">
        <v>558</v>
      </c>
      <c r="U74" s="381">
        <v>539</v>
      </c>
      <c r="V74" s="381">
        <v>519</v>
      </c>
      <c r="W74" s="381">
        <v>500</v>
      </c>
      <c r="X74" s="381">
        <v>480</v>
      </c>
      <c r="Y74" s="381">
        <v>461</v>
      </c>
      <c r="Z74" s="381">
        <v>442</v>
      </c>
      <c r="AA74" s="381">
        <v>423</v>
      </c>
      <c r="AB74" s="381">
        <v>405</v>
      </c>
      <c r="AC74" s="381">
        <v>388</v>
      </c>
      <c r="AD74" s="381">
        <v>372</v>
      </c>
      <c r="AE74" s="381">
        <v>356</v>
      </c>
      <c r="AF74" s="381">
        <v>342</v>
      </c>
      <c r="AG74" s="381">
        <v>328</v>
      </c>
      <c r="AH74" s="381">
        <v>316</v>
      </c>
      <c r="AI74" s="381">
        <v>306</v>
      </c>
      <c r="AJ74" s="381">
        <v>297</v>
      </c>
      <c r="AK74" s="381">
        <v>291</v>
      </c>
      <c r="AL74" s="381">
        <v>287</v>
      </c>
    </row>
    <row r="75" spans="1:38" x14ac:dyDescent="0.2">
      <c r="A75" s="928"/>
      <c r="B75" s="635">
        <v>72</v>
      </c>
      <c r="C75" s="381">
        <v>746</v>
      </c>
      <c r="D75" s="381">
        <v>746</v>
      </c>
      <c r="E75" s="381">
        <v>744</v>
      </c>
      <c r="F75" s="381">
        <v>740</v>
      </c>
      <c r="G75" s="381">
        <v>735</v>
      </c>
      <c r="H75" s="381">
        <v>728</v>
      </c>
      <c r="I75" s="381">
        <v>720</v>
      </c>
      <c r="J75" s="381">
        <v>710</v>
      </c>
      <c r="K75" s="381">
        <v>699</v>
      </c>
      <c r="L75" s="381">
        <v>686</v>
      </c>
      <c r="M75" s="381">
        <v>672</v>
      </c>
      <c r="N75" s="381">
        <v>658</v>
      </c>
      <c r="O75" s="381">
        <v>642</v>
      </c>
      <c r="P75" s="381">
        <v>625</v>
      </c>
      <c r="Q75" s="381">
        <v>608</v>
      </c>
      <c r="R75" s="381">
        <v>590</v>
      </c>
      <c r="S75" s="381">
        <v>572</v>
      </c>
      <c r="T75" s="381">
        <v>553</v>
      </c>
      <c r="U75" s="381">
        <v>533</v>
      </c>
      <c r="V75" s="381">
        <v>514</v>
      </c>
      <c r="W75" s="381">
        <v>494</v>
      </c>
      <c r="X75" s="381">
        <v>475</v>
      </c>
      <c r="Y75" s="381">
        <v>456</v>
      </c>
      <c r="Z75" s="381">
        <v>437</v>
      </c>
      <c r="AA75" s="381">
        <v>418</v>
      </c>
      <c r="AB75" s="381">
        <v>401</v>
      </c>
      <c r="AC75" s="381">
        <v>383</v>
      </c>
      <c r="AD75" s="381">
        <v>367</v>
      </c>
      <c r="AE75" s="381">
        <v>351</v>
      </c>
      <c r="AF75" s="381">
        <v>337</v>
      </c>
      <c r="AG75" s="381">
        <v>324</v>
      </c>
      <c r="AH75" s="381">
        <v>312</v>
      </c>
      <c r="AI75" s="381">
        <v>301</v>
      </c>
      <c r="AJ75" s="381">
        <v>293</v>
      </c>
      <c r="AK75" s="381">
        <v>287</v>
      </c>
      <c r="AL75" s="381">
        <v>283</v>
      </c>
    </row>
    <row r="76" spans="1:38" x14ac:dyDescent="0.2">
      <c r="A76" s="928"/>
      <c r="B76" s="635">
        <v>73</v>
      </c>
      <c r="C76" s="381">
        <v>740</v>
      </c>
      <c r="D76" s="381">
        <v>740</v>
      </c>
      <c r="E76" s="381">
        <v>737</v>
      </c>
      <c r="F76" s="381">
        <v>734</v>
      </c>
      <c r="G76" s="381">
        <v>729</v>
      </c>
      <c r="H76" s="381">
        <v>722</v>
      </c>
      <c r="I76" s="381">
        <v>714</v>
      </c>
      <c r="J76" s="381">
        <v>704</v>
      </c>
      <c r="K76" s="381">
        <v>693</v>
      </c>
      <c r="L76" s="381">
        <v>680</v>
      </c>
      <c r="M76" s="381">
        <v>667</v>
      </c>
      <c r="N76" s="381">
        <v>652</v>
      </c>
      <c r="O76" s="381">
        <v>636</v>
      </c>
      <c r="P76" s="381">
        <v>620</v>
      </c>
      <c r="Q76" s="381">
        <v>602</v>
      </c>
      <c r="R76" s="381">
        <v>584</v>
      </c>
      <c r="S76" s="381">
        <v>566</v>
      </c>
      <c r="T76" s="381">
        <v>547</v>
      </c>
      <c r="U76" s="381">
        <v>528</v>
      </c>
      <c r="V76" s="381">
        <v>508</v>
      </c>
      <c r="W76" s="381">
        <v>489</v>
      </c>
      <c r="X76" s="381">
        <v>470</v>
      </c>
      <c r="Y76" s="381">
        <v>450</v>
      </c>
      <c r="Z76" s="381">
        <v>432</v>
      </c>
      <c r="AA76" s="381">
        <v>413</v>
      </c>
      <c r="AB76" s="381">
        <v>395</v>
      </c>
      <c r="AC76" s="381">
        <v>378</v>
      </c>
      <c r="AD76" s="381">
        <v>362</v>
      </c>
      <c r="AE76" s="381">
        <v>347</v>
      </c>
      <c r="AF76" s="381">
        <v>332</v>
      </c>
      <c r="AG76" s="381">
        <v>319</v>
      </c>
      <c r="AH76" s="381">
        <v>307</v>
      </c>
      <c r="AI76" s="381">
        <v>297</v>
      </c>
      <c r="AJ76" s="381">
        <v>288</v>
      </c>
      <c r="AK76" s="381">
        <v>283</v>
      </c>
      <c r="AL76" s="381">
        <v>279</v>
      </c>
    </row>
    <row r="77" spans="1:38" x14ac:dyDescent="0.2">
      <c r="A77" s="928"/>
      <c r="B77" s="635">
        <v>74</v>
      </c>
      <c r="C77" s="381">
        <v>734</v>
      </c>
      <c r="D77" s="381">
        <v>733</v>
      </c>
      <c r="E77" s="381">
        <v>731</v>
      </c>
      <c r="F77" s="381">
        <v>727</v>
      </c>
      <c r="G77" s="381">
        <v>722</v>
      </c>
      <c r="H77" s="381">
        <v>716</v>
      </c>
      <c r="I77" s="381">
        <v>707</v>
      </c>
      <c r="J77" s="381">
        <v>698</v>
      </c>
      <c r="K77" s="381">
        <v>687</v>
      </c>
      <c r="L77" s="381">
        <v>674</v>
      </c>
      <c r="M77" s="381">
        <v>661</v>
      </c>
      <c r="N77" s="381">
        <v>646</v>
      </c>
      <c r="O77" s="381">
        <v>631</v>
      </c>
      <c r="P77" s="381">
        <v>614</v>
      </c>
      <c r="Q77" s="381">
        <v>597</v>
      </c>
      <c r="R77" s="381">
        <v>579</v>
      </c>
      <c r="S77" s="381">
        <v>560</v>
      </c>
      <c r="T77" s="381">
        <v>542</v>
      </c>
      <c r="U77" s="381">
        <v>522</v>
      </c>
      <c r="V77" s="381">
        <v>503</v>
      </c>
      <c r="W77" s="381">
        <v>484</v>
      </c>
      <c r="X77" s="381">
        <v>464</v>
      </c>
      <c r="Y77" s="381">
        <v>445</v>
      </c>
      <c r="Z77" s="381">
        <v>426</v>
      </c>
      <c r="AA77" s="381">
        <v>408</v>
      </c>
      <c r="AB77" s="381">
        <v>390</v>
      </c>
      <c r="AC77" s="381">
        <v>373</v>
      </c>
      <c r="AD77" s="381">
        <v>357</v>
      </c>
      <c r="AE77" s="381">
        <v>342</v>
      </c>
      <c r="AF77" s="381">
        <v>328</v>
      </c>
      <c r="AG77" s="381">
        <v>314</v>
      </c>
      <c r="AH77" s="381">
        <v>303</v>
      </c>
      <c r="AI77" s="381">
        <v>293</v>
      </c>
      <c r="AJ77" s="381">
        <v>284</v>
      </c>
      <c r="AK77" s="381">
        <v>278</v>
      </c>
      <c r="AL77" s="381">
        <v>274</v>
      </c>
    </row>
    <row r="78" spans="1:38" x14ac:dyDescent="0.2">
      <c r="A78" s="928"/>
      <c r="B78" s="635">
        <v>75</v>
      </c>
      <c r="C78" s="381">
        <v>728</v>
      </c>
      <c r="D78" s="381">
        <v>727</v>
      </c>
      <c r="E78" s="381">
        <v>725</v>
      </c>
      <c r="F78" s="381">
        <v>721</v>
      </c>
      <c r="G78" s="381">
        <v>716</v>
      </c>
      <c r="H78" s="381">
        <v>709</v>
      </c>
      <c r="I78" s="381">
        <v>701</v>
      </c>
      <c r="J78" s="381">
        <v>692</v>
      </c>
      <c r="K78" s="381">
        <v>681</v>
      </c>
      <c r="L78" s="381">
        <v>668</v>
      </c>
      <c r="M78" s="381">
        <v>655</v>
      </c>
      <c r="N78" s="381">
        <v>640</v>
      </c>
      <c r="O78" s="381">
        <v>624</v>
      </c>
      <c r="P78" s="381">
        <v>608</v>
      </c>
      <c r="Q78" s="381">
        <v>591</v>
      </c>
      <c r="R78" s="381">
        <v>573</v>
      </c>
      <c r="S78" s="381">
        <v>555</v>
      </c>
      <c r="T78" s="381">
        <v>536</v>
      </c>
      <c r="U78" s="381">
        <v>517</v>
      </c>
      <c r="V78" s="381">
        <v>497</v>
      </c>
      <c r="W78" s="381">
        <v>478</v>
      </c>
      <c r="X78" s="381">
        <v>459</v>
      </c>
      <c r="Y78" s="381">
        <v>440</v>
      </c>
      <c r="Z78" s="381">
        <v>421</v>
      </c>
      <c r="AA78" s="381">
        <v>403</v>
      </c>
      <c r="AB78" s="381">
        <v>385</v>
      </c>
      <c r="AC78" s="381">
        <v>369</v>
      </c>
      <c r="AD78" s="381">
        <v>352</v>
      </c>
      <c r="AE78" s="381">
        <v>337</v>
      </c>
      <c r="AF78" s="381">
        <v>323</v>
      </c>
      <c r="AG78" s="381">
        <v>310</v>
      </c>
      <c r="AH78" s="381">
        <v>298</v>
      </c>
      <c r="AI78" s="381">
        <v>288</v>
      </c>
      <c r="AJ78" s="381">
        <v>280</v>
      </c>
      <c r="AK78" s="381">
        <v>274</v>
      </c>
      <c r="AL78" s="381">
        <v>270</v>
      </c>
    </row>
    <row r="79" spans="1:38" x14ac:dyDescent="0.2">
      <c r="A79" s="928"/>
      <c r="B79" s="635">
        <v>76</v>
      </c>
      <c r="C79" s="381">
        <v>721</v>
      </c>
      <c r="D79" s="381">
        <v>720</v>
      </c>
      <c r="E79" s="381">
        <v>718</v>
      </c>
      <c r="F79" s="381">
        <v>714</v>
      </c>
      <c r="G79" s="381">
        <v>709</v>
      </c>
      <c r="H79" s="381">
        <v>703</v>
      </c>
      <c r="I79" s="381">
        <v>695</v>
      </c>
      <c r="J79" s="381">
        <v>685</v>
      </c>
      <c r="K79" s="381">
        <v>674</v>
      </c>
      <c r="L79" s="381">
        <v>662</v>
      </c>
      <c r="M79" s="381">
        <v>648</v>
      </c>
      <c r="N79" s="381">
        <v>634</v>
      </c>
      <c r="O79" s="381">
        <v>618</v>
      </c>
      <c r="P79" s="381">
        <v>602</v>
      </c>
      <c r="Q79" s="381">
        <v>584</v>
      </c>
      <c r="R79" s="381">
        <v>567</v>
      </c>
      <c r="S79" s="381">
        <v>549</v>
      </c>
      <c r="T79" s="381">
        <v>530</v>
      </c>
      <c r="U79" s="381">
        <v>511</v>
      </c>
      <c r="V79" s="381">
        <v>492</v>
      </c>
      <c r="W79" s="381">
        <v>473</v>
      </c>
      <c r="X79" s="381">
        <v>453</v>
      </c>
      <c r="Y79" s="381">
        <v>434</v>
      </c>
      <c r="Z79" s="381">
        <v>416</v>
      </c>
      <c r="AA79" s="381">
        <v>398</v>
      </c>
      <c r="AB79" s="381">
        <v>380</v>
      </c>
      <c r="AC79" s="381">
        <v>363</v>
      </c>
      <c r="AD79" s="381">
        <v>348</v>
      </c>
      <c r="AE79" s="381">
        <v>332</v>
      </c>
      <c r="AF79" s="381">
        <v>318</v>
      </c>
      <c r="AG79" s="381">
        <v>306</v>
      </c>
      <c r="AH79" s="381">
        <v>294</v>
      </c>
      <c r="AI79" s="381">
        <v>284</v>
      </c>
      <c r="AJ79" s="381">
        <v>276</v>
      </c>
      <c r="AK79" s="381">
        <v>270</v>
      </c>
      <c r="AL79" s="381">
        <v>266</v>
      </c>
    </row>
    <row r="80" spans="1:38" x14ac:dyDescent="0.2">
      <c r="A80" s="928"/>
      <c r="B80" s="635">
        <v>77</v>
      </c>
      <c r="C80" s="381">
        <v>714</v>
      </c>
      <c r="D80" s="381">
        <v>713</v>
      </c>
      <c r="E80" s="381">
        <v>711</v>
      </c>
      <c r="F80" s="381">
        <v>708</v>
      </c>
      <c r="G80" s="381">
        <v>703</v>
      </c>
      <c r="H80" s="381">
        <v>696</v>
      </c>
      <c r="I80" s="381">
        <v>688</v>
      </c>
      <c r="J80" s="381">
        <v>679</v>
      </c>
      <c r="K80" s="381">
        <v>668</v>
      </c>
      <c r="L80" s="381">
        <v>656</v>
      </c>
      <c r="M80" s="381">
        <v>642</v>
      </c>
      <c r="N80" s="381">
        <v>628</v>
      </c>
      <c r="O80" s="381">
        <v>612</v>
      </c>
      <c r="P80" s="381">
        <v>596</v>
      </c>
      <c r="Q80" s="381">
        <v>578</v>
      </c>
      <c r="R80" s="381">
        <v>561</v>
      </c>
      <c r="S80" s="381">
        <v>543</v>
      </c>
      <c r="T80" s="381">
        <v>524</v>
      </c>
      <c r="U80" s="381">
        <v>505</v>
      </c>
      <c r="V80" s="381">
        <v>486</v>
      </c>
      <c r="W80" s="381">
        <v>467</v>
      </c>
      <c r="X80" s="381">
        <v>448</v>
      </c>
      <c r="Y80" s="381">
        <v>429</v>
      </c>
      <c r="Z80" s="381">
        <v>411</v>
      </c>
      <c r="AA80" s="381">
        <v>392</v>
      </c>
      <c r="AB80" s="381">
        <v>375</v>
      </c>
      <c r="AC80" s="381">
        <v>358</v>
      </c>
      <c r="AD80" s="381">
        <v>343</v>
      </c>
      <c r="AE80" s="381">
        <v>328</v>
      </c>
      <c r="AF80" s="381">
        <v>314</v>
      </c>
      <c r="AG80" s="381">
        <v>301</v>
      </c>
      <c r="AH80" s="381">
        <v>289</v>
      </c>
      <c r="AI80" s="381">
        <v>279</v>
      </c>
      <c r="AJ80" s="381">
        <v>271</v>
      </c>
      <c r="AK80" s="381">
        <v>266</v>
      </c>
      <c r="AL80" s="381">
        <v>262</v>
      </c>
    </row>
    <row r="81" spans="1:38" x14ac:dyDescent="0.2">
      <c r="A81" s="928"/>
      <c r="B81" s="635">
        <v>78</v>
      </c>
      <c r="C81" s="381">
        <v>707</v>
      </c>
      <c r="D81" s="381">
        <v>707</v>
      </c>
      <c r="E81" s="381">
        <v>704</v>
      </c>
      <c r="F81" s="381">
        <v>701</v>
      </c>
      <c r="G81" s="381">
        <v>696</v>
      </c>
      <c r="H81" s="381">
        <v>690</v>
      </c>
      <c r="I81" s="381">
        <v>681</v>
      </c>
      <c r="J81" s="381">
        <v>672</v>
      </c>
      <c r="K81" s="381">
        <v>661</v>
      </c>
      <c r="L81" s="381">
        <v>649</v>
      </c>
      <c r="M81" s="381">
        <v>636</v>
      </c>
      <c r="N81" s="381">
        <v>621</v>
      </c>
      <c r="O81" s="381">
        <v>606</v>
      </c>
      <c r="P81" s="381">
        <v>590</v>
      </c>
      <c r="Q81" s="381">
        <v>572</v>
      </c>
      <c r="R81" s="381">
        <v>555</v>
      </c>
      <c r="S81" s="381">
        <v>537</v>
      </c>
      <c r="T81" s="381">
        <v>519</v>
      </c>
      <c r="U81" s="381">
        <v>500</v>
      </c>
      <c r="V81" s="381">
        <v>481</v>
      </c>
      <c r="W81" s="381">
        <v>462</v>
      </c>
      <c r="X81" s="381">
        <v>442</v>
      </c>
      <c r="Y81" s="381">
        <v>424</v>
      </c>
      <c r="Z81" s="381">
        <v>405</v>
      </c>
      <c r="AA81" s="381">
        <v>387</v>
      </c>
      <c r="AB81" s="381">
        <v>370</v>
      </c>
      <c r="AC81" s="381">
        <v>353</v>
      </c>
      <c r="AD81" s="381">
        <v>338</v>
      </c>
      <c r="AE81" s="381">
        <v>323</v>
      </c>
      <c r="AF81" s="381">
        <v>309</v>
      </c>
      <c r="AG81" s="381">
        <v>296</v>
      </c>
      <c r="AH81" s="381">
        <v>285</v>
      </c>
      <c r="AI81" s="381">
        <v>275</v>
      </c>
      <c r="AJ81" s="381">
        <v>267</v>
      </c>
      <c r="AK81" s="381">
        <v>261</v>
      </c>
      <c r="AL81" s="381">
        <v>258</v>
      </c>
    </row>
    <row r="82" spans="1:38" x14ac:dyDescent="0.2">
      <c r="A82" s="928"/>
      <c r="B82" s="635">
        <v>79</v>
      </c>
      <c r="C82" s="381">
        <v>700</v>
      </c>
      <c r="D82" s="381">
        <v>699</v>
      </c>
      <c r="E82" s="381">
        <v>697</v>
      </c>
      <c r="F82" s="381">
        <v>694</v>
      </c>
      <c r="G82" s="381">
        <v>689</v>
      </c>
      <c r="H82" s="381">
        <v>683</v>
      </c>
      <c r="I82" s="381">
        <v>675</v>
      </c>
      <c r="J82" s="381">
        <v>665</v>
      </c>
      <c r="K82" s="381">
        <v>654</v>
      </c>
      <c r="L82" s="381">
        <v>642</v>
      </c>
      <c r="M82" s="381">
        <v>629</v>
      </c>
      <c r="N82" s="381">
        <v>615</v>
      </c>
      <c r="O82" s="381">
        <v>599</v>
      </c>
      <c r="P82" s="381">
        <v>583</v>
      </c>
      <c r="Q82" s="381">
        <v>566</v>
      </c>
      <c r="R82" s="381">
        <v>549</v>
      </c>
      <c r="S82" s="381">
        <v>531</v>
      </c>
      <c r="T82" s="381">
        <v>512</v>
      </c>
      <c r="U82" s="381">
        <v>494</v>
      </c>
      <c r="V82" s="381">
        <v>475</v>
      </c>
      <c r="W82" s="381">
        <v>456</v>
      </c>
      <c r="X82" s="381">
        <v>437</v>
      </c>
      <c r="Y82" s="381">
        <v>418</v>
      </c>
      <c r="Z82" s="381">
        <v>400</v>
      </c>
      <c r="AA82" s="381">
        <v>382</v>
      </c>
      <c r="AB82" s="381">
        <v>365</v>
      </c>
      <c r="AC82" s="381">
        <v>348</v>
      </c>
      <c r="AD82" s="381">
        <v>333</v>
      </c>
      <c r="AE82" s="381">
        <v>318</v>
      </c>
      <c r="AF82" s="381">
        <v>304</v>
      </c>
      <c r="AG82" s="381">
        <v>292</v>
      </c>
      <c r="AH82" s="381">
        <v>281</v>
      </c>
      <c r="AI82" s="381">
        <v>271</v>
      </c>
      <c r="AJ82" s="381">
        <v>263</v>
      </c>
      <c r="AK82" s="381">
        <v>257</v>
      </c>
      <c r="AL82" s="381">
        <v>254</v>
      </c>
    </row>
    <row r="83" spans="1:38" x14ac:dyDescent="0.2">
      <c r="A83" s="928"/>
      <c r="B83" s="635">
        <v>80</v>
      </c>
      <c r="C83" s="381">
        <v>693</v>
      </c>
      <c r="D83" s="381">
        <v>692</v>
      </c>
      <c r="E83" s="381">
        <v>690</v>
      </c>
      <c r="F83" s="381">
        <v>687</v>
      </c>
      <c r="G83" s="381">
        <v>682</v>
      </c>
      <c r="H83" s="381">
        <v>675</v>
      </c>
      <c r="I83" s="381">
        <v>668</v>
      </c>
      <c r="J83" s="381">
        <v>658</v>
      </c>
      <c r="K83" s="381">
        <v>648</v>
      </c>
      <c r="L83" s="381">
        <v>636</v>
      </c>
      <c r="M83" s="381">
        <v>622</v>
      </c>
      <c r="N83" s="381">
        <v>608</v>
      </c>
      <c r="O83" s="381">
        <v>593</v>
      </c>
      <c r="P83" s="381">
        <v>577</v>
      </c>
      <c r="Q83" s="381">
        <v>560</v>
      </c>
      <c r="R83" s="381">
        <v>543</v>
      </c>
      <c r="S83" s="381">
        <v>525</v>
      </c>
      <c r="T83" s="381">
        <v>506</v>
      </c>
      <c r="U83" s="381">
        <v>488</v>
      </c>
      <c r="V83" s="381">
        <v>469</v>
      </c>
      <c r="W83" s="381">
        <v>450</v>
      </c>
      <c r="X83" s="381">
        <v>431</v>
      </c>
      <c r="Y83" s="381">
        <v>412</v>
      </c>
      <c r="Z83" s="381">
        <v>395</v>
      </c>
      <c r="AA83" s="381">
        <v>377</v>
      </c>
      <c r="AB83" s="381">
        <v>360</v>
      </c>
      <c r="AC83" s="381">
        <v>344</v>
      </c>
      <c r="AD83" s="381">
        <v>328</v>
      </c>
      <c r="AE83" s="381">
        <v>313</v>
      </c>
      <c r="AF83" s="381">
        <v>300</v>
      </c>
      <c r="AG83" s="381">
        <v>288</v>
      </c>
      <c r="AH83" s="381">
        <v>276</v>
      </c>
      <c r="AI83" s="381">
        <v>267</v>
      </c>
      <c r="AJ83" s="381">
        <v>259</v>
      </c>
      <c r="AK83" s="381">
        <v>253</v>
      </c>
      <c r="AL83" s="381">
        <v>250</v>
      </c>
    </row>
    <row r="84" spans="1:38" x14ac:dyDescent="0.2">
      <c r="A84" s="928"/>
      <c r="B84" s="635">
        <v>81</v>
      </c>
      <c r="C84" s="381">
        <v>686</v>
      </c>
      <c r="D84" s="381">
        <v>685</v>
      </c>
      <c r="E84" s="381">
        <v>683</v>
      </c>
      <c r="F84" s="381">
        <v>679</v>
      </c>
      <c r="G84" s="381">
        <v>675</v>
      </c>
      <c r="H84" s="381">
        <v>668</v>
      </c>
      <c r="I84" s="381">
        <v>660</v>
      </c>
      <c r="J84" s="381">
        <v>651</v>
      </c>
      <c r="K84" s="381">
        <v>641</v>
      </c>
      <c r="L84" s="381">
        <v>629</v>
      </c>
      <c r="M84" s="381">
        <v>616</v>
      </c>
      <c r="N84" s="381">
        <v>601</v>
      </c>
      <c r="O84" s="381">
        <v>586</v>
      </c>
      <c r="P84" s="381">
        <v>570</v>
      </c>
      <c r="Q84" s="381">
        <v>554</v>
      </c>
      <c r="R84" s="381">
        <v>537</v>
      </c>
      <c r="S84" s="381">
        <v>519</v>
      </c>
      <c r="T84" s="381">
        <v>500</v>
      </c>
      <c r="U84" s="381">
        <v>482</v>
      </c>
      <c r="V84" s="381">
        <v>463</v>
      </c>
      <c r="W84" s="381">
        <v>444</v>
      </c>
      <c r="X84" s="381">
        <v>426</v>
      </c>
      <c r="Y84" s="381">
        <v>407</v>
      </c>
      <c r="Z84" s="381">
        <v>389</v>
      </c>
      <c r="AA84" s="381">
        <v>372</v>
      </c>
      <c r="AB84" s="381">
        <v>355</v>
      </c>
      <c r="AC84" s="381">
        <v>339</v>
      </c>
      <c r="AD84" s="381">
        <v>323</v>
      </c>
      <c r="AE84" s="381">
        <v>309</v>
      </c>
      <c r="AF84" s="381">
        <v>295</v>
      </c>
      <c r="AG84" s="381">
        <v>283</v>
      </c>
      <c r="AH84" s="381">
        <v>272</v>
      </c>
      <c r="AI84" s="381">
        <v>263</v>
      </c>
      <c r="AJ84" s="381">
        <v>255</v>
      </c>
      <c r="AK84" s="381">
        <v>249</v>
      </c>
      <c r="AL84" s="381">
        <v>245</v>
      </c>
    </row>
    <row r="85" spans="1:38" x14ac:dyDescent="0.2">
      <c r="A85" s="928"/>
      <c r="B85" s="635">
        <v>82</v>
      </c>
      <c r="C85" s="381">
        <v>678</v>
      </c>
      <c r="D85" s="381">
        <v>677</v>
      </c>
      <c r="E85" s="381">
        <v>675</v>
      </c>
      <c r="F85" s="381">
        <v>672</v>
      </c>
      <c r="G85" s="381">
        <v>667</v>
      </c>
      <c r="H85" s="381">
        <v>661</v>
      </c>
      <c r="I85" s="381">
        <v>653</v>
      </c>
      <c r="J85" s="381">
        <v>644</v>
      </c>
      <c r="K85" s="381">
        <v>634</v>
      </c>
      <c r="L85" s="381">
        <v>622</v>
      </c>
      <c r="M85" s="381">
        <v>609</v>
      </c>
      <c r="N85" s="381">
        <v>595</v>
      </c>
      <c r="O85" s="381">
        <v>580</v>
      </c>
      <c r="P85" s="381">
        <v>564</v>
      </c>
      <c r="Q85" s="381">
        <v>547</v>
      </c>
      <c r="R85" s="381">
        <v>530</v>
      </c>
      <c r="S85" s="381">
        <v>512</v>
      </c>
      <c r="T85" s="381">
        <v>494</v>
      </c>
      <c r="U85" s="381">
        <v>476</v>
      </c>
      <c r="V85" s="381">
        <v>457</v>
      </c>
      <c r="W85" s="381">
        <v>439</v>
      </c>
      <c r="X85" s="381">
        <v>420</v>
      </c>
      <c r="Y85" s="381">
        <v>402</v>
      </c>
      <c r="Z85" s="381">
        <v>384</v>
      </c>
      <c r="AA85" s="381">
        <v>366</v>
      </c>
      <c r="AB85" s="381">
        <v>350</v>
      </c>
      <c r="AC85" s="381">
        <v>334</v>
      </c>
      <c r="AD85" s="381">
        <v>318</v>
      </c>
      <c r="AE85" s="381">
        <v>304</v>
      </c>
      <c r="AF85" s="381">
        <v>291</v>
      </c>
      <c r="AG85" s="381">
        <v>278</v>
      </c>
      <c r="AH85" s="381">
        <v>268</v>
      </c>
      <c r="AI85" s="381">
        <v>258</v>
      </c>
      <c r="AJ85" s="381">
        <v>251</v>
      </c>
      <c r="AK85" s="381">
        <v>245</v>
      </c>
      <c r="AL85" s="381">
        <v>241</v>
      </c>
    </row>
    <row r="86" spans="1:38" x14ac:dyDescent="0.2">
      <c r="A86" s="928"/>
      <c r="B86" s="635">
        <v>83</v>
      </c>
      <c r="C86" s="381">
        <v>670</v>
      </c>
      <c r="D86" s="381">
        <v>670</v>
      </c>
      <c r="E86" s="381">
        <v>668</v>
      </c>
      <c r="F86" s="381">
        <v>664</v>
      </c>
      <c r="G86" s="381">
        <v>660</v>
      </c>
      <c r="H86" s="381">
        <v>653</v>
      </c>
      <c r="I86" s="381">
        <v>646</v>
      </c>
      <c r="J86" s="381">
        <v>637</v>
      </c>
      <c r="K86" s="381">
        <v>626</v>
      </c>
      <c r="L86" s="381">
        <v>614</v>
      </c>
      <c r="M86" s="381">
        <v>602</v>
      </c>
      <c r="N86" s="381">
        <v>588</v>
      </c>
      <c r="O86" s="381">
        <v>573</v>
      </c>
      <c r="P86" s="381">
        <v>557</v>
      </c>
      <c r="Q86" s="381">
        <v>541</v>
      </c>
      <c r="R86" s="381">
        <v>523</v>
      </c>
      <c r="S86" s="381">
        <v>506</v>
      </c>
      <c r="T86" s="381">
        <v>488</v>
      </c>
      <c r="U86" s="381">
        <v>470</v>
      </c>
      <c r="V86" s="381">
        <v>451</v>
      </c>
      <c r="W86" s="381">
        <v>433</v>
      </c>
      <c r="X86" s="381">
        <v>414</v>
      </c>
      <c r="Y86" s="381">
        <v>397</v>
      </c>
      <c r="Z86" s="381">
        <v>378</v>
      </c>
      <c r="AA86" s="381">
        <v>361</v>
      </c>
      <c r="AB86" s="381">
        <v>344</v>
      </c>
      <c r="AC86" s="381">
        <v>329</v>
      </c>
      <c r="AD86" s="381">
        <v>313</v>
      </c>
      <c r="AE86" s="381">
        <v>300</v>
      </c>
      <c r="AF86" s="381">
        <v>286</v>
      </c>
      <c r="AG86" s="381">
        <v>274</v>
      </c>
      <c r="AH86" s="381">
        <v>263</v>
      </c>
      <c r="AI86" s="381">
        <v>254</v>
      </c>
      <c r="AJ86" s="381">
        <v>247</v>
      </c>
      <c r="AK86" s="381">
        <v>241</v>
      </c>
      <c r="AL86" s="381">
        <v>238</v>
      </c>
    </row>
    <row r="87" spans="1:38" x14ac:dyDescent="0.2">
      <c r="A87" s="928"/>
      <c r="B87" s="635">
        <v>84</v>
      </c>
      <c r="C87" s="381">
        <v>663</v>
      </c>
      <c r="D87" s="381">
        <v>662</v>
      </c>
      <c r="E87" s="381">
        <v>660</v>
      </c>
      <c r="F87" s="381">
        <v>656</v>
      </c>
      <c r="G87" s="381">
        <v>652</v>
      </c>
      <c r="H87" s="381">
        <v>646</v>
      </c>
      <c r="I87" s="381">
        <v>638</v>
      </c>
      <c r="J87" s="381">
        <v>629</v>
      </c>
      <c r="K87" s="381">
        <v>619</v>
      </c>
      <c r="L87" s="381">
        <v>607</v>
      </c>
      <c r="M87" s="381">
        <v>594</v>
      </c>
      <c r="N87" s="381">
        <v>581</v>
      </c>
      <c r="O87" s="381">
        <v>566</v>
      </c>
      <c r="P87" s="381">
        <v>550</v>
      </c>
      <c r="Q87" s="381">
        <v>534</v>
      </c>
      <c r="R87" s="381">
        <v>517</v>
      </c>
      <c r="S87" s="381">
        <v>500</v>
      </c>
      <c r="T87" s="381">
        <v>482</v>
      </c>
      <c r="U87" s="381">
        <v>463</v>
      </c>
      <c r="V87" s="381">
        <v>446</v>
      </c>
      <c r="W87" s="381">
        <v>427</v>
      </c>
      <c r="X87" s="381">
        <v>409</v>
      </c>
      <c r="Y87" s="381">
        <v>391</v>
      </c>
      <c r="Z87" s="381">
        <v>373</v>
      </c>
      <c r="AA87" s="381">
        <v>356</v>
      </c>
      <c r="AB87" s="381">
        <v>339</v>
      </c>
      <c r="AC87" s="381">
        <v>324</v>
      </c>
      <c r="AD87" s="381">
        <v>309</v>
      </c>
      <c r="AE87" s="381">
        <v>295</v>
      </c>
      <c r="AF87" s="381">
        <v>281</v>
      </c>
      <c r="AG87" s="381">
        <v>270</v>
      </c>
      <c r="AH87" s="381">
        <v>259</v>
      </c>
      <c r="AI87" s="381">
        <v>250</v>
      </c>
      <c r="AJ87" s="381">
        <v>242</v>
      </c>
      <c r="AK87" s="381">
        <v>237</v>
      </c>
      <c r="AL87" s="381">
        <v>234</v>
      </c>
    </row>
    <row r="88" spans="1:38" x14ac:dyDescent="0.2">
      <c r="A88" s="928"/>
      <c r="B88" s="635">
        <v>85</v>
      </c>
      <c r="C88" s="381">
        <v>654</v>
      </c>
      <c r="D88" s="381">
        <v>654</v>
      </c>
      <c r="E88" s="381">
        <v>652</v>
      </c>
      <c r="F88" s="381">
        <v>649</v>
      </c>
      <c r="G88" s="381">
        <v>644</v>
      </c>
      <c r="H88" s="381">
        <v>638</v>
      </c>
      <c r="I88" s="381">
        <v>631</v>
      </c>
      <c r="J88" s="381">
        <v>622</v>
      </c>
      <c r="K88" s="381">
        <v>612</v>
      </c>
      <c r="L88" s="381">
        <v>600</v>
      </c>
      <c r="M88" s="381">
        <v>588</v>
      </c>
      <c r="N88" s="381">
        <v>574</v>
      </c>
      <c r="O88" s="381">
        <v>559</v>
      </c>
      <c r="P88" s="381">
        <v>543</v>
      </c>
      <c r="Q88" s="381">
        <v>527</v>
      </c>
      <c r="R88" s="381">
        <v>511</v>
      </c>
      <c r="S88" s="381">
        <v>494</v>
      </c>
      <c r="T88" s="381">
        <v>476</v>
      </c>
      <c r="U88" s="381">
        <v>458</v>
      </c>
      <c r="V88" s="381">
        <v>439</v>
      </c>
      <c r="W88" s="381">
        <v>422</v>
      </c>
      <c r="X88" s="381">
        <v>403</v>
      </c>
      <c r="Y88" s="381">
        <v>385</v>
      </c>
      <c r="Z88" s="381">
        <v>367</v>
      </c>
      <c r="AA88" s="381">
        <v>351</v>
      </c>
      <c r="AB88" s="381">
        <v>334</v>
      </c>
      <c r="AC88" s="381">
        <v>318</v>
      </c>
      <c r="AD88" s="381">
        <v>304</v>
      </c>
      <c r="AE88" s="381">
        <v>290</v>
      </c>
      <c r="AF88" s="381">
        <v>277</v>
      </c>
      <c r="AG88" s="381">
        <v>265</v>
      </c>
      <c r="AH88" s="381">
        <v>254</v>
      </c>
      <c r="AI88" s="381">
        <v>246</v>
      </c>
      <c r="AJ88" s="381">
        <v>238</v>
      </c>
      <c r="AK88" s="381">
        <v>233</v>
      </c>
      <c r="AL88" s="381">
        <v>230</v>
      </c>
    </row>
    <row r="89" spans="1:38" x14ac:dyDescent="0.2">
      <c r="A89" s="928"/>
      <c r="B89" s="635">
        <v>86</v>
      </c>
      <c r="C89" s="381">
        <v>646</v>
      </c>
      <c r="D89" s="381">
        <v>646</v>
      </c>
      <c r="E89" s="381">
        <v>644</v>
      </c>
      <c r="F89" s="381">
        <v>641</v>
      </c>
      <c r="G89" s="381">
        <v>636</v>
      </c>
      <c r="H89" s="381">
        <v>630</v>
      </c>
      <c r="I89" s="381">
        <v>623</v>
      </c>
      <c r="J89" s="381">
        <v>614</v>
      </c>
      <c r="K89" s="381">
        <v>604</v>
      </c>
      <c r="L89" s="381">
        <v>593</v>
      </c>
      <c r="M89" s="381">
        <v>580</v>
      </c>
      <c r="N89" s="381">
        <v>567</v>
      </c>
      <c r="O89" s="381">
        <v>552</v>
      </c>
      <c r="P89" s="381">
        <v>537</v>
      </c>
      <c r="Q89" s="381">
        <v>520</v>
      </c>
      <c r="R89" s="381">
        <v>504</v>
      </c>
      <c r="S89" s="381">
        <v>487</v>
      </c>
      <c r="T89" s="381">
        <v>470</v>
      </c>
      <c r="U89" s="381">
        <v>452</v>
      </c>
      <c r="V89" s="381">
        <v>433</v>
      </c>
      <c r="W89" s="381">
        <v>415</v>
      </c>
      <c r="X89" s="381">
        <v>397</v>
      </c>
      <c r="Y89" s="381">
        <v>380</v>
      </c>
      <c r="Z89" s="381">
        <v>362</v>
      </c>
      <c r="AA89" s="381">
        <v>345</v>
      </c>
      <c r="AB89" s="381">
        <v>329</v>
      </c>
      <c r="AC89" s="381">
        <v>314</v>
      </c>
      <c r="AD89" s="381">
        <v>299</v>
      </c>
      <c r="AE89" s="381">
        <v>285</v>
      </c>
      <c r="AF89" s="381">
        <v>273</v>
      </c>
      <c r="AG89" s="381">
        <v>261</v>
      </c>
      <c r="AH89" s="381">
        <v>250</v>
      </c>
      <c r="AI89" s="381">
        <v>242</v>
      </c>
      <c r="AJ89" s="381">
        <v>234</v>
      </c>
      <c r="AK89" s="381">
        <v>229</v>
      </c>
      <c r="AL89" s="381">
        <v>226</v>
      </c>
    </row>
    <row r="90" spans="1:38" x14ac:dyDescent="0.2">
      <c r="A90" s="928"/>
      <c r="B90" s="635">
        <v>87</v>
      </c>
      <c r="C90" s="381">
        <v>638</v>
      </c>
      <c r="D90" s="381">
        <v>637</v>
      </c>
      <c r="E90" s="381">
        <v>636</v>
      </c>
      <c r="F90" s="381">
        <v>633</v>
      </c>
      <c r="G90" s="381">
        <v>628</v>
      </c>
      <c r="H90" s="381">
        <v>622</v>
      </c>
      <c r="I90" s="381">
        <v>615</v>
      </c>
      <c r="J90" s="381">
        <v>606</v>
      </c>
      <c r="K90" s="381">
        <v>597</v>
      </c>
      <c r="L90" s="381">
        <v>585</v>
      </c>
      <c r="M90" s="381">
        <v>573</v>
      </c>
      <c r="N90" s="381">
        <v>559</v>
      </c>
      <c r="O90" s="381">
        <v>545</v>
      </c>
      <c r="P90" s="381">
        <v>530</v>
      </c>
      <c r="Q90" s="381">
        <v>514</v>
      </c>
      <c r="R90" s="381">
        <v>497</v>
      </c>
      <c r="S90" s="381">
        <v>480</v>
      </c>
      <c r="T90" s="381">
        <v>464</v>
      </c>
      <c r="U90" s="381">
        <v>445</v>
      </c>
      <c r="V90" s="381">
        <v>427</v>
      </c>
      <c r="W90" s="381">
        <v>409</v>
      </c>
      <c r="X90" s="381">
        <v>391</v>
      </c>
      <c r="Y90" s="381">
        <v>374</v>
      </c>
      <c r="Z90" s="381">
        <v>357</v>
      </c>
      <c r="AA90" s="381">
        <v>341</v>
      </c>
      <c r="AB90" s="381">
        <v>324</v>
      </c>
      <c r="AC90" s="381">
        <v>309</v>
      </c>
      <c r="AD90" s="381">
        <v>294</v>
      </c>
      <c r="AE90" s="381">
        <v>281</v>
      </c>
      <c r="AF90" s="381">
        <v>268</v>
      </c>
      <c r="AG90" s="381">
        <v>256</v>
      </c>
      <c r="AH90" s="381">
        <v>246</v>
      </c>
      <c r="AI90" s="381">
        <v>237</v>
      </c>
      <c r="AJ90" s="381">
        <v>231</v>
      </c>
      <c r="AK90" s="381">
        <v>225</v>
      </c>
      <c r="AL90" s="381">
        <v>222</v>
      </c>
    </row>
    <row r="91" spans="1:38" x14ac:dyDescent="0.2">
      <c r="A91" s="928"/>
      <c r="B91" s="635">
        <v>88</v>
      </c>
      <c r="C91" s="381">
        <v>630</v>
      </c>
      <c r="D91" s="381">
        <v>629</v>
      </c>
      <c r="E91" s="381">
        <v>627</v>
      </c>
      <c r="F91" s="381">
        <v>624</v>
      </c>
      <c r="G91" s="381">
        <v>620</v>
      </c>
      <c r="H91" s="381">
        <v>614</v>
      </c>
      <c r="I91" s="381">
        <v>607</v>
      </c>
      <c r="J91" s="381">
        <v>599</v>
      </c>
      <c r="K91" s="381">
        <v>589</v>
      </c>
      <c r="L91" s="381">
        <v>578</v>
      </c>
      <c r="M91" s="381">
        <v>565</v>
      </c>
      <c r="N91" s="381">
        <v>552</v>
      </c>
      <c r="O91" s="381">
        <v>538</v>
      </c>
      <c r="P91" s="381">
        <v>523</v>
      </c>
      <c r="Q91" s="381">
        <v>507</v>
      </c>
      <c r="R91" s="381">
        <v>491</v>
      </c>
      <c r="S91" s="381">
        <v>474</v>
      </c>
      <c r="T91" s="381">
        <v>456</v>
      </c>
      <c r="U91" s="381">
        <v>438</v>
      </c>
      <c r="V91" s="381">
        <v>422</v>
      </c>
      <c r="W91" s="381">
        <v>404</v>
      </c>
      <c r="X91" s="381">
        <v>386</v>
      </c>
      <c r="Y91" s="381">
        <v>369</v>
      </c>
      <c r="Z91" s="381">
        <v>351</v>
      </c>
      <c r="AA91" s="381">
        <v>335</v>
      </c>
      <c r="AB91" s="381">
        <v>319</v>
      </c>
      <c r="AC91" s="381">
        <v>304</v>
      </c>
      <c r="AD91" s="381">
        <v>290</v>
      </c>
      <c r="AE91" s="381">
        <v>276</v>
      </c>
      <c r="AF91" s="381">
        <v>264</v>
      </c>
      <c r="AG91" s="381">
        <v>252</v>
      </c>
      <c r="AH91" s="381">
        <v>242</v>
      </c>
      <c r="AI91" s="381">
        <v>233</v>
      </c>
      <c r="AJ91" s="381">
        <v>227</v>
      </c>
      <c r="AK91" s="381">
        <v>221</v>
      </c>
      <c r="AL91" s="381">
        <v>218</v>
      </c>
    </row>
    <row r="92" spans="1:38" x14ac:dyDescent="0.2">
      <c r="A92" s="928"/>
      <c r="B92" s="635">
        <v>89</v>
      </c>
      <c r="C92" s="381">
        <v>621</v>
      </c>
      <c r="D92" s="381">
        <v>621</v>
      </c>
      <c r="E92" s="381">
        <v>619</v>
      </c>
      <c r="F92" s="381">
        <v>616</v>
      </c>
      <c r="G92" s="381">
        <v>611</v>
      </c>
      <c r="H92" s="381">
        <v>606</v>
      </c>
      <c r="I92" s="381">
        <v>599</v>
      </c>
      <c r="J92" s="381">
        <v>591</v>
      </c>
      <c r="K92" s="381">
        <v>581</v>
      </c>
      <c r="L92" s="381">
        <v>570</v>
      </c>
      <c r="M92" s="381">
        <v>557</v>
      </c>
      <c r="N92" s="381">
        <v>544</v>
      </c>
      <c r="O92" s="381">
        <v>530</v>
      </c>
      <c r="P92" s="381">
        <v>515</v>
      </c>
      <c r="Q92" s="381">
        <v>500</v>
      </c>
      <c r="R92" s="381">
        <v>484</v>
      </c>
      <c r="S92" s="381">
        <v>467</v>
      </c>
      <c r="T92" s="381">
        <v>450</v>
      </c>
      <c r="U92" s="381">
        <v>432</v>
      </c>
      <c r="V92" s="381">
        <v>415</v>
      </c>
      <c r="W92" s="381">
        <v>398</v>
      </c>
      <c r="X92" s="381">
        <v>380</v>
      </c>
      <c r="Y92" s="381">
        <v>363</v>
      </c>
      <c r="Z92" s="381">
        <v>346</v>
      </c>
      <c r="AA92" s="381">
        <v>330</v>
      </c>
      <c r="AB92" s="381">
        <v>314</v>
      </c>
      <c r="AC92" s="381">
        <v>299</v>
      </c>
      <c r="AD92" s="381">
        <v>285</v>
      </c>
      <c r="AE92" s="381">
        <v>272</v>
      </c>
      <c r="AF92" s="381">
        <v>259</v>
      </c>
      <c r="AG92" s="381">
        <v>248</v>
      </c>
      <c r="AH92" s="381">
        <v>238</v>
      </c>
      <c r="AI92" s="381">
        <v>230</v>
      </c>
      <c r="AJ92" s="381">
        <v>223</v>
      </c>
      <c r="AK92" s="381">
        <v>217</v>
      </c>
      <c r="AL92" s="381">
        <v>214</v>
      </c>
    </row>
    <row r="93" spans="1:38" x14ac:dyDescent="0.2">
      <c r="A93" s="928"/>
      <c r="B93" s="635">
        <v>90</v>
      </c>
      <c r="C93" s="381">
        <v>612</v>
      </c>
      <c r="D93" s="381">
        <v>612</v>
      </c>
      <c r="E93" s="381">
        <v>610</v>
      </c>
      <c r="F93" s="381">
        <v>607</v>
      </c>
      <c r="G93" s="381">
        <v>603</v>
      </c>
      <c r="H93" s="381">
        <v>597</v>
      </c>
      <c r="I93" s="381">
        <v>591</v>
      </c>
      <c r="J93" s="381">
        <v>582</v>
      </c>
      <c r="K93" s="381">
        <v>573</v>
      </c>
      <c r="L93" s="381">
        <v>562</v>
      </c>
      <c r="M93" s="381">
        <v>550</v>
      </c>
      <c r="N93" s="381">
        <v>537</v>
      </c>
      <c r="O93" s="381">
        <v>523</v>
      </c>
      <c r="P93" s="381">
        <v>508</v>
      </c>
      <c r="Q93" s="381">
        <v>493</v>
      </c>
      <c r="R93" s="381">
        <v>477</v>
      </c>
      <c r="S93" s="381">
        <v>461</v>
      </c>
      <c r="T93" s="381">
        <v>444</v>
      </c>
      <c r="U93" s="381">
        <v>426</v>
      </c>
      <c r="V93" s="381">
        <v>409</v>
      </c>
      <c r="W93" s="381">
        <v>391</v>
      </c>
      <c r="X93" s="381">
        <v>375</v>
      </c>
      <c r="Y93" s="381">
        <v>357</v>
      </c>
      <c r="Z93" s="381">
        <v>341</v>
      </c>
      <c r="AA93" s="381">
        <v>324</v>
      </c>
      <c r="AB93" s="381">
        <v>309</v>
      </c>
      <c r="AC93" s="381">
        <v>294</v>
      </c>
      <c r="AD93" s="381">
        <v>280</v>
      </c>
      <c r="AE93" s="381">
        <v>267</v>
      </c>
      <c r="AF93" s="381">
        <v>255</v>
      </c>
      <c r="AG93" s="381">
        <v>244</v>
      </c>
      <c r="AH93" s="381">
        <v>234</v>
      </c>
      <c r="AI93" s="381">
        <v>225</v>
      </c>
      <c r="AJ93" s="381">
        <v>219</v>
      </c>
      <c r="AK93" s="381">
        <v>214</v>
      </c>
      <c r="AL93" s="381">
        <v>210</v>
      </c>
    </row>
  </sheetData>
  <mergeCells count="2">
    <mergeCell ref="A1:A93"/>
    <mergeCell ref="B1:AL1"/>
  </mergeCells>
  <conditionalFormatting sqref="C3:AL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98"/>
  <sheetViews>
    <sheetView workbookViewId="0">
      <selection activeCell="B11" sqref="B11"/>
    </sheetView>
  </sheetViews>
  <sheetFormatPr baseColWidth="10" defaultColWidth="8.83203125" defaultRowHeight="13" x14ac:dyDescent="0.15"/>
  <cols>
    <col min="1" max="1" width="38.5" style="9" customWidth="1"/>
    <col min="2" max="2" width="12" style="9" customWidth="1"/>
    <col min="3" max="3" width="12.5" style="9" bestFit="1" customWidth="1"/>
    <col min="4" max="7" width="13.33203125" style="9" bestFit="1" customWidth="1"/>
    <col min="8" max="8" width="12.5" style="9" bestFit="1" customWidth="1"/>
    <col min="9" max="9" width="13" style="9" customWidth="1"/>
    <col min="10" max="10" width="13.5" style="9" bestFit="1" customWidth="1"/>
    <col min="11" max="11" width="10.6640625" style="9" bestFit="1" customWidth="1"/>
    <col min="12" max="12" width="23" style="9" bestFit="1" customWidth="1"/>
    <col min="13" max="13" width="8.83203125" style="20"/>
    <col min="14" max="16384" width="8.83203125" style="9"/>
  </cols>
  <sheetData>
    <row r="1" spans="1:19" ht="18.75" customHeight="1" x14ac:dyDescent="0.15">
      <c r="A1" s="939" t="s">
        <v>848</v>
      </c>
      <c r="B1" s="18" t="s">
        <v>661</v>
      </c>
      <c r="C1" s="19" t="s">
        <v>849</v>
      </c>
      <c r="D1" s="18" t="s">
        <v>850</v>
      </c>
      <c r="E1" s="17" t="s">
        <v>851</v>
      </c>
      <c r="F1" s="17" t="s">
        <v>852</v>
      </c>
      <c r="G1" s="942" t="s">
        <v>1130</v>
      </c>
      <c r="H1" s="943"/>
      <c r="I1" s="944"/>
      <c r="L1" s="614" t="s">
        <v>853</v>
      </c>
      <c r="M1" s="9"/>
    </row>
    <row r="2" spans="1:19" ht="18.75" customHeight="1" thickBot="1" x14ac:dyDescent="0.25">
      <c r="A2" s="940"/>
      <c r="B2" s="400">
        <f>I28</f>
        <v>5725.16</v>
      </c>
      <c r="C2" s="400">
        <f ca="1">F37</f>
        <v>199.79187499999998</v>
      </c>
      <c r="D2" s="401">
        <f ca="1">G37</f>
        <v>3.4897168812749332E-2</v>
      </c>
      <c r="E2" s="401">
        <f ca="1">IRR(I36:I46,2)</f>
        <v>-0.16899092564777918</v>
      </c>
      <c r="F2" s="401">
        <f ca="1">IRR(I36:I56,2)</f>
        <v>-4.8403870761480672E-2</v>
      </c>
      <c r="G2" s="945"/>
      <c r="H2" s="946"/>
      <c r="I2" s="947"/>
      <c r="M2" s="9"/>
    </row>
    <row r="3" spans="1:19" ht="13.5" customHeight="1" x14ac:dyDescent="0.15">
      <c r="L3" s="215" t="s">
        <v>854</v>
      </c>
      <c r="M3" s="563">
        <f>Data!B41</f>
        <v>3.5999999999999997E-2</v>
      </c>
    </row>
    <row r="4" spans="1:19" ht="13.5" customHeight="1" x14ac:dyDescent="0.15">
      <c r="A4" s="564" t="s">
        <v>855</v>
      </c>
      <c r="B4" s="565">
        <f ca="1">INT(PV!C3)</f>
        <v>4871</v>
      </c>
      <c r="E4" s="911"/>
      <c r="F4" s="941"/>
      <c r="G4" s="190" t="s">
        <v>856</v>
      </c>
      <c r="H4" s="190" t="s">
        <v>857</v>
      </c>
      <c r="I4" s="190" t="s">
        <v>858</v>
      </c>
      <c r="J4" s="191" t="s">
        <v>859</v>
      </c>
      <c r="L4" s="215" t="s">
        <v>860</v>
      </c>
      <c r="M4" s="563">
        <f>Data!B40</f>
        <v>3.5000000000000003E-2</v>
      </c>
    </row>
    <row r="5" spans="1:19" x14ac:dyDescent="0.15">
      <c r="A5" s="56" t="s">
        <v>861</v>
      </c>
      <c r="B5" s="561">
        <v>0.3</v>
      </c>
      <c r="C5" s="566"/>
      <c r="E5" s="868" t="s">
        <v>862</v>
      </c>
      <c r="F5" s="869"/>
      <c r="G5" s="567">
        <f>Data!C8</f>
        <v>3200</v>
      </c>
      <c r="H5" s="568">
        <f ca="1">B4*B5</f>
        <v>1461.3</v>
      </c>
      <c r="I5" s="568">
        <f ca="1">G5+H5</f>
        <v>4661.3</v>
      </c>
      <c r="J5" s="569">
        <f ca="1">B4*(1-B5)</f>
        <v>3409.7</v>
      </c>
      <c r="L5" s="215" t="s">
        <v>863</v>
      </c>
      <c r="M5" s="560">
        <f>Data!C12</f>
        <v>0.14369999999999999</v>
      </c>
    </row>
    <row r="6" spans="1:19" x14ac:dyDescent="0.15">
      <c r="A6" s="56" t="s">
        <v>864</v>
      </c>
      <c r="B6" s="562" t="s">
        <v>593</v>
      </c>
      <c r="E6" s="868" t="s">
        <v>865</v>
      </c>
      <c r="F6" s="869"/>
      <c r="G6" s="568">
        <f ca="1">G5-I32</f>
        <v>1689.2284999999999</v>
      </c>
      <c r="H6" s="568">
        <f ca="1">H5+I32</f>
        <v>2972.0715</v>
      </c>
      <c r="I6" s="568">
        <f ca="1">G6+H6</f>
        <v>4661.3</v>
      </c>
      <c r="J6" s="569">
        <f ca="1">J5-I32</f>
        <v>1898.9284999999998</v>
      </c>
      <c r="L6" s="215" t="s">
        <v>866</v>
      </c>
      <c r="M6" s="613">
        <v>0.14499999999999999</v>
      </c>
    </row>
    <row r="7" spans="1:19" x14ac:dyDescent="0.15">
      <c r="A7" s="56" t="s">
        <v>867</v>
      </c>
      <c r="B7" s="562" t="s">
        <v>590</v>
      </c>
      <c r="E7" s="872" t="s">
        <v>868</v>
      </c>
      <c r="F7" s="873"/>
      <c r="G7" s="90"/>
      <c r="H7" s="571">
        <f ca="1">(H6-H5)/H6</f>
        <v>0.50832273045921006</v>
      </c>
      <c r="I7" s="90"/>
      <c r="J7" s="86"/>
      <c r="L7" s="215" t="s">
        <v>869</v>
      </c>
      <c r="M7" s="613">
        <v>7.0000000000000007E-2</v>
      </c>
    </row>
    <row r="8" spans="1:19" x14ac:dyDescent="0.15">
      <c r="A8" s="57" t="s">
        <v>870</v>
      </c>
      <c r="B8" s="572">
        <f>VLOOKUP(A11,Battery_Prices,2, FALSE)*C11</f>
        <v>4.8</v>
      </c>
      <c r="L8" s="215" t="s">
        <v>106</v>
      </c>
      <c r="M8" s="570">
        <f>IF(B7="Yes",PV!D4,Data!B37)</f>
        <v>0.2</v>
      </c>
    </row>
    <row r="9" spans="1:19" ht="14" thickBot="1" x14ac:dyDescent="0.2"/>
    <row r="10" spans="1:19" x14ac:dyDescent="0.15">
      <c r="A10" s="573" t="s">
        <v>673</v>
      </c>
      <c r="B10" s="574" t="s">
        <v>674</v>
      </c>
      <c r="C10" s="575" t="s">
        <v>675</v>
      </c>
      <c r="D10" s="576" t="s">
        <v>526</v>
      </c>
      <c r="E10" s="577" t="s">
        <v>676</v>
      </c>
      <c r="F10" s="578" t="s">
        <v>677</v>
      </c>
      <c r="G10" s="574" t="s">
        <v>678</v>
      </c>
      <c r="H10" s="574" t="s">
        <v>526</v>
      </c>
      <c r="I10" s="579" t="s">
        <v>679</v>
      </c>
      <c r="J10" s="578" t="s">
        <v>680</v>
      </c>
      <c r="K10" s="580" t="s">
        <v>681</v>
      </c>
    </row>
    <row r="11" spans="1:19" x14ac:dyDescent="0.15">
      <c r="A11" s="581" t="s">
        <v>1129</v>
      </c>
      <c r="B11" s="71">
        <f>VLOOKUP(A11,Battery_Prices,3, FALSE)</f>
        <v>1685</v>
      </c>
      <c r="C11" s="603">
        <v>1</v>
      </c>
      <c r="D11" s="480">
        <f>B11*PV!$D$4</f>
        <v>337</v>
      </c>
      <c r="E11" s="129">
        <f t="shared" ref="E11:E13" si="0">B11*C11</f>
        <v>1685</v>
      </c>
      <c r="F11" s="241">
        <v>0.5</v>
      </c>
      <c r="G11" s="34">
        <f>E11*(1+F11)</f>
        <v>2527.5</v>
      </c>
      <c r="H11" s="135">
        <f>G11*($M$8)</f>
        <v>505.5</v>
      </c>
      <c r="I11" s="34">
        <f t="shared" ref="I11:I12" si="1">G11+H11</f>
        <v>3033</v>
      </c>
      <c r="J11" s="48">
        <f>IF(C11 &gt; 0, K11/G11, 0)</f>
        <v>0.33333333333333331</v>
      </c>
      <c r="K11" s="582">
        <f>G11-E11</f>
        <v>842.5</v>
      </c>
    </row>
    <row r="12" spans="1:19" x14ac:dyDescent="0.15">
      <c r="A12" s="4" t="s">
        <v>871</v>
      </c>
      <c r="B12" s="71">
        <f>VLOOKUP(A11,Battery_Prices,4, FALSE)</f>
        <v>170</v>
      </c>
      <c r="C12" s="603">
        <v>1</v>
      </c>
      <c r="D12" s="480">
        <f>B12*PV!$D$4</f>
        <v>34</v>
      </c>
      <c r="E12" s="129">
        <f t="shared" ref="E12" si="2">B12*C12</f>
        <v>170</v>
      </c>
      <c r="F12" s="241">
        <v>0.5</v>
      </c>
      <c r="G12" s="34">
        <f>E12*(1+F12)</f>
        <v>255</v>
      </c>
      <c r="H12" s="135">
        <f>G12*($M$8)</f>
        <v>51</v>
      </c>
      <c r="I12" s="34">
        <f t="shared" si="1"/>
        <v>306</v>
      </c>
      <c r="J12" s="48">
        <f>IF(B12 &gt; 0, K12/G12, 0)</f>
        <v>0.33333333333333331</v>
      </c>
      <c r="K12" s="582">
        <f>G12-E12</f>
        <v>85</v>
      </c>
    </row>
    <row r="13" spans="1:19" x14ac:dyDescent="0.15">
      <c r="A13" s="4" t="s">
        <v>872</v>
      </c>
      <c r="B13" s="609">
        <v>0</v>
      </c>
      <c r="C13" s="604">
        <v>1</v>
      </c>
      <c r="D13" s="480">
        <f>B13*PV!$D$4</f>
        <v>0</v>
      </c>
      <c r="E13" s="129">
        <f t="shared" si="0"/>
        <v>0</v>
      </c>
      <c r="F13" s="241">
        <v>0.5</v>
      </c>
      <c r="G13" s="34">
        <f>E13*(1+F13)</f>
        <v>0</v>
      </c>
      <c r="H13" s="135">
        <f>G13*($M$8)</f>
        <v>0</v>
      </c>
      <c r="I13" s="34">
        <f t="shared" ref="I13" si="3">G13+H13</f>
        <v>0</v>
      </c>
      <c r="J13" s="48">
        <f>IF(B13 &gt; 0, K13/G13, 0)</f>
        <v>0</v>
      </c>
      <c r="K13" s="582">
        <f>G13-E13</f>
        <v>0</v>
      </c>
    </row>
    <row r="14" spans="1:19" x14ac:dyDescent="0.15">
      <c r="A14" s="4" t="s">
        <v>689</v>
      </c>
      <c r="B14" s="609">
        <v>100</v>
      </c>
      <c r="C14" s="604">
        <v>0</v>
      </c>
      <c r="D14" s="480">
        <f>B14*PV!$D$4</f>
        <v>20</v>
      </c>
      <c r="E14" s="129">
        <f t="shared" ref="E14" si="4">B14*C14</f>
        <v>0</v>
      </c>
      <c r="F14" s="241">
        <v>0.5</v>
      </c>
      <c r="G14" s="34">
        <f>E14*(1+F14)</f>
        <v>0</v>
      </c>
      <c r="H14" s="135">
        <f>G14*($M$8)</f>
        <v>0</v>
      </c>
      <c r="I14" s="34">
        <f t="shared" ref="I14" si="5">G14+H14</f>
        <v>0</v>
      </c>
      <c r="J14" s="48">
        <f>IF(C14 &gt; 0, K14/G14, 0)</f>
        <v>0</v>
      </c>
      <c r="K14" s="582">
        <f>G14-E14</f>
        <v>0</v>
      </c>
    </row>
    <row r="15" spans="1:19" x14ac:dyDescent="0.15">
      <c r="A15" s="5" t="s">
        <v>690</v>
      </c>
      <c r="B15" s="610"/>
      <c r="C15" s="605"/>
      <c r="D15" s="481">
        <f t="shared" ref="D15" si="6">B15*(1+$D$3)</f>
        <v>0</v>
      </c>
      <c r="E15" s="139">
        <f>SUM(E11:E14)</f>
        <v>1855</v>
      </c>
      <c r="F15" s="141">
        <f>(G15-E15)/E15</f>
        <v>0.5</v>
      </c>
      <c r="G15" s="137">
        <f>SUM(G11:G14)</f>
        <v>2782.5</v>
      </c>
      <c r="H15" s="137">
        <f>SUM(H11:H14)</f>
        <v>556.5</v>
      </c>
      <c r="I15" s="137">
        <f>SUM(I11:I14)</f>
        <v>3339</v>
      </c>
      <c r="J15" s="583">
        <f>K15/G15</f>
        <v>0.33333333333333331</v>
      </c>
      <c r="K15" s="584">
        <f>I15-E15-H15</f>
        <v>927.5</v>
      </c>
      <c r="L15" s="143"/>
      <c r="N15" s="143"/>
      <c r="O15" s="143"/>
      <c r="P15" s="143"/>
      <c r="Q15" s="143"/>
      <c r="R15" s="143"/>
      <c r="S15" s="16"/>
    </row>
    <row r="16" spans="1:19" x14ac:dyDescent="0.15">
      <c r="A16" s="4"/>
      <c r="B16" s="606"/>
      <c r="C16" s="606"/>
      <c r="D16" s="29"/>
      <c r="K16" s="53"/>
      <c r="O16" s="143"/>
      <c r="P16" s="143"/>
      <c r="Q16" s="143"/>
      <c r="R16" s="143"/>
    </row>
    <row r="17" spans="1:19" x14ac:dyDescent="0.15">
      <c r="A17" s="6" t="s">
        <v>660</v>
      </c>
      <c r="B17" s="611"/>
      <c r="C17" s="607"/>
      <c r="D17" s="482"/>
      <c r="E17" s="145"/>
      <c r="F17" s="44"/>
      <c r="G17" s="35"/>
      <c r="H17" s="35"/>
      <c r="I17" s="35"/>
      <c r="J17" s="44"/>
      <c r="K17" s="585"/>
      <c r="O17" s="143"/>
      <c r="P17" s="143"/>
      <c r="Q17" s="143"/>
      <c r="R17" s="143"/>
      <c r="S17" s="16"/>
    </row>
    <row r="18" spans="1:19" x14ac:dyDescent="0.15">
      <c r="A18" s="3" t="s">
        <v>673</v>
      </c>
      <c r="B18" s="612" t="s">
        <v>691</v>
      </c>
      <c r="C18" s="608"/>
      <c r="D18" s="483"/>
      <c r="E18" s="13"/>
      <c r="F18" s="14"/>
      <c r="G18" s="10"/>
      <c r="H18" s="10"/>
      <c r="I18" s="15"/>
      <c r="J18" s="14"/>
      <c r="K18" s="586"/>
      <c r="O18" s="143"/>
      <c r="P18" s="143"/>
      <c r="Q18" s="143"/>
      <c r="R18" s="143"/>
      <c r="S18" s="16"/>
    </row>
    <row r="19" spans="1:19" x14ac:dyDescent="0.15">
      <c r="A19" s="4" t="s">
        <v>693</v>
      </c>
      <c r="B19" s="609">
        <v>350</v>
      </c>
      <c r="C19" s="240">
        <v>1</v>
      </c>
      <c r="D19" s="480"/>
      <c r="E19" s="129">
        <v>0</v>
      </c>
      <c r="F19" s="241">
        <v>0</v>
      </c>
      <c r="G19" s="34">
        <f>B19*C19</f>
        <v>350</v>
      </c>
      <c r="H19" s="135">
        <f t="shared" ref="H19:H24" si="7">G19*($I$3)</f>
        <v>0</v>
      </c>
      <c r="I19" s="34">
        <f t="shared" ref="I19:I24" si="8">G19+H19</f>
        <v>350</v>
      </c>
      <c r="J19" s="48">
        <f t="shared" ref="J19:J24" si="9">IF(G19&gt;0, K19/G19, 0)</f>
        <v>1</v>
      </c>
      <c r="K19" s="582">
        <f>G19</f>
        <v>350</v>
      </c>
      <c r="O19" s="143"/>
      <c r="P19" s="143"/>
      <c r="Q19" s="143"/>
      <c r="R19" s="143"/>
      <c r="S19" s="16"/>
    </row>
    <row r="20" spans="1:19" x14ac:dyDescent="0.15">
      <c r="A20" s="4" t="s">
        <v>694</v>
      </c>
      <c r="B20" s="609">
        <v>100</v>
      </c>
      <c r="C20" s="239">
        <v>14</v>
      </c>
      <c r="D20" s="480"/>
      <c r="E20" s="129">
        <f t="shared" ref="E20:E24" si="10">B20*C20</f>
        <v>1400</v>
      </c>
      <c r="F20" s="241">
        <v>0.2</v>
      </c>
      <c r="G20" s="34">
        <f>E20*(1+F20)</f>
        <v>1680</v>
      </c>
      <c r="H20" s="135">
        <f t="shared" si="7"/>
        <v>0</v>
      </c>
      <c r="I20" s="34">
        <f t="shared" si="8"/>
        <v>1680</v>
      </c>
      <c r="J20" s="48">
        <f t="shared" si="9"/>
        <v>0.16666666666666666</v>
      </c>
      <c r="K20" s="582">
        <f>G20-E20</f>
        <v>280</v>
      </c>
      <c r="O20" s="143"/>
      <c r="P20" s="143"/>
      <c r="Q20" s="143"/>
      <c r="R20" s="143"/>
    </row>
    <row r="21" spans="1:19" x14ac:dyDescent="0.15">
      <c r="A21" s="4" t="s">
        <v>696</v>
      </c>
      <c r="B21" s="71">
        <f>VLOOKUP(A21,Electric_Install_Lookup,2, FALSE)</f>
        <v>200</v>
      </c>
      <c r="C21" s="240">
        <v>0.5</v>
      </c>
      <c r="D21" s="480">
        <f>B21*($D$3)</f>
        <v>0</v>
      </c>
      <c r="E21" s="129">
        <f t="shared" si="10"/>
        <v>100</v>
      </c>
      <c r="F21" s="241">
        <v>0.2</v>
      </c>
      <c r="G21" s="34">
        <f>E21*(1+F21)</f>
        <v>120</v>
      </c>
      <c r="H21" s="135">
        <f t="shared" si="7"/>
        <v>0</v>
      </c>
      <c r="I21" s="34">
        <f t="shared" si="8"/>
        <v>120</v>
      </c>
      <c r="J21" s="48">
        <f t="shared" si="9"/>
        <v>0.16666666666666666</v>
      </c>
      <c r="K21" s="582">
        <f>G21-E21</f>
        <v>20</v>
      </c>
      <c r="O21" s="143"/>
      <c r="P21" s="143"/>
      <c r="Q21" s="143"/>
      <c r="R21" s="143"/>
      <c r="S21" s="16"/>
    </row>
    <row r="22" spans="1:19" x14ac:dyDescent="0.15">
      <c r="A22" s="4" t="s">
        <v>697</v>
      </c>
      <c r="B22" s="609">
        <v>76.8</v>
      </c>
      <c r="C22" s="239">
        <v>1</v>
      </c>
      <c r="D22" s="480">
        <f t="shared" ref="D22:D24" si="11">B22*($D$3)</f>
        <v>0</v>
      </c>
      <c r="E22" s="129">
        <f t="shared" si="10"/>
        <v>76.8</v>
      </c>
      <c r="F22" s="241">
        <v>0.2</v>
      </c>
      <c r="G22" s="34">
        <f>E22*(1+F22)</f>
        <v>92.16</v>
      </c>
      <c r="H22" s="135">
        <f t="shared" si="7"/>
        <v>0</v>
      </c>
      <c r="I22" s="34">
        <f t="shared" si="8"/>
        <v>92.16</v>
      </c>
      <c r="J22" s="48">
        <f t="shared" si="9"/>
        <v>0.16666666666666666</v>
      </c>
      <c r="K22" s="582">
        <f>G22-E22</f>
        <v>15.36</v>
      </c>
      <c r="O22" s="143"/>
      <c r="P22" s="143"/>
      <c r="Q22" s="143"/>
      <c r="R22" s="143"/>
    </row>
    <row r="23" spans="1:19" x14ac:dyDescent="0.15">
      <c r="A23" s="4" t="s">
        <v>698</v>
      </c>
      <c r="B23" s="609">
        <v>0.45</v>
      </c>
      <c r="C23" s="239">
        <v>0</v>
      </c>
      <c r="D23" s="480">
        <f t="shared" si="11"/>
        <v>0</v>
      </c>
      <c r="E23" s="129">
        <f t="shared" si="10"/>
        <v>0</v>
      </c>
      <c r="F23" s="241">
        <v>0.2</v>
      </c>
      <c r="G23" s="34">
        <f>E23*(1+F23)</f>
        <v>0</v>
      </c>
      <c r="H23" s="135">
        <f t="shared" si="7"/>
        <v>0</v>
      </c>
      <c r="I23" s="34">
        <f t="shared" si="8"/>
        <v>0</v>
      </c>
      <c r="J23" s="48">
        <f t="shared" si="9"/>
        <v>0</v>
      </c>
      <c r="K23" s="582">
        <f>G23-E23</f>
        <v>0</v>
      </c>
      <c r="O23" s="143"/>
      <c r="P23" s="143"/>
      <c r="Q23" s="143"/>
      <c r="R23" s="143"/>
    </row>
    <row r="24" spans="1:19" x14ac:dyDescent="0.15">
      <c r="A24" s="4" t="s">
        <v>699</v>
      </c>
      <c r="B24" s="71">
        <f>VLOOKUP(A24,Labour_Install_Lookup,2, FALSE)</f>
        <v>120</v>
      </c>
      <c r="C24" s="240">
        <v>1</v>
      </c>
      <c r="D24" s="480">
        <f t="shared" si="11"/>
        <v>0</v>
      </c>
      <c r="E24" s="129">
        <f t="shared" si="10"/>
        <v>120</v>
      </c>
      <c r="F24" s="241">
        <v>0.2</v>
      </c>
      <c r="G24" s="34">
        <f>E24*(1+F24)</f>
        <v>144</v>
      </c>
      <c r="H24" s="135">
        <f t="shared" si="7"/>
        <v>0</v>
      </c>
      <c r="I24" s="34">
        <f t="shared" si="8"/>
        <v>144</v>
      </c>
      <c r="J24" s="48">
        <f t="shared" si="9"/>
        <v>0.16666666666666666</v>
      </c>
      <c r="K24" s="582">
        <f>G24-E24</f>
        <v>24</v>
      </c>
      <c r="O24" s="143"/>
      <c r="P24" s="143"/>
      <c r="Q24" s="143"/>
      <c r="R24" s="143"/>
    </row>
    <row r="25" spans="1:19" ht="14" thickBot="1" x14ac:dyDescent="0.2">
      <c r="A25" s="7"/>
      <c r="B25" s="147"/>
      <c r="C25" s="136"/>
      <c r="D25" s="484"/>
      <c r="E25" s="148"/>
      <c r="F25" s="150"/>
      <c r="G25" s="151"/>
      <c r="H25" s="151"/>
      <c r="I25" s="51"/>
      <c r="J25" s="152"/>
      <c r="K25" s="587"/>
      <c r="O25" s="143"/>
      <c r="P25" s="143"/>
      <c r="Q25" s="143"/>
      <c r="R25" s="143"/>
    </row>
    <row r="26" spans="1:19" x14ac:dyDescent="0.15">
      <c r="A26" s="6" t="s">
        <v>702</v>
      </c>
      <c r="B26" s="35"/>
      <c r="C26" s="41"/>
      <c r="D26" s="42"/>
      <c r="E26" s="144">
        <f>SUM(E19:E25)</f>
        <v>1696.8</v>
      </c>
      <c r="F26" s="141">
        <f>(G26-E26)/E26</f>
        <v>0.40627062706270622</v>
      </c>
      <c r="G26" s="108">
        <f>SUM(G19:G25)</f>
        <v>2386.16</v>
      </c>
      <c r="H26" s="108">
        <f>SUM(H19:H25)</f>
        <v>0</v>
      </c>
      <c r="I26" s="108">
        <f>SUM(I19:I25)</f>
        <v>2386.16</v>
      </c>
      <c r="J26" s="142">
        <f>K26/G26</f>
        <v>0.28889931940858954</v>
      </c>
      <c r="K26" s="588">
        <f>SUM(K19:K25)</f>
        <v>689.36</v>
      </c>
      <c r="L26" s="143"/>
      <c r="N26" s="143"/>
      <c r="O26" s="143"/>
      <c r="P26" s="143"/>
      <c r="Q26" s="143"/>
      <c r="R26" s="143"/>
    </row>
    <row r="27" spans="1:19" x14ac:dyDescent="0.15">
      <c r="A27" s="4"/>
      <c r="D27" s="29"/>
      <c r="K27" s="53"/>
      <c r="O27" s="143"/>
      <c r="P27" s="143"/>
      <c r="Q27" s="143"/>
      <c r="R27" s="143"/>
    </row>
    <row r="28" spans="1:19" ht="14" thickBot="1" x14ac:dyDescent="0.2">
      <c r="A28" s="8" t="s">
        <v>703</v>
      </c>
      <c r="B28" s="154"/>
      <c r="C28" s="155"/>
      <c r="D28" s="156"/>
      <c r="E28" s="157">
        <f>E26+E15</f>
        <v>3551.8</v>
      </c>
      <c r="F28" s="159">
        <f>(G28-E28)/E28</f>
        <v>0.45522270398107989</v>
      </c>
      <c r="G28" s="154">
        <f>G26+G15</f>
        <v>5168.66</v>
      </c>
      <c r="H28" s="154">
        <f>H26+H15</f>
        <v>556.5</v>
      </c>
      <c r="I28" s="154">
        <f>I26+I15</f>
        <v>5725.16</v>
      </c>
      <c r="J28" s="160">
        <f>K28/G28</f>
        <v>0.31281995720360795</v>
      </c>
      <c r="K28" s="589">
        <f>K26+K15</f>
        <v>1616.8600000000001</v>
      </c>
    </row>
    <row r="29" spans="1:19" x14ac:dyDescent="0.15">
      <c r="A29" s="46"/>
      <c r="B29" s="35"/>
      <c r="C29" s="41"/>
      <c r="D29" s="42"/>
      <c r="E29" s="35"/>
      <c r="F29" s="146"/>
      <c r="G29" s="44"/>
      <c r="H29" s="35"/>
      <c r="I29" s="35"/>
      <c r="J29" s="35"/>
      <c r="K29" s="142"/>
      <c r="L29" s="35"/>
    </row>
    <row r="30" spans="1:19" x14ac:dyDescent="0.15">
      <c r="A30" s="46"/>
      <c r="B30" s="35"/>
      <c r="C30" s="41"/>
      <c r="D30" s="42"/>
      <c r="E30" s="35"/>
      <c r="F30" s="146"/>
      <c r="G30" s="44"/>
      <c r="H30" s="35"/>
      <c r="I30" s="35"/>
      <c r="J30" s="35"/>
      <c r="K30" s="142"/>
      <c r="L30" s="35"/>
    </row>
    <row r="31" spans="1:19" ht="14" thickBot="1" x14ac:dyDescent="0.2"/>
    <row r="32" spans="1:19" x14ac:dyDescent="0.15">
      <c r="A32" s="590" t="s">
        <v>873</v>
      </c>
      <c r="B32" s="591" t="s">
        <v>874</v>
      </c>
      <c r="C32" s="592" t="s">
        <v>875</v>
      </c>
      <c r="D32" s="592" t="s">
        <v>876</v>
      </c>
      <c r="E32" s="591" t="s">
        <v>877</v>
      </c>
      <c r="F32" s="591" t="s">
        <v>878</v>
      </c>
      <c r="G32" s="933" t="s">
        <v>879</v>
      </c>
      <c r="H32" s="934"/>
      <c r="I32" s="593">
        <f ca="1">E34*B37*B33*365</f>
        <v>1510.7715000000001</v>
      </c>
    </row>
    <row r="33" spans="1:9" ht="14" thickBot="1" x14ac:dyDescent="0.2">
      <c r="A33" s="937" t="s">
        <v>880</v>
      </c>
      <c r="B33" s="594">
        <f>VLOOKUP(A11,Battery_Prices,6, FALSE)</f>
        <v>0.94499999999999995</v>
      </c>
      <c r="C33" s="594">
        <f>VLOOKUP(A11,Battery_Prices,7, FALSE)</f>
        <v>1.4999999999999999E-2</v>
      </c>
      <c r="D33" s="594">
        <f>VLOOKUP(A11,Battery_Prices,8, FALSE)</f>
        <v>0.92</v>
      </c>
      <c r="E33" s="595"/>
      <c r="F33" s="595"/>
      <c r="G33" s="935" t="s">
        <v>881</v>
      </c>
      <c r="H33" s="936"/>
      <c r="I33" s="596">
        <f>F34*B37*B33*365</f>
        <v>0</v>
      </c>
    </row>
    <row r="34" spans="1:9" x14ac:dyDescent="0.15">
      <c r="A34" s="938"/>
      <c r="C34" s="32" t="s">
        <v>882</v>
      </c>
      <c r="D34" s="597">
        <f ca="1">INT(I34)/365</f>
        <v>4.1369863013698627</v>
      </c>
      <c r="E34" s="595">
        <f ca="1">IF(B4&gt;0,1,0)*$B$8</f>
        <v>4.8</v>
      </c>
      <c r="F34" s="595">
        <f>IF(B6="Yes",1,0)*$B$8</f>
        <v>0</v>
      </c>
      <c r="I34" s="598">
        <f ca="1">(E34+F34)*$B$33*B37*365</f>
        <v>1510.7715000000001</v>
      </c>
    </row>
    <row r="35" spans="1:9" ht="31.5" customHeight="1" x14ac:dyDescent="0.15">
      <c r="A35" s="938"/>
      <c r="B35" s="599"/>
      <c r="D35" s="20"/>
      <c r="E35" s="20"/>
      <c r="G35" s="511"/>
      <c r="I35" s="53"/>
    </row>
    <row r="36" spans="1:9" x14ac:dyDescent="0.15">
      <c r="A36" s="600" t="s">
        <v>839</v>
      </c>
      <c r="B36" s="107" t="s">
        <v>883</v>
      </c>
      <c r="C36" s="107" t="s">
        <v>884</v>
      </c>
      <c r="D36" s="107" t="s">
        <v>842</v>
      </c>
      <c r="E36" s="107" t="s">
        <v>842</v>
      </c>
      <c r="F36" s="107" t="s">
        <v>842</v>
      </c>
      <c r="G36" s="107" t="s">
        <v>885</v>
      </c>
      <c r="H36" s="107" t="s">
        <v>886</v>
      </c>
      <c r="I36" s="601">
        <f>-I28</f>
        <v>-5725.16</v>
      </c>
    </row>
    <row r="37" spans="1:9" x14ac:dyDescent="0.15">
      <c r="A37" s="4">
        <v>1</v>
      </c>
      <c r="B37" s="276">
        <f t="shared" ref="B37:B68" si="12">$D$33-((A37-0.5)*$C$33)</f>
        <v>0.91250000000000009</v>
      </c>
      <c r="C37" s="237">
        <f t="shared" ref="C37:C68" ca="1" si="13">$D$34*B37</f>
        <v>3.7749999999999999</v>
      </c>
      <c r="D37" s="511">
        <f t="shared" ref="D37:D68" ca="1" si="14">IF($B$4&gt;0,$C37*365*$M$6,0)</f>
        <v>199.79187499999998</v>
      </c>
      <c r="E37" s="511">
        <f t="shared" ref="E37:E68" si="15">IF($B$6="Yes",$C37*365*$M$7,0)</f>
        <v>0</v>
      </c>
      <c r="F37" s="511">
        <f ca="1">E37+D37</f>
        <v>199.79187499999998</v>
      </c>
      <c r="G37" s="276">
        <f t="shared" ref="G37:G68" ca="1" si="16">F37/$I$28</f>
        <v>3.4897168812749332E-2</v>
      </c>
      <c r="H37" s="511">
        <f ca="1">F37</f>
        <v>199.79187499999998</v>
      </c>
      <c r="I37" s="602">
        <f ca="1">H37</f>
        <v>199.79187499999998</v>
      </c>
    </row>
    <row r="38" spans="1:9" x14ac:dyDescent="0.15">
      <c r="A38" s="4">
        <f>A37+1</f>
        <v>2</v>
      </c>
      <c r="B38" s="276">
        <f t="shared" si="12"/>
        <v>0.89750000000000008</v>
      </c>
      <c r="C38" s="237">
        <f t="shared" ca="1" si="13"/>
        <v>3.7129452054794521</v>
      </c>
      <c r="D38" s="511">
        <f t="shared" ca="1" si="14"/>
        <v>196.50762499999996</v>
      </c>
      <c r="E38" s="511">
        <f t="shared" si="15"/>
        <v>0</v>
      </c>
      <c r="F38" s="511">
        <f t="shared" ref="F38:F97" ca="1" si="17">E38+D38</f>
        <v>196.50762499999996</v>
      </c>
      <c r="G38" s="276">
        <f t="shared" ca="1" si="16"/>
        <v>3.4323516722676743E-2</v>
      </c>
      <c r="H38" s="511">
        <f ca="1">H37+F38</f>
        <v>396.29949999999997</v>
      </c>
      <c r="I38" s="602">
        <f ca="1">F38</f>
        <v>196.50762499999996</v>
      </c>
    </row>
    <row r="39" spans="1:9" x14ac:dyDescent="0.15">
      <c r="A39" s="4">
        <f t="shared" ref="A39:A97" si="18">A38+1</f>
        <v>3</v>
      </c>
      <c r="B39" s="276">
        <f t="shared" si="12"/>
        <v>0.88250000000000006</v>
      </c>
      <c r="C39" s="237">
        <f t="shared" ca="1" si="13"/>
        <v>3.6508904109589042</v>
      </c>
      <c r="D39" s="511">
        <f t="shared" ca="1" si="14"/>
        <v>193.223375</v>
      </c>
      <c r="E39" s="511">
        <f t="shared" si="15"/>
        <v>0</v>
      </c>
      <c r="F39" s="511">
        <f t="shared" ca="1" si="17"/>
        <v>193.223375</v>
      </c>
      <c r="G39" s="276">
        <f t="shared" ca="1" si="16"/>
        <v>3.3749864632604154E-2</v>
      </c>
      <c r="H39" s="511">
        <f t="shared" ref="H39:H97" ca="1" si="19">H38+F39</f>
        <v>589.522875</v>
      </c>
      <c r="I39" s="602">
        <f t="shared" ref="I39:I97" ca="1" si="20">F39</f>
        <v>193.223375</v>
      </c>
    </row>
    <row r="40" spans="1:9" x14ac:dyDescent="0.15">
      <c r="A40" s="4">
        <f t="shared" si="18"/>
        <v>4</v>
      </c>
      <c r="B40" s="276">
        <f t="shared" si="12"/>
        <v>0.86750000000000005</v>
      </c>
      <c r="C40" s="237">
        <f t="shared" ca="1" si="13"/>
        <v>3.5888356164383559</v>
      </c>
      <c r="D40" s="511">
        <f t="shared" ca="1" si="14"/>
        <v>189.93912499999999</v>
      </c>
      <c r="E40" s="511">
        <f t="shared" si="15"/>
        <v>0</v>
      </c>
      <c r="F40" s="511">
        <f t="shared" ca="1" si="17"/>
        <v>189.93912499999999</v>
      </c>
      <c r="G40" s="276">
        <f t="shared" ca="1" si="16"/>
        <v>3.3176212542531565E-2</v>
      </c>
      <c r="H40" s="511">
        <f t="shared" ca="1" si="19"/>
        <v>779.46199999999999</v>
      </c>
      <c r="I40" s="602">
        <f t="shared" ca="1" si="20"/>
        <v>189.93912499999999</v>
      </c>
    </row>
    <row r="41" spans="1:9" x14ac:dyDescent="0.15">
      <c r="A41" s="4">
        <f t="shared" si="18"/>
        <v>5</v>
      </c>
      <c r="B41" s="276">
        <f t="shared" si="12"/>
        <v>0.85250000000000004</v>
      </c>
      <c r="C41" s="237">
        <f t="shared" ca="1" si="13"/>
        <v>3.5267808219178081</v>
      </c>
      <c r="D41" s="511">
        <f t="shared" ca="1" si="14"/>
        <v>186.65487499999998</v>
      </c>
      <c r="E41" s="511">
        <f t="shared" si="15"/>
        <v>0</v>
      </c>
      <c r="F41" s="511">
        <f t="shared" ca="1" si="17"/>
        <v>186.65487499999998</v>
      </c>
      <c r="G41" s="276">
        <f t="shared" ca="1" si="16"/>
        <v>3.2602560452458969E-2</v>
      </c>
      <c r="H41" s="511">
        <f t="shared" ca="1" si="19"/>
        <v>966.11687499999994</v>
      </c>
      <c r="I41" s="602">
        <f t="shared" ca="1" si="20"/>
        <v>186.65487499999998</v>
      </c>
    </row>
    <row r="42" spans="1:9" x14ac:dyDescent="0.15">
      <c r="A42" s="4">
        <f t="shared" si="18"/>
        <v>6</v>
      </c>
      <c r="B42" s="276">
        <f t="shared" si="12"/>
        <v>0.83750000000000002</v>
      </c>
      <c r="C42" s="237">
        <f t="shared" ca="1" si="13"/>
        <v>3.4647260273972602</v>
      </c>
      <c r="D42" s="511">
        <f t="shared" ca="1" si="14"/>
        <v>183.37062499999999</v>
      </c>
      <c r="E42" s="511">
        <f t="shared" si="15"/>
        <v>0</v>
      </c>
      <c r="F42" s="511">
        <f t="shared" ca="1" si="17"/>
        <v>183.37062499999999</v>
      </c>
      <c r="G42" s="276">
        <f t="shared" ca="1" si="16"/>
        <v>3.202890836238638E-2</v>
      </c>
      <c r="H42" s="511">
        <f t="shared" ca="1" si="19"/>
        <v>1149.4875</v>
      </c>
      <c r="I42" s="602">
        <f t="shared" ca="1" si="20"/>
        <v>183.37062499999999</v>
      </c>
    </row>
    <row r="43" spans="1:9" x14ac:dyDescent="0.15">
      <c r="A43" s="4">
        <f t="shared" si="18"/>
        <v>7</v>
      </c>
      <c r="B43" s="276">
        <f t="shared" si="12"/>
        <v>0.82250000000000001</v>
      </c>
      <c r="C43" s="237">
        <f t="shared" ca="1" si="13"/>
        <v>3.4026712328767119</v>
      </c>
      <c r="D43" s="511">
        <f t="shared" ca="1" si="14"/>
        <v>180.08637499999998</v>
      </c>
      <c r="E43" s="511">
        <f t="shared" si="15"/>
        <v>0</v>
      </c>
      <c r="F43" s="511">
        <f t="shared" ca="1" si="17"/>
        <v>180.08637499999998</v>
      </c>
      <c r="G43" s="276">
        <f t="shared" ca="1" si="16"/>
        <v>3.1455256272313784E-2</v>
      </c>
      <c r="H43" s="511">
        <f t="shared" ca="1" si="19"/>
        <v>1329.573875</v>
      </c>
      <c r="I43" s="602">
        <f t="shared" ca="1" si="20"/>
        <v>180.08637499999998</v>
      </c>
    </row>
    <row r="44" spans="1:9" x14ac:dyDescent="0.15">
      <c r="A44" s="4">
        <f t="shared" si="18"/>
        <v>8</v>
      </c>
      <c r="B44" s="276">
        <f t="shared" si="12"/>
        <v>0.80750000000000011</v>
      </c>
      <c r="C44" s="237">
        <f t="shared" ca="1" si="13"/>
        <v>3.3406164383561645</v>
      </c>
      <c r="D44" s="511">
        <f t="shared" ca="1" si="14"/>
        <v>176.80212499999999</v>
      </c>
      <c r="E44" s="511">
        <f t="shared" si="15"/>
        <v>0</v>
      </c>
      <c r="F44" s="511">
        <f t="shared" ca="1" si="17"/>
        <v>176.80212499999999</v>
      </c>
      <c r="G44" s="276">
        <f t="shared" ca="1" si="16"/>
        <v>3.0881604182241194E-2</v>
      </c>
      <c r="H44" s="511">
        <f t="shared" ca="1" si="19"/>
        <v>1506.376</v>
      </c>
      <c r="I44" s="602">
        <f t="shared" ca="1" si="20"/>
        <v>176.80212499999999</v>
      </c>
    </row>
    <row r="45" spans="1:9" x14ac:dyDescent="0.15">
      <c r="A45" s="4">
        <f t="shared" si="18"/>
        <v>9</v>
      </c>
      <c r="B45" s="276">
        <f t="shared" si="12"/>
        <v>0.79249999999999998</v>
      </c>
      <c r="C45" s="237">
        <f t="shared" ca="1" si="13"/>
        <v>3.2785616438356162</v>
      </c>
      <c r="D45" s="511">
        <f t="shared" ca="1" si="14"/>
        <v>173.51787499999998</v>
      </c>
      <c r="E45" s="511">
        <f t="shared" si="15"/>
        <v>0</v>
      </c>
      <c r="F45" s="511">
        <f t="shared" ca="1" si="17"/>
        <v>173.51787499999998</v>
      </c>
      <c r="G45" s="276">
        <f t="shared" ca="1" si="16"/>
        <v>3.0307952092168598E-2</v>
      </c>
      <c r="H45" s="511">
        <f t="shared" ca="1" si="19"/>
        <v>1679.893875</v>
      </c>
      <c r="I45" s="602">
        <f t="shared" ca="1" si="20"/>
        <v>173.51787499999998</v>
      </c>
    </row>
    <row r="46" spans="1:9" x14ac:dyDescent="0.15">
      <c r="A46" s="4">
        <f t="shared" si="18"/>
        <v>10</v>
      </c>
      <c r="B46" s="276">
        <f t="shared" si="12"/>
        <v>0.77750000000000008</v>
      </c>
      <c r="C46" s="237">
        <f t="shared" ca="1" si="13"/>
        <v>3.2165068493150684</v>
      </c>
      <c r="D46" s="511">
        <f t="shared" ca="1" si="14"/>
        <v>170.23362499999996</v>
      </c>
      <c r="E46" s="511">
        <f t="shared" si="15"/>
        <v>0</v>
      </c>
      <c r="F46" s="511">
        <f t="shared" ca="1" si="17"/>
        <v>170.23362499999996</v>
      </c>
      <c r="G46" s="276">
        <f t="shared" ca="1" si="16"/>
        <v>2.9734300002096006E-2</v>
      </c>
      <c r="H46" s="511">
        <f t="shared" ca="1" si="19"/>
        <v>1850.1275000000001</v>
      </c>
      <c r="I46" s="602">
        <f t="shared" ca="1" si="20"/>
        <v>170.23362499999996</v>
      </c>
    </row>
    <row r="47" spans="1:9" x14ac:dyDescent="0.15">
      <c r="A47" s="4">
        <f t="shared" si="18"/>
        <v>11</v>
      </c>
      <c r="B47" s="276">
        <f t="shared" si="12"/>
        <v>0.76250000000000007</v>
      </c>
      <c r="C47" s="237">
        <f t="shared" ca="1" si="13"/>
        <v>3.1544520547945205</v>
      </c>
      <c r="D47" s="511">
        <f t="shared" ca="1" si="14"/>
        <v>166.94937499999997</v>
      </c>
      <c r="E47" s="511">
        <f t="shared" si="15"/>
        <v>0</v>
      </c>
      <c r="F47" s="511">
        <f t="shared" ca="1" si="17"/>
        <v>166.94937499999997</v>
      </c>
      <c r="G47" s="276">
        <f t="shared" ca="1" si="16"/>
        <v>2.9160647912023416E-2</v>
      </c>
      <c r="H47" s="511">
        <f t="shared" ca="1" si="19"/>
        <v>2017.076875</v>
      </c>
      <c r="I47" s="602">
        <f t="shared" ca="1" si="20"/>
        <v>166.94937499999997</v>
      </c>
    </row>
    <row r="48" spans="1:9" x14ac:dyDescent="0.15">
      <c r="A48" s="4">
        <f t="shared" si="18"/>
        <v>12</v>
      </c>
      <c r="B48" s="276">
        <f t="shared" si="12"/>
        <v>0.74750000000000005</v>
      </c>
      <c r="C48" s="237">
        <f t="shared" ca="1" si="13"/>
        <v>3.0923972602739727</v>
      </c>
      <c r="D48" s="511">
        <f t="shared" ca="1" si="14"/>
        <v>163.66512499999999</v>
      </c>
      <c r="E48" s="511">
        <f t="shared" si="15"/>
        <v>0</v>
      </c>
      <c r="F48" s="511">
        <f t="shared" ca="1" si="17"/>
        <v>163.66512499999999</v>
      </c>
      <c r="G48" s="276">
        <f t="shared" ca="1" si="16"/>
        <v>2.8586995821950827E-2</v>
      </c>
      <c r="H48" s="511">
        <f t="shared" ca="1" si="19"/>
        <v>2180.7420000000002</v>
      </c>
      <c r="I48" s="602">
        <f t="shared" ca="1" si="20"/>
        <v>163.66512499999999</v>
      </c>
    </row>
    <row r="49" spans="1:9" x14ac:dyDescent="0.15">
      <c r="A49" s="4">
        <f t="shared" si="18"/>
        <v>13</v>
      </c>
      <c r="B49" s="276">
        <f t="shared" si="12"/>
        <v>0.73250000000000004</v>
      </c>
      <c r="C49" s="237">
        <f t="shared" ca="1" si="13"/>
        <v>3.0303424657534244</v>
      </c>
      <c r="D49" s="511">
        <f t="shared" ca="1" si="14"/>
        <v>160.38087499999997</v>
      </c>
      <c r="E49" s="511">
        <f t="shared" si="15"/>
        <v>0</v>
      </c>
      <c r="F49" s="511">
        <f t="shared" ca="1" si="17"/>
        <v>160.38087499999997</v>
      </c>
      <c r="G49" s="276">
        <f t="shared" ca="1" si="16"/>
        <v>2.8013343731878231E-2</v>
      </c>
      <c r="H49" s="511">
        <f t="shared" ca="1" si="19"/>
        <v>2341.122875</v>
      </c>
      <c r="I49" s="602">
        <f t="shared" ca="1" si="20"/>
        <v>160.38087499999997</v>
      </c>
    </row>
    <row r="50" spans="1:9" x14ac:dyDescent="0.15">
      <c r="A50" s="4">
        <f t="shared" si="18"/>
        <v>14</v>
      </c>
      <c r="B50" s="276">
        <f t="shared" si="12"/>
        <v>0.71750000000000003</v>
      </c>
      <c r="C50" s="237">
        <f t="shared" ca="1" si="13"/>
        <v>2.9682876712328765</v>
      </c>
      <c r="D50" s="511">
        <f t="shared" ca="1" si="14"/>
        <v>157.09662499999999</v>
      </c>
      <c r="E50" s="511">
        <f t="shared" si="15"/>
        <v>0</v>
      </c>
      <c r="F50" s="511">
        <f t="shared" ca="1" si="17"/>
        <v>157.09662499999999</v>
      </c>
      <c r="G50" s="276">
        <f t="shared" ca="1" si="16"/>
        <v>2.7439691641805642E-2</v>
      </c>
      <c r="H50" s="511">
        <f t="shared" ca="1" si="19"/>
        <v>2498.2195000000002</v>
      </c>
      <c r="I50" s="602">
        <f t="shared" ca="1" si="20"/>
        <v>157.09662499999999</v>
      </c>
    </row>
    <row r="51" spans="1:9" x14ac:dyDescent="0.15">
      <c r="A51" s="4">
        <f t="shared" si="18"/>
        <v>15</v>
      </c>
      <c r="B51" s="276">
        <f t="shared" si="12"/>
        <v>0.70250000000000001</v>
      </c>
      <c r="C51" s="237">
        <f t="shared" ca="1" si="13"/>
        <v>2.9062328767123287</v>
      </c>
      <c r="D51" s="511">
        <f t="shared" ca="1" si="14"/>
        <v>153.81237499999997</v>
      </c>
      <c r="E51" s="511">
        <f t="shared" si="15"/>
        <v>0</v>
      </c>
      <c r="F51" s="511">
        <f t="shared" ca="1" si="17"/>
        <v>153.81237499999997</v>
      </c>
      <c r="G51" s="276">
        <f t="shared" ca="1" si="16"/>
        <v>2.6866039551733049E-2</v>
      </c>
      <c r="H51" s="511">
        <f t="shared" ca="1" si="19"/>
        <v>2652.0318750000001</v>
      </c>
      <c r="I51" s="602">
        <f t="shared" ca="1" si="20"/>
        <v>153.81237499999997</v>
      </c>
    </row>
    <row r="52" spans="1:9" x14ac:dyDescent="0.15">
      <c r="A52" s="4">
        <f t="shared" si="18"/>
        <v>16</v>
      </c>
      <c r="B52" s="276">
        <f t="shared" si="12"/>
        <v>0.6875</v>
      </c>
      <c r="C52" s="237">
        <f t="shared" ca="1" si="13"/>
        <v>2.8441780821917808</v>
      </c>
      <c r="D52" s="511">
        <f t="shared" ca="1" si="14"/>
        <v>150.52812499999999</v>
      </c>
      <c r="E52" s="511">
        <f t="shared" si="15"/>
        <v>0</v>
      </c>
      <c r="F52" s="511">
        <f t="shared" ca="1" si="17"/>
        <v>150.52812499999999</v>
      </c>
      <c r="G52" s="276">
        <f t="shared" ca="1" si="16"/>
        <v>2.629238746166046E-2</v>
      </c>
      <c r="H52" s="511">
        <f t="shared" ca="1" si="19"/>
        <v>2802.56</v>
      </c>
      <c r="I52" s="602">
        <f t="shared" ca="1" si="20"/>
        <v>150.52812499999999</v>
      </c>
    </row>
    <row r="53" spans="1:9" x14ac:dyDescent="0.15">
      <c r="A53" s="4">
        <f t="shared" si="18"/>
        <v>17</v>
      </c>
      <c r="B53" s="276">
        <f t="shared" si="12"/>
        <v>0.6725000000000001</v>
      </c>
      <c r="C53" s="237">
        <f t="shared" ca="1" si="13"/>
        <v>2.782123287671233</v>
      </c>
      <c r="D53" s="511">
        <f t="shared" ca="1" si="14"/>
        <v>147.243875</v>
      </c>
      <c r="E53" s="511">
        <f t="shared" si="15"/>
        <v>0</v>
      </c>
      <c r="F53" s="511">
        <f t="shared" ca="1" si="17"/>
        <v>147.243875</v>
      </c>
      <c r="G53" s="276">
        <f t="shared" ca="1" si="16"/>
        <v>2.5718735371587871E-2</v>
      </c>
      <c r="H53" s="511">
        <f t="shared" ca="1" si="19"/>
        <v>2949.8038750000001</v>
      </c>
      <c r="I53" s="602">
        <f t="shared" ca="1" si="20"/>
        <v>147.243875</v>
      </c>
    </row>
    <row r="54" spans="1:9" x14ac:dyDescent="0.15">
      <c r="A54" s="4">
        <f t="shared" si="18"/>
        <v>18</v>
      </c>
      <c r="B54" s="276">
        <f t="shared" si="12"/>
        <v>0.65749999999999997</v>
      </c>
      <c r="C54" s="237">
        <f t="shared" ca="1" si="13"/>
        <v>2.7200684931506847</v>
      </c>
      <c r="D54" s="511">
        <f t="shared" ca="1" si="14"/>
        <v>143.95962499999999</v>
      </c>
      <c r="E54" s="511">
        <f t="shared" si="15"/>
        <v>0</v>
      </c>
      <c r="F54" s="511">
        <f t="shared" ca="1" si="17"/>
        <v>143.95962499999999</v>
      </c>
      <c r="G54" s="276">
        <f t="shared" ca="1" si="16"/>
        <v>2.5145083281515275E-2</v>
      </c>
      <c r="H54" s="511">
        <f t="shared" ca="1" si="19"/>
        <v>3093.7635</v>
      </c>
      <c r="I54" s="602">
        <f t="shared" ca="1" si="20"/>
        <v>143.95962499999999</v>
      </c>
    </row>
    <row r="55" spans="1:9" x14ac:dyDescent="0.15">
      <c r="A55" s="4">
        <f t="shared" si="18"/>
        <v>19</v>
      </c>
      <c r="B55" s="276">
        <f t="shared" si="12"/>
        <v>0.64250000000000007</v>
      </c>
      <c r="C55" s="237">
        <f t="shared" ca="1" si="13"/>
        <v>2.6580136986301373</v>
      </c>
      <c r="D55" s="511">
        <f t="shared" ca="1" si="14"/>
        <v>140.675375</v>
      </c>
      <c r="E55" s="511">
        <f t="shared" si="15"/>
        <v>0</v>
      </c>
      <c r="F55" s="511">
        <f t="shared" ca="1" si="17"/>
        <v>140.675375</v>
      </c>
      <c r="G55" s="276">
        <f t="shared" ca="1" si="16"/>
        <v>2.4571431191442686E-2</v>
      </c>
      <c r="H55" s="511">
        <f t="shared" ca="1" si="19"/>
        <v>3234.4388749999998</v>
      </c>
      <c r="I55" s="602">
        <f t="shared" ca="1" si="20"/>
        <v>140.675375</v>
      </c>
    </row>
    <row r="56" spans="1:9" x14ac:dyDescent="0.15">
      <c r="A56" s="4">
        <f t="shared" si="18"/>
        <v>20</v>
      </c>
      <c r="B56" s="276">
        <f t="shared" si="12"/>
        <v>0.62750000000000006</v>
      </c>
      <c r="C56" s="237">
        <f t="shared" ca="1" si="13"/>
        <v>2.595958904109589</v>
      </c>
      <c r="D56" s="511">
        <f t="shared" ca="1" si="14"/>
        <v>137.39112499999999</v>
      </c>
      <c r="E56" s="511">
        <f t="shared" si="15"/>
        <v>0</v>
      </c>
      <c r="F56" s="511">
        <f t="shared" ca="1" si="17"/>
        <v>137.39112499999999</v>
      </c>
      <c r="G56" s="276">
        <f t="shared" ca="1" si="16"/>
        <v>2.399777910137009E-2</v>
      </c>
      <c r="H56" s="511">
        <f t="shared" ca="1" si="19"/>
        <v>3371.83</v>
      </c>
      <c r="I56" s="602">
        <f t="shared" ca="1" si="20"/>
        <v>137.39112499999999</v>
      </c>
    </row>
    <row r="57" spans="1:9" x14ac:dyDescent="0.15">
      <c r="A57" s="4">
        <f t="shared" si="18"/>
        <v>21</v>
      </c>
      <c r="B57" s="276">
        <f t="shared" si="12"/>
        <v>0.61250000000000004</v>
      </c>
      <c r="C57" s="237">
        <f t="shared" ca="1" si="13"/>
        <v>2.5339041095890411</v>
      </c>
      <c r="D57" s="511">
        <f t="shared" ca="1" si="14"/>
        <v>134.106875</v>
      </c>
      <c r="E57" s="511">
        <f t="shared" si="15"/>
        <v>0</v>
      </c>
      <c r="F57" s="511">
        <f t="shared" ca="1" si="17"/>
        <v>134.106875</v>
      </c>
      <c r="G57" s="276">
        <f t="shared" ca="1" si="16"/>
        <v>2.3424127011297501E-2</v>
      </c>
      <c r="H57" s="511">
        <f t="shared" ca="1" si="19"/>
        <v>3505.9368749999999</v>
      </c>
      <c r="I57" s="602">
        <f t="shared" ca="1" si="20"/>
        <v>134.106875</v>
      </c>
    </row>
    <row r="58" spans="1:9" x14ac:dyDescent="0.15">
      <c r="A58" s="4">
        <f t="shared" si="18"/>
        <v>22</v>
      </c>
      <c r="B58" s="276">
        <f t="shared" si="12"/>
        <v>0.59750000000000003</v>
      </c>
      <c r="C58" s="237">
        <f t="shared" ca="1" si="13"/>
        <v>2.4718493150684933</v>
      </c>
      <c r="D58" s="511">
        <f t="shared" ca="1" si="14"/>
        <v>130.82262499999999</v>
      </c>
      <c r="E58" s="511">
        <f t="shared" si="15"/>
        <v>0</v>
      </c>
      <c r="F58" s="511">
        <f t="shared" ca="1" si="17"/>
        <v>130.82262499999999</v>
      </c>
      <c r="G58" s="276">
        <f t="shared" ca="1" si="16"/>
        <v>2.2850474921224908E-2</v>
      </c>
      <c r="H58" s="511">
        <f t="shared" ca="1" si="19"/>
        <v>3636.7594999999997</v>
      </c>
      <c r="I58" s="602">
        <f t="shared" ca="1" si="20"/>
        <v>130.82262499999999</v>
      </c>
    </row>
    <row r="59" spans="1:9" x14ac:dyDescent="0.15">
      <c r="A59" s="4">
        <f t="shared" si="18"/>
        <v>23</v>
      </c>
      <c r="B59" s="276">
        <f t="shared" si="12"/>
        <v>0.58250000000000002</v>
      </c>
      <c r="C59" s="237">
        <f t="shared" ca="1" si="13"/>
        <v>2.409794520547945</v>
      </c>
      <c r="D59" s="511">
        <f t="shared" ca="1" si="14"/>
        <v>127.53837499999999</v>
      </c>
      <c r="E59" s="511">
        <f t="shared" si="15"/>
        <v>0</v>
      </c>
      <c r="F59" s="511">
        <f t="shared" ca="1" si="17"/>
        <v>127.53837499999999</v>
      </c>
      <c r="G59" s="276">
        <f t="shared" ca="1" si="16"/>
        <v>2.2276822831152315E-2</v>
      </c>
      <c r="H59" s="511">
        <f t="shared" ca="1" si="19"/>
        <v>3764.2978749999997</v>
      </c>
      <c r="I59" s="602">
        <f t="shared" ca="1" si="20"/>
        <v>127.53837499999999</v>
      </c>
    </row>
    <row r="60" spans="1:9" x14ac:dyDescent="0.15">
      <c r="A60" s="4">
        <f t="shared" si="18"/>
        <v>24</v>
      </c>
      <c r="B60" s="276">
        <f t="shared" si="12"/>
        <v>0.56750000000000012</v>
      </c>
      <c r="C60" s="237">
        <f t="shared" ca="1" si="13"/>
        <v>2.3477397260273976</v>
      </c>
      <c r="D60" s="511">
        <f t="shared" ca="1" si="14"/>
        <v>124.254125</v>
      </c>
      <c r="E60" s="511">
        <f t="shared" si="15"/>
        <v>0</v>
      </c>
      <c r="F60" s="511">
        <f t="shared" ca="1" si="17"/>
        <v>124.254125</v>
      </c>
      <c r="G60" s="276">
        <f t="shared" ca="1" si="16"/>
        <v>2.1703170741079726E-2</v>
      </c>
      <c r="H60" s="511">
        <f t="shared" ca="1" si="19"/>
        <v>3888.5519999999997</v>
      </c>
      <c r="I60" s="602">
        <f t="shared" ca="1" si="20"/>
        <v>124.254125</v>
      </c>
    </row>
    <row r="61" spans="1:9" x14ac:dyDescent="0.15">
      <c r="A61" s="4">
        <f t="shared" si="18"/>
        <v>25</v>
      </c>
      <c r="B61" s="276">
        <f t="shared" si="12"/>
        <v>0.55249999999999999</v>
      </c>
      <c r="C61" s="237">
        <f t="shared" ca="1" si="13"/>
        <v>2.2856849315068493</v>
      </c>
      <c r="D61" s="511">
        <f t="shared" ca="1" si="14"/>
        <v>120.96987499999999</v>
      </c>
      <c r="E61" s="511">
        <f t="shared" si="15"/>
        <v>0</v>
      </c>
      <c r="F61" s="511">
        <f t="shared" ca="1" si="17"/>
        <v>120.96987499999999</v>
      </c>
      <c r="G61" s="276">
        <f t="shared" ca="1" si="16"/>
        <v>2.1129518651007134E-2</v>
      </c>
      <c r="H61" s="511">
        <f t="shared" ca="1" si="19"/>
        <v>4009.5218749999995</v>
      </c>
      <c r="I61" s="602">
        <f t="shared" ca="1" si="20"/>
        <v>120.96987499999999</v>
      </c>
    </row>
    <row r="62" spans="1:9" x14ac:dyDescent="0.15">
      <c r="A62" s="4">
        <f t="shared" si="18"/>
        <v>26</v>
      </c>
      <c r="B62" s="276">
        <f t="shared" si="12"/>
        <v>0.53750000000000009</v>
      </c>
      <c r="C62" s="237">
        <f t="shared" ca="1" si="13"/>
        <v>2.2236301369863014</v>
      </c>
      <c r="D62" s="511">
        <f t="shared" ca="1" si="14"/>
        <v>117.68562499999999</v>
      </c>
      <c r="E62" s="511">
        <f t="shared" si="15"/>
        <v>0</v>
      </c>
      <c r="F62" s="511">
        <f t="shared" ca="1" si="17"/>
        <v>117.68562499999999</v>
      </c>
      <c r="G62" s="276">
        <f t="shared" ca="1" si="16"/>
        <v>2.0555866560934541E-2</v>
      </c>
      <c r="H62" s="511">
        <f t="shared" ca="1" si="19"/>
        <v>4127.2074999999995</v>
      </c>
      <c r="I62" s="602">
        <f t="shared" ca="1" si="20"/>
        <v>117.68562499999999</v>
      </c>
    </row>
    <row r="63" spans="1:9" x14ac:dyDescent="0.15">
      <c r="A63" s="4">
        <f t="shared" si="18"/>
        <v>27</v>
      </c>
      <c r="B63" s="276">
        <f t="shared" si="12"/>
        <v>0.52250000000000008</v>
      </c>
      <c r="C63" s="237">
        <f t="shared" ca="1" si="13"/>
        <v>2.1615753424657536</v>
      </c>
      <c r="D63" s="511">
        <f t="shared" ca="1" si="14"/>
        <v>114.401375</v>
      </c>
      <c r="E63" s="511">
        <f t="shared" si="15"/>
        <v>0</v>
      </c>
      <c r="F63" s="511">
        <f t="shared" ca="1" si="17"/>
        <v>114.401375</v>
      </c>
      <c r="G63" s="276">
        <f t="shared" ca="1" si="16"/>
        <v>1.9982214470861952E-2</v>
      </c>
      <c r="H63" s="511">
        <f t="shared" ca="1" si="19"/>
        <v>4241.6088749999999</v>
      </c>
      <c r="I63" s="602">
        <f t="shared" ca="1" si="20"/>
        <v>114.401375</v>
      </c>
    </row>
    <row r="64" spans="1:9" x14ac:dyDescent="0.15">
      <c r="A64" s="4">
        <f t="shared" si="18"/>
        <v>28</v>
      </c>
      <c r="B64" s="276">
        <f t="shared" si="12"/>
        <v>0.50750000000000006</v>
      </c>
      <c r="C64" s="237">
        <f t="shared" ca="1" si="13"/>
        <v>2.0995205479452057</v>
      </c>
      <c r="D64" s="511">
        <f t="shared" ca="1" si="14"/>
        <v>111.117125</v>
      </c>
      <c r="E64" s="511">
        <f t="shared" si="15"/>
        <v>0</v>
      </c>
      <c r="F64" s="511">
        <f t="shared" ca="1" si="17"/>
        <v>111.117125</v>
      </c>
      <c r="G64" s="276">
        <f t="shared" ca="1" si="16"/>
        <v>1.9408562380789359E-2</v>
      </c>
      <c r="H64" s="511">
        <f t="shared" ca="1" si="19"/>
        <v>4352.7259999999997</v>
      </c>
      <c r="I64" s="602">
        <f t="shared" ca="1" si="20"/>
        <v>111.117125</v>
      </c>
    </row>
    <row r="65" spans="1:9" x14ac:dyDescent="0.15">
      <c r="A65" s="4">
        <f t="shared" si="18"/>
        <v>29</v>
      </c>
      <c r="B65" s="276">
        <f t="shared" si="12"/>
        <v>0.49250000000000005</v>
      </c>
      <c r="C65" s="237">
        <f t="shared" ca="1" si="13"/>
        <v>2.0374657534246574</v>
      </c>
      <c r="D65" s="511">
        <f t="shared" ca="1" si="14"/>
        <v>107.83287499999999</v>
      </c>
      <c r="E65" s="511">
        <f t="shared" si="15"/>
        <v>0</v>
      </c>
      <c r="F65" s="511">
        <f t="shared" ca="1" si="17"/>
        <v>107.83287499999999</v>
      </c>
      <c r="G65" s="276">
        <f t="shared" ca="1" si="16"/>
        <v>1.8834910290716763E-2</v>
      </c>
      <c r="H65" s="511">
        <f t="shared" ca="1" si="19"/>
        <v>4460.5588749999997</v>
      </c>
      <c r="I65" s="602">
        <f t="shared" ca="1" si="20"/>
        <v>107.83287499999999</v>
      </c>
    </row>
    <row r="66" spans="1:9" x14ac:dyDescent="0.15">
      <c r="A66" s="4">
        <f t="shared" si="18"/>
        <v>30</v>
      </c>
      <c r="B66" s="276">
        <f t="shared" si="12"/>
        <v>0.47750000000000004</v>
      </c>
      <c r="C66" s="237">
        <f t="shared" ca="1" si="13"/>
        <v>1.9754109589041096</v>
      </c>
      <c r="D66" s="511">
        <f t="shared" ca="1" si="14"/>
        <v>104.54862499999999</v>
      </c>
      <c r="E66" s="511">
        <f t="shared" si="15"/>
        <v>0</v>
      </c>
      <c r="F66" s="511">
        <f t="shared" ca="1" si="17"/>
        <v>104.54862499999999</v>
      </c>
      <c r="G66" s="276">
        <f t="shared" ca="1" si="16"/>
        <v>1.8261258200644174E-2</v>
      </c>
      <c r="H66" s="511">
        <f t="shared" ca="1" si="19"/>
        <v>4565.1075000000001</v>
      </c>
      <c r="I66" s="602">
        <f t="shared" ca="1" si="20"/>
        <v>104.54862499999999</v>
      </c>
    </row>
    <row r="67" spans="1:9" x14ac:dyDescent="0.15">
      <c r="A67" s="4">
        <f t="shared" si="18"/>
        <v>31</v>
      </c>
      <c r="B67" s="276">
        <f t="shared" si="12"/>
        <v>0.46250000000000008</v>
      </c>
      <c r="C67" s="237">
        <f t="shared" ca="1" si="13"/>
        <v>1.9133561643835617</v>
      </c>
      <c r="D67" s="511">
        <f t="shared" ca="1" si="14"/>
        <v>101.26437499999999</v>
      </c>
      <c r="E67" s="511">
        <f t="shared" si="15"/>
        <v>0</v>
      </c>
      <c r="F67" s="511">
        <f t="shared" ca="1" si="17"/>
        <v>101.26437499999999</v>
      </c>
      <c r="G67" s="276">
        <f t="shared" ca="1" si="16"/>
        <v>1.7687606110571581E-2</v>
      </c>
      <c r="H67" s="511">
        <f t="shared" ca="1" si="19"/>
        <v>4666.3718749999998</v>
      </c>
      <c r="I67" s="602">
        <f t="shared" ca="1" si="20"/>
        <v>101.26437499999999</v>
      </c>
    </row>
    <row r="68" spans="1:9" x14ac:dyDescent="0.15">
      <c r="A68" s="4">
        <f t="shared" si="18"/>
        <v>32</v>
      </c>
      <c r="B68" s="276">
        <f t="shared" si="12"/>
        <v>0.44750000000000006</v>
      </c>
      <c r="C68" s="237">
        <f t="shared" ca="1" si="13"/>
        <v>1.8513013698630139</v>
      </c>
      <c r="D68" s="511">
        <f t="shared" ca="1" si="14"/>
        <v>97.980125000000001</v>
      </c>
      <c r="E68" s="511">
        <f t="shared" si="15"/>
        <v>0</v>
      </c>
      <c r="F68" s="511">
        <f t="shared" ca="1" si="17"/>
        <v>97.980125000000001</v>
      </c>
      <c r="G68" s="276">
        <f t="shared" ca="1" si="16"/>
        <v>1.7113954020498992E-2</v>
      </c>
      <c r="H68" s="511">
        <f t="shared" ca="1" si="19"/>
        <v>4764.3519999999999</v>
      </c>
      <c r="I68" s="602">
        <f t="shared" ca="1" si="20"/>
        <v>97.980125000000001</v>
      </c>
    </row>
    <row r="69" spans="1:9" x14ac:dyDescent="0.15">
      <c r="A69" s="4">
        <f t="shared" si="18"/>
        <v>33</v>
      </c>
      <c r="B69" s="276">
        <f t="shared" ref="B69:B97" si="21">$D$33-((A69-0.5)*$C$33)</f>
        <v>0.43250000000000005</v>
      </c>
      <c r="C69" s="237">
        <f t="shared" ref="C69:C97" ca="1" si="22">$D$34*B69</f>
        <v>1.7892465753424658</v>
      </c>
      <c r="D69" s="511">
        <f t="shared" ref="D69:D97" ca="1" si="23">IF($B$4&gt;0,$C69*365*$M$6,0)</f>
        <v>94.695875000000001</v>
      </c>
      <c r="E69" s="511">
        <f t="shared" ref="E69:E97" si="24">IF($B$6="Yes",$C69*365*$M$7,0)</f>
        <v>0</v>
      </c>
      <c r="F69" s="511">
        <f t="shared" ca="1" si="17"/>
        <v>94.695875000000001</v>
      </c>
      <c r="G69" s="276">
        <f t="shared" ref="G69:G97" ca="1" si="25">F69/$I$28</f>
        <v>1.6540301930426399E-2</v>
      </c>
      <c r="H69" s="511">
        <f t="shared" ca="1" si="19"/>
        <v>4859.0478750000002</v>
      </c>
      <c r="I69" s="602">
        <f t="shared" ca="1" si="20"/>
        <v>94.695875000000001</v>
      </c>
    </row>
    <row r="70" spans="1:9" x14ac:dyDescent="0.15">
      <c r="A70" s="4">
        <f t="shared" si="18"/>
        <v>34</v>
      </c>
      <c r="B70" s="276">
        <f t="shared" si="21"/>
        <v>0.41750000000000009</v>
      </c>
      <c r="C70" s="237">
        <f t="shared" ca="1" si="22"/>
        <v>1.7271917808219182</v>
      </c>
      <c r="D70" s="511">
        <f t="shared" ca="1" si="23"/>
        <v>91.411625000000015</v>
      </c>
      <c r="E70" s="511">
        <f t="shared" si="24"/>
        <v>0</v>
      </c>
      <c r="F70" s="511">
        <f t="shared" ca="1" si="17"/>
        <v>91.411625000000015</v>
      </c>
      <c r="G70" s="276">
        <f t="shared" ca="1" si="25"/>
        <v>1.596664984035381E-2</v>
      </c>
      <c r="H70" s="511">
        <f t="shared" ca="1" si="19"/>
        <v>4950.4594999999999</v>
      </c>
      <c r="I70" s="602">
        <f t="shared" ca="1" si="20"/>
        <v>91.411625000000015</v>
      </c>
    </row>
    <row r="71" spans="1:9" x14ac:dyDescent="0.15">
      <c r="A71" s="4">
        <f t="shared" si="18"/>
        <v>35</v>
      </c>
      <c r="B71" s="276">
        <f t="shared" si="21"/>
        <v>0.40250000000000008</v>
      </c>
      <c r="C71" s="237">
        <f t="shared" ca="1" si="22"/>
        <v>1.6651369863013701</v>
      </c>
      <c r="D71" s="511">
        <f t="shared" ca="1" si="23"/>
        <v>88.127375000000001</v>
      </c>
      <c r="E71" s="511">
        <f t="shared" si="24"/>
        <v>0</v>
      </c>
      <c r="F71" s="511">
        <f t="shared" ca="1" si="17"/>
        <v>88.127375000000001</v>
      </c>
      <c r="G71" s="276">
        <f t="shared" ca="1" si="25"/>
        <v>1.5392997750281216E-2</v>
      </c>
      <c r="H71" s="511">
        <f t="shared" ca="1" si="19"/>
        <v>5038.586875</v>
      </c>
      <c r="I71" s="602">
        <f t="shared" ca="1" si="20"/>
        <v>88.127375000000001</v>
      </c>
    </row>
    <row r="72" spans="1:9" x14ac:dyDescent="0.15">
      <c r="A72" s="4">
        <f t="shared" si="18"/>
        <v>36</v>
      </c>
      <c r="B72" s="276">
        <f t="shared" si="21"/>
        <v>0.38750000000000007</v>
      </c>
      <c r="C72" s="237">
        <f t="shared" ca="1" si="22"/>
        <v>1.603082191780822</v>
      </c>
      <c r="D72" s="511">
        <f t="shared" ca="1" si="23"/>
        <v>84.843125000000001</v>
      </c>
      <c r="E72" s="511">
        <f t="shared" si="24"/>
        <v>0</v>
      </c>
      <c r="F72" s="511">
        <f t="shared" ca="1" si="17"/>
        <v>84.843125000000001</v>
      </c>
      <c r="G72" s="276">
        <f t="shared" ca="1" si="25"/>
        <v>1.4819345660208623E-2</v>
      </c>
      <c r="H72" s="511">
        <f t="shared" ca="1" si="19"/>
        <v>5123.43</v>
      </c>
      <c r="I72" s="602">
        <f t="shared" ca="1" si="20"/>
        <v>84.843125000000001</v>
      </c>
    </row>
    <row r="73" spans="1:9" x14ac:dyDescent="0.15">
      <c r="A73" s="4">
        <f t="shared" si="18"/>
        <v>37</v>
      </c>
      <c r="B73" s="276">
        <f t="shared" si="21"/>
        <v>0.37250000000000005</v>
      </c>
      <c r="C73" s="237">
        <f t="shared" ca="1" si="22"/>
        <v>1.5410273972602742</v>
      </c>
      <c r="D73" s="511">
        <f t="shared" ca="1" si="23"/>
        <v>81.558875</v>
      </c>
      <c r="E73" s="511">
        <f t="shared" si="24"/>
        <v>0</v>
      </c>
      <c r="F73" s="511">
        <f t="shared" ca="1" si="17"/>
        <v>81.558875</v>
      </c>
      <c r="G73" s="276">
        <f t="shared" ca="1" si="25"/>
        <v>1.4245693570136032E-2</v>
      </c>
      <c r="H73" s="511">
        <f t="shared" ca="1" si="19"/>
        <v>5204.988875</v>
      </c>
      <c r="I73" s="602">
        <f t="shared" ca="1" si="20"/>
        <v>81.558875</v>
      </c>
    </row>
    <row r="74" spans="1:9" x14ac:dyDescent="0.15">
      <c r="A74" s="4">
        <f t="shared" si="18"/>
        <v>38</v>
      </c>
      <c r="B74" s="276">
        <f t="shared" si="21"/>
        <v>0.35750000000000004</v>
      </c>
      <c r="C74" s="237">
        <f t="shared" ca="1" si="22"/>
        <v>1.4789726027397261</v>
      </c>
      <c r="D74" s="511">
        <f t="shared" ca="1" si="23"/>
        <v>78.274625</v>
      </c>
      <c r="E74" s="511">
        <f t="shared" si="24"/>
        <v>0</v>
      </c>
      <c r="F74" s="511">
        <f t="shared" ca="1" si="17"/>
        <v>78.274625</v>
      </c>
      <c r="G74" s="276">
        <f t="shared" ca="1" si="25"/>
        <v>1.367204148006344E-2</v>
      </c>
      <c r="H74" s="511">
        <f t="shared" ca="1" si="19"/>
        <v>5283.2635</v>
      </c>
      <c r="I74" s="602">
        <f t="shared" ca="1" si="20"/>
        <v>78.274625</v>
      </c>
    </row>
    <row r="75" spans="1:9" x14ac:dyDescent="0.15">
      <c r="A75" s="4">
        <f t="shared" si="18"/>
        <v>39</v>
      </c>
      <c r="B75" s="276">
        <f t="shared" si="21"/>
        <v>0.34250000000000003</v>
      </c>
      <c r="C75" s="237">
        <f t="shared" ca="1" si="22"/>
        <v>1.416917808219178</v>
      </c>
      <c r="D75" s="511">
        <f t="shared" ca="1" si="23"/>
        <v>74.990374999999986</v>
      </c>
      <c r="E75" s="511">
        <f t="shared" si="24"/>
        <v>0</v>
      </c>
      <c r="F75" s="511">
        <f t="shared" ca="1" si="17"/>
        <v>74.990374999999986</v>
      </c>
      <c r="G75" s="276">
        <f t="shared" ca="1" si="25"/>
        <v>1.3098389389990845E-2</v>
      </c>
      <c r="H75" s="511">
        <f t="shared" ca="1" si="19"/>
        <v>5358.2538750000003</v>
      </c>
      <c r="I75" s="602">
        <f t="shared" ca="1" si="20"/>
        <v>74.990374999999986</v>
      </c>
    </row>
    <row r="76" spans="1:9" x14ac:dyDescent="0.15">
      <c r="A76" s="4">
        <f t="shared" si="18"/>
        <v>40</v>
      </c>
      <c r="B76" s="276">
        <f t="shared" si="21"/>
        <v>0.32750000000000001</v>
      </c>
      <c r="C76" s="237">
        <f t="shared" ca="1" si="22"/>
        <v>1.3548630136986302</v>
      </c>
      <c r="D76" s="511">
        <f t="shared" ca="1" si="23"/>
        <v>71.706125</v>
      </c>
      <c r="E76" s="511">
        <f t="shared" si="24"/>
        <v>0</v>
      </c>
      <c r="F76" s="511">
        <f t="shared" ca="1" si="17"/>
        <v>71.706125</v>
      </c>
      <c r="G76" s="276">
        <f t="shared" ca="1" si="25"/>
        <v>1.2524737299918256E-2</v>
      </c>
      <c r="H76" s="511">
        <f t="shared" ca="1" si="19"/>
        <v>5429.96</v>
      </c>
      <c r="I76" s="602">
        <f t="shared" ca="1" si="20"/>
        <v>71.706125</v>
      </c>
    </row>
    <row r="77" spans="1:9" x14ac:dyDescent="0.15">
      <c r="A77" s="4">
        <f t="shared" si="18"/>
        <v>41</v>
      </c>
      <c r="B77" s="276">
        <f t="shared" si="21"/>
        <v>0.31250000000000011</v>
      </c>
      <c r="C77" s="237">
        <f t="shared" ca="1" si="22"/>
        <v>1.2928082191780825</v>
      </c>
      <c r="D77" s="511">
        <f t="shared" ca="1" si="23"/>
        <v>68.421875000000014</v>
      </c>
      <c r="E77" s="511">
        <f t="shared" si="24"/>
        <v>0</v>
      </c>
      <c r="F77" s="511">
        <f t="shared" ca="1" si="17"/>
        <v>68.421875000000014</v>
      </c>
      <c r="G77" s="276">
        <f t="shared" ca="1" si="25"/>
        <v>1.1951085209845667E-2</v>
      </c>
      <c r="H77" s="511">
        <f t="shared" ca="1" si="19"/>
        <v>5498.381875</v>
      </c>
      <c r="I77" s="602">
        <f t="shared" ca="1" si="20"/>
        <v>68.421875000000014</v>
      </c>
    </row>
    <row r="78" spans="1:9" x14ac:dyDescent="0.15">
      <c r="A78" s="4">
        <f t="shared" si="18"/>
        <v>42</v>
      </c>
      <c r="B78" s="276">
        <f t="shared" si="21"/>
        <v>0.2975000000000001</v>
      </c>
      <c r="C78" s="237">
        <f t="shared" ca="1" si="22"/>
        <v>1.2307534246575345</v>
      </c>
      <c r="D78" s="511">
        <f t="shared" ca="1" si="23"/>
        <v>65.137625000000014</v>
      </c>
      <c r="E78" s="511">
        <f t="shared" si="24"/>
        <v>0</v>
      </c>
      <c r="F78" s="511">
        <f t="shared" ca="1" si="17"/>
        <v>65.137625000000014</v>
      </c>
      <c r="G78" s="276">
        <f t="shared" ca="1" si="25"/>
        <v>1.1377433119773074E-2</v>
      </c>
      <c r="H78" s="511">
        <f t="shared" ca="1" si="19"/>
        <v>5563.5195000000003</v>
      </c>
      <c r="I78" s="602">
        <f t="shared" ca="1" si="20"/>
        <v>65.137625000000014</v>
      </c>
    </row>
    <row r="79" spans="1:9" x14ac:dyDescent="0.15">
      <c r="A79" s="4">
        <f t="shared" si="18"/>
        <v>43</v>
      </c>
      <c r="B79" s="276">
        <f t="shared" si="21"/>
        <v>0.28250000000000008</v>
      </c>
      <c r="C79" s="237">
        <f t="shared" ca="1" si="22"/>
        <v>1.1686986301369866</v>
      </c>
      <c r="D79" s="511">
        <f t="shared" ca="1" si="23"/>
        <v>61.853375000000014</v>
      </c>
      <c r="E79" s="511">
        <f t="shared" si="24"/>
        <v>0</v>
      </c>
      <c r="F79" s="511">
        <f t="shared" ca="1" si="17"/>
        <v>61.853375000000014</v>
      </c>
      <c r="G79" s="276">
        <f t="shared" ca="1" si="25"/>
        <v>1.0803781029700484E-2</v>
      </c>
      <c r="H79" s="511">
        <f t="shared" ca="1" si="19"/>
        <v>5625.372875</v>
      </c>
      <c r="I79" s="602">
        <f t="shared" ca="1" si="20"/>
        <v>61.853375000000014</v>
      </c>
    </row>
    <row r="80" spans="1:9" x14ac:dyDescent="0.15">
      <c r="A80" s="4">
        <f t="shared" si="18"/>
        <v>44</v>
      </c>
      <c r="B80" s="276">
        <f t="shared" si="21"/>
        <v>0.26750000000000007</v>
      </c>
      <c r="C80" s="237">
        <f t="shared" ca="1" si="22"/>
        <v>1.1066438356164385</v>
      </c>
      <c r="D80" s="511">
        <f t="shared" ca="1" si="23"/>
        <v>58.569125000000007</v>
      </c>
      <c r="E80" s="511">
        <f t="shared" si="24"/>
        <v>0</v>
      </c>
      <c r="F80" s="511">
        <f t="shared" ca="1" si="17"/>
        <v>58.569125000000007</v>
      </c>
      <c r="G80" s="276">
        <f t="shared" ca="1" si="25"/>
        <v>1.0230128939627889E-2</v>
      </c>
      <c r="H80" s="511">
        <f t="shared" ca="1" si="19"/>
        <v>5683.942</v>
      </c>
      <c r="I80" s="602">
        <f t="shared" ca="1" si="20"/>
        <v>58.569125000000007</v>
      </c>
    </row>
    <row r="81" spans="1:9" x14ac:dyDescent="0.15">
      <c r="A81" s="4">
        <f t="shared" si="18"/>
        <v>45</v>
      </c>
      <c r="B81" s="276">
        <f t="shared" si="21"/>
        <v>0.25250000000000006</v>
      </c>
      <c r="C81" s="237">
        <f t="shared" ca="1" si="22"/>
        <v>1.0445890410958905</v>
      </c>
      <c r="D81" s="511">
        <f t="shared" ca="1" si="23"/>
        <v>55.284875</v>
      </c>
      <c r="E81" s="511">
        <f t="shared" si="24"/>
        <v>0</v>
      </c>
      <c r="F81" s="511">
        <f t="shared" ca="1" si="17"/>
        <v>55.284875</v>
      </c>
      <c r="G81" s="276">
        <f t="shared" ca="1" si="25"/>
        <v>9.6564768495552965E-3</v>
      </c>
      <c r="H81" s="511">
        <f t="shared" ca="1" si="19"/>
        <v>5739.2268750000003</v>
      </c>
      <c r="I81" s="602">
        <f t="shared" ca="1" si="20"/>
        <v>55.284875</v>
      </c>
    </row>
    <row r="82" spans="1:9" x14ac:dyDescent="0.15">
      <c r="A82" s="4">
        <f t="shared" si="18"/>
        <v>46</v>
      </c>
      <c r="B82" s="276">
        <f t="shared" si="21"/>
        <v>0.23750000000000004</v>
      </c>
      <c r="C82" s="237">
        <f t="shared" ca="1" si="22"/>
        <v>0.98253424657534261</v>
      </c>
      <c r="D82" s="511">
        <f t="shared" ca="1" si="23"/>
        <v>52.000625000000007</v>
      </c>
      <c r="E82" s="511">
        <f t="shared" si="24"/>
        <v>0</v>
      </c>
      <c r="F82" s="511">
        <f t="shared" ca="1" si="17"/>
        <v>52.000625000000007</v>
      </c>
      <c r="G82" s="276">
        <f t="shared" ca="1" si="25"/>
        <v>9.0828247594827057E-3</v>
      </c>
      <c r="H82" s="511">
        <f t="shared" ca="1" si="19"/>
        <v>5791.2275</v>
      </c>
      <c r="I82" s="602">
        <f t="shared" ca="1" si="20"/>
        <v>52.000625000000007</v>
      </c>
    </row>
    <row r="83" spans="1:9" x14ac:dyDescent="0.15">
      <c r="A83" s="4">
        <f t="shared" si="18"/>
        <v>47</v>
      </c>
      <c r="B83" s="276">
        <f t="shared" si="21"/>
        <v>0.22250000000000003</v>
      </c>
      <c r="C83" s="237">
        <f t="shared" ca="1" si="22"/>
        <v>0.92047945205479453</v>
      </c>
      <c r="D83" s="511">
        <f t="shared" ca="1" si="23"/>
        <v>48.716374999999999</v>
      </c>
      <c r="E83" s="511">
        <f t="shared" si="24"/>
        <v>0</v>
      </c>
      <c r="F83" s="511">
        <f t="shared" ca="1" si="17"/>
        <v>48.716374999999999</v>
      </c>
      <c r="G83" s="276">
        <f t="shared" ca="1" si="25"/>
        <v>8.509172669410113E-3</v>
      </c>
      <c r="H83" s="511">
        <f t="shared" ca="1" si="19"/>
        <v>5839.9438749999999</v>
      </c>
      <c r="I83" s="602">
        <f t="shared" ca="1" si="20"/>
        <v>48.716374999999999</v>
      </c>
    </row>
    <row r="84" spans="1:9" x14ac:dyDescent="0.15">
      <c r="A84" s="4">
        <f t="shared" si="18"/>
        <v>48</v>
      </c>
      <c r="B84" s="276">
        <f t="shared" si="21"/>
        <v>0.20750000000000002</v>
      </c>
      <c r="C84" s="237">
        <f t="shared" ca="1" si="22"/>
        <v>0.85842465753424657</v>
      </c>
      <c r="D84" s="511">
        <f t="shared" ca="1" si="23"/>
        <v>45.432124999999992</v>
      </c>
      <c r="E84" s="511">
        <f t="shared" si="24"/>
        <v>0</v>
      </c>
      <c r="F84" s="511">
        <f t="shared" ca="1" si="17"/>
        <v>45.432124999999992</v>
      </c>
      <c r="G84" s="276">
        <f t="shared" ca="1" si="25"/>
        <v>7.9355205793375187E-3</v>
      </c>
      <c r="H84" s="511">
        <f t="shared" ca="1" si="19"/>
        <v>5885.3760000000002</v>
      </c>
      <c r="I84" s="602">
        <f t="shared" ca="1" si="20"/>
        <v>45.432124999999992</v>
      </c>
    </row>
    <row r="85" spans="1:9" x14ac:dyDescent="0.15">
      <c r="A85" s="4">
        <f t="shared" si="18"/>
        <v>49</v>
      </c>
      <c r="B85" s="276">
        <f t="shared" si="21"/>
        <v>0.19250000000000012</v>
      </c>
      <c r="C85" s="237">
        <f t="shared" ca="1" si="22"/>
        <v>0.79636986301369905</v>
      </c>
      <c r="D85" s="511">
        <f t="shared" ca="1" si="23"/>
        <v>42.14787500000002</v>
      </c>
      <c r="E85" s="511">
        <f t="shared" si="24"/>
        <v>0</v>
      </c>
      <c r="F85" s="511">
        <f t="shared" ca="1" si="17"/>
        <v>42.14787500000002</v>
      </c>
      <c r="G85" s="276">
        <f t="shared" ca="1" si="25"/>
        <v>7.361868489264933E-3</v>
      </c>
      <c r="H85" s="511">
        <f t="shared" ca="1" si="19"/>
        <v>5927.5238749999999</v>
      </c>
      <c r="I85" s="602">
        <f t="shared" ca="1" si="20"/>
        <v>42.14787500000002</v>
      </c>
    </row>
    <row r="86" spans="1:9" x14ac:dyDescent="0.15">
      <c r="A86" s="4">
        <f t="shared" si="18"/>
        <v>50</v>
      </c>
      <c r="B86" s="276">
        <f t="shared" si="21"/>
        <v>0.1775000000000001</v>
      </c>
      <c r="C86" s="237">
        <f t="shared" ca="1" si="22"/>
        <v>0.73431506849315109</v>
      </c>
      <c r="D86" s="511">
        <f t="shared" ca="1" si="23"/>
        <v>38.86362500000002</v>
      </c>
      <c r="E86" s="511">
        <f t="shared" si="24"/>
        <v>0</v>
      </c>
      <c r="F86" s="511">
        <f t="shared" ca="1" si="17"/>
        <v>38.86362500000002</v>
      </c>
      <c r="G86" s="276">
        <f t="shared" ca="1" si="25"/>
        <v>6.7882163991923403E-3</v>
      </c>
      <c r="H86" s="511">
        <f t="shared" ca="1" si="19"/>
        <v>5966.3874999999998</v>
      </c>
      <c r="I86" s="602">
        <f t="shared" ca="1" si="20"/>
        <v>38.86362500000002</v>
      </c>
    </row>
    <row r="87" spans="1:9" x14ac:dyDescent="0.15">
      <c r="A87" s="4">
        <f t="shared" si="18"/>
        <v>51</v>
      </c>
      <c r="B87" s="276">
        <f t="shared" si="21"/>
        <v>0.16250000000000009</v>
      </c>
      <c r="C87" s="237">
        <f t="shared" ca="1" si="22"/>
        <v>0.67226027397260302</v>
      </c>
      <c r="D87" s="511">
        <f t="shared" ca="1" si="23"/>
        <v>35.579375000000013</v>
      </c>
      <c r="E87" s="511">
        <f t="shared" si="24"/>
        <v>0</v>
      </c>
      <c r="F87" s="511">
        <f t="shared" ca="1" si="17"/>
        <v>35.579375000000013</v>
      </c>
      <c r="G87" s="276">
        <f t="shared" ca="1" si="25"/>
        <v>6.2145643091197477E-3</v>
      </c>
      <c r="H87" s="511">
        <f t="shared" ca="1" si="19"/>
        <v>6001.9668750000001</v>
      </c>
      <c r="I87" s="602">
        <f t="shared" ca="1" si="20"/>
        <v>35.579375000000013</v>
      </c>
    </row>
    <row r="88" spans="1:9" x14ac:dyDescent="0.15">
      <c r="A88" s="4">
        <f t="shared" si="18"/>
        <v>52</v>
      </c>
      <c r="B88" s="276">
        <f t="shared" si="21"/>
        <v>0.14750000000000008</v>
      </c>
      <c r="C88" s="237">
        <f t="shared" ca="1" si="22"/>
        <v>0.61020547945205506</v>
      </c>
      <c r="D88" s="511">
        <f t="shared" ca="1" si="23"/>
        <v>32.295125000000013</v>
      </c>
      <c r="E88" s="511">
        <f t="shared" si="24"/>
        <v>0</v>
      </c>
      <c r="F88" s="511">
        <f t="shared" ca="1" si="17"/>
        <v>32.295125000000013</v>
      </c>
      <c r="G88" s="276">
        <f t="shared" ca="1" si="25"/>
        <v>5.6409122190471559E-3</v>
      </c>
      <c r="H88" s="511">
        <f t="shared" ca="1" si="19"/>
        <v>6034.2619999999997</v>
      </c>
      <c r="I88" s="602">
        <f t="shared" ca="1" si="20"/>
        <v>32.295125000000013</v>
      </c>
    </row>
    <row r="89" spans="1:9" x14ac:dyDescent="0.15">
      <c r="A89" s="4">
        <f t="shared" si="18"/>
        <v>53</v>
      </c>
      <c r="B89" s="276">
        <f t="shared" si="21"/>
        <v>0.13250000000000006</v>
      </c>
      <c r="C89" s="237">
        <f t="shared" ca="1" si="22"/>
        <v>0.54815068493150709</v>
      </c>
      <c r="D89" s="511">
        <f t="shared" ca="1" si="23"/>
        <v>29.010875000000013</v>
      </c>
      <c r="E89" s="511">
        <f t="shared" si="24"/>
        <v>0</v>
      </c>
      <c r="F89" s="511">
        <f t="shared" ca="1" si="17"/>
        <v>29.010875000000013</v>
      </c>
      <c r="G89" s="276">
        <f t="shared" ca="1" si="25"/>
        <v>5.0672601289745642E-3</v>
      </c>
      <c r="H89" s="511">
        <f t="shared" ca="1" si="19"/>
        <v>6063.2728749999997</v>
      </c>
      <c r="I89" s="602">
        <f t="shared" ca="1" si="20"/>
        <v>29.010875000000013</v>
      </c>
    </row>
    <row r="90" spans="1:9" x14ac:dyDescent="0.15">
      <c r="A90" s="4">
        <f t="shared" si="18"/>
        <v>54</v>
      </c>
      <c r="B90" s="276">
        <f t="shared" si="21"/>
        <v>0.11750000000000005</v>
      </c>
      <c r="C90" s="237">
        <f t="shared" ca="1" si="22"/>
        <v>0.48609589041095908</v>
      </c>
      <c r="D90" s="511">
        <f t="shared" ca="1" si="23"/>
        <v>25.726625000000009</v>
      </c>
      <c r="E90" s="511">
        <f t="shared" si="24"/>
        <v>0</v>
      </c>
      <c r="F90" s="511">
        <f t="shared" ca="1" si="17"/>
        <v>25.726625000000009</v>
      </c>
      <c r="G90" s="276">
        <f t="shared" ca="1" si="25"/>
        <v>4.4936080389019716E-3</v>
      </c>
      <c r="H90" s="511">
        <f t="shared" ca="1" si="19"/>
        <v>6088.9994999999999</v>
      </c>
      <c r="I90" s="602">
        <f t="shared" ca="1" si="20"/>
        <v>25.726625000000009</v>
      </c>
    </row>
    <row r="91" spans="1:9" x14ac:dyDescent="0.15">
      <c r="A91" s="4">
        <f t="shared" si="18"/>
        <v>55</v>
      </c>
      <c r="B91" s="276">
        <f t="shared" si="21"/>
        <v>0.10250000000000004</v>
      </c>
      <c r="C91" s="237">
        <f t="shared" ca="1" si="22"/>
        <v>0.42404109589041106</v>
      </c>
      <c r="D91" s="511">
        <f t="shared" ca="1" si="23"/>
        <v>22.442375000000002</v>
      </c>
      <c r="E91" s="511">
        <f t="shared" si="24"/>
        <v>0</v>
      </c>
      <c r="F91" s="511">
        <f t="shared" ca="1" si="17"/>
        <v>22.442375000000002</v>
      </c>
      <c r="G91" s="276">
        <f t="shared" ca="1" si="25"/>
        <v>3.9199559488293781E-3</v>
      </c>
      <c r="H91" s="511">
        <f t="shared" ca="1" si="19"/>
        <v>6111.4418749999995</v>
      </c>
      <c r="I91" s="602">
        <f t="shared" ca="1" si="20"/>
        <v>22.442375000000002</v>
      </c>
    </row>
    <row r="92" spans="1:9" x14ac:dyDescent="0.15">
      <c r="A92" s="4">
        <f t="shared" si="18"/>
        <v>56</v>
      </c>
      <c r="B92" s="276">
        <f t="shared" si="21"/>
        <v>8.7500000000000022E-2</v>
      </c>
      <c r="C92" s="237">
        <f t="shared" ca="1" si="22"/>
        <v>0.36198630136986309</v>
      </c>
      <c r="D92" s="511">
        <f t="shared" ca="1" si="23"/>
        <v>19.158125000000002</v>
      </c>
      <c r="E92" s="511">
        <f t="shared" si="24"/>
        <v>0</v>
      </c>
      <c r="F92" s="511">
        <f t="shared" ca="1" si="17"/>
        <v>19.158125000000002</v>
      </c>
      <c r="G92" s="276">
        <f t="shared" ca="1" si="25"/>
        <v>3.3463038587567863E-3</v>
      </c>
      <c r="H92" s="511">
        <f t="shared" ca="1" si="19"/>
        <v>6130.5999999999995</v>
      </c>
      <c r="I92" s="602">
        <f t="shared" ca="1" si="20"/>
        <v>19.158125000000002</v>
      </c>
    </row>
    <row r="93" spans="1:9" x14ac:dyDescent="0.15">
      <c r="A93" s="4">
        <f t="shared" si="18"/>
        <v>57</v>
      </c>
      <c r="B93" s="276">
        <f t="shared" si="21"/>
        <v>7.250000000000012E-2</v>
      </c>
      <c r="C93" s="237">
        <f t="shared" ca="1" si="22"/>
        <v>0.29993150684931552</v>
      </c>
      <c r="D93" s="511">
        <f t="shared" ca="1" si="23"/>
        <v>15.873875000000023</v>
      </c>
      <c r="E93" s="511">
        <f t="shared" si="24"/>
        <v>0</v>
      </c>
      <c r="F93" s="511">
        <f t="shared" ca="1" si="17"/>
        <v>15.873875000000023</v>
      </c>
      <c r="G93" s="276">
        <f t="shared" ca="1" si="25"/>
        <v>2.772651768684198E-3</v>
      </c>
      <c r="H93" s="511">
        <f t="shared" ca="1" si="19"/>
        <v>6146.4738749999997</v>
      </c>
      <c r="I93" s="602">
        <f t="shared" ca="1" si="20"/>
        <v>15.873875000000023</v>
      </c>
    </row>
    <row r="94" spans="1:9" x14ac:dyDescent="0.15">
      <c r="A94" s="4">
        <f t="shared" si="18"/>
        <v>58</v>
      </c>
      <c r="B94" s="276">
        <f t="shared" si="21"/>
        <v>5.7500000000000107E-2</v>
      </c>
      <c r="C94" s="237">
        <f t="shared" ca="1" si="22"/>
        <v>0.23787671232876753</v>
      </c>
      <c r="D94" s="511">
        <f t="shared" ca="1" si="23"/>
        <v>12.589625000000019</v>
      </c>
      <c r="E94" s="511">
        <f t="shared" si="24"/>
        <v>0</v>
      </c>
      <c r="F94" s="511">
        <f t="shared" ca="1" si="17"/>
        <v>12.589625000000019</v>
      </c>
      <c r="G94" s="276">
        <f t="shared" ca="1" si="25"/>
        <v>2.1989996786116054E-3</v>
      </c>
      <c r="H94" s="511">
        <f t="shared" ca="1" si="19"/>
        <v>6159.0634999999993</v>
      </c>
      <c r="I94" s="602">
        <f t="shared" ca="1" si="20"/>
        <v>12.589625000000019</v>
      </c>
    </row>
    <row r="95" spans="1:9" x14ac:dyDescent="0.15">
      <c r="A95" s="4">
        <f t="shared" si="18"/>
        <v>59</v>
      </c>
      <c r="B95" s="276">
        <f t="shared" si="21"/>
        <v>4.2500000000000093E-2</v>
      </c>
      <c r="C95" s="237">
        <f t="shared" ca="1" si="22"/>
        <v>0.17582191780821954</v>
      </c>
      <c r="D95" s="511">
        <f t="shared" ca="1" si="23"/>
        <v>9.3053750000000193</v>
      </c>
      <c r="E95" s="511">
        <f t="shared" si="24"/>
        <v>0</v>
      </c>
      <c r="F95" s="511">
        <f t="shared" ca="1" si="17"/>
        <v>9.3053750000000193</v>
      </c>
      <c r="G95" s="276">
        <f t="shared" ca="1" si="25"/>
        <v>1.6253475885390136E-3</v>
      </c>
      <c r="H95" s="511">
        <f t="shared" ca="1" si="19"/>
        <v>6168.3688749999992</v>
      </c>
      <c r="I95" s="602">
        <f t="shared" ca="1" si="20"/>
        <v>9.3053750000000193</v>
      </c>
    </row>
    <row r="96" spans="1:9" x14ac:dyDescent="0.15">
      <c r="A96" s="4">
        <f t="shared" si="18"/>
        <v>60</v>
      </c>
      <c r="B96" s="276">
        <f t="shared" si="21"/>
        <v>2.750000000000008E-2</v>
      </c>
      <c r="C96" s="237">
        <f t="shared" ca="1" si="22"/>
        <v>0.11376712328767155</v>
      </c>
      <c r="D96" s="511">
        <f t="shared" ca="1" si="23"/>
        <v>6.0211250000000165</v>
      </c>
      <c r="E96" s="511">
        <f t="shared" si="24"/>
        <v>0</v>
      </c>
      <c r="F96" s="511">
        <f t="shared" ca="1" si="17"/>
        <v>6.0211250000000165</v>
      </c>
      <c r="G96" s="276">
        <f t="shared" ca="1" si="25"/>
        <v>1.0516954984664214E-3</v>
      </c>
      <c r="H96" s="511">
        <f t="shared" ca="1" si="19"/>
        <v>6174.3899999999994</v>
      </c>
      <c r="I96" s="602">
        <f t="shared" ca="1" si="20"/>
        <v>6.0211250000000165</v>
      </c>
    </row>
    <row r="97" spans="1:9" x14ac:dyDescent="0.15">
      <c r="A97" s="4">
        <f t="shared" si="18"/>
        <v>61</v>
      </c>
      <c r="B97" s="276">
        <f t="shared" si="21"/>
        <v>1.2500000000000067E-2</v>
      </c>
      <c r="C97" s="237">
        <f t="shared" ca="1" si="22"/>
        <v>5.1712328767123561E-2</v>
      </c>
      <c r="D97" s="511">
        <f t="shared" ca="1" si="23"/>
        <v>2.7368750000000142</v>
      </c>
      <c r="E97" s="511">
        <f t="shared" si="24"/>
        <v>0</v>
      </c>
      <c r="F97" s="511">
        <f t="shared" ca="1" si="17"/>
        <v>2.7368750000000142</v>
      </c>
      <c r="G97" s="276">
        <f t="shared" ca="1" si="25"/>
        <v>4.7804340839382905E-4</v>
      </c>
      <c r="H97" s="511">
        <f t="shared" ca="1" si="19"/>
        <v>6177.126874999999</v>
      </c>
      <c r="I97" s="602">
        <f t="shared" ca="1" si="20"/>
        <v>2.7368750000000142</v>
      </c>
    </row>
    <row r="98" spans="1:9" ht="14" thickBot="1" x14ac:dyDescent="0.2">
      <c r="A98" s="54"/>
      <c r="B98" s="55"/>
      <c r="C98" s="55"/>
      <c r="D98" s="55"/>
      <c r="E98" s="55"/>
      <c r="F98" s="55"/>
      <c r="G98" s="55"/>
      <c r="H98" s="55"/>
      <c r="I98" s="587"/>
    </row>
  </sheetData>
  <mergeCells count="9">
    <mergeCell ref="G32:H32"/>
    <mergeCell ref="G33:H33"/>
    <mergeCell ref="A33:A35"/>
    <mergeCell ref="A1:A2"/>
    <mergeCell ref="E4:F4"/>
    <mergeCell ref="E5:F5"/>
    <mergeCell ref="E6:F6"/>
    <mergeCell ref="E7:F7"/>
    <mergeCell ref="G1:I2"/>
  </mergeCells>
  <conditionalFormatting sqref="E2:F2">
    <cfRule type="expression" dxfId="2" priority="3">
      <formula>$E$2&lt;=0</formula>
    </cfRule>
  </conditionalFormatting>
  <conditionalFormatting sqref="F2">
    <cfRule type="expression" dxfId="1" priority="2">
      <formula>$F$2&lt;=0</formula>
    </cfRule>
  </conditionalFormatting>
  <conditionalFormatting sqref="E6:J6">
    <cfRule type="expression" dxfId="0" priority="1">
      <formula>$G$6&lt;=0</formula>
    </cfRule>
  </conditionalFormatting>
  <dataValidations disablePrompts="1" count="5">
    <dataValidation type="list" showInputMessage="1" showErrorMessage="1" sqref="B6:B7" xr:uid="{00000000-0002-0000-1F00-000000000000}">
      <formula1>"Yes,No"</formula1>
    </dataValidation>
    <dataValidation type="whole" allowBlank="1" showInputMessage="1" showErrorMessage="1" sqref="B4" xr:uid="{00000000-0002-0000-1F00-000001000000}">
      <formula1>0</formula1>
      <formula2>99999999</formula2>
    </dataValidation>
    <dataValidation type="list" allowBlank="1" showInputMessage="1" showErrorMessage="1" sqref="A11" xr:uid="{00000000-0002-0000-1F00-000002000000}">
      <formula1>Battery_Lookup</formula1>
    </dataValidation>
    <dataValidation type="list" allowBlank="1" showInputMessage="1" showErrorMessage="1" sqref="A24" xr:uid="{00000000-0002-0000-1F00-000003000000}">
      <formula1>Labour_Install</formula1>
    </dataValidation>
    <dataValidation type="list" allowBlank="1" showInputMessage="1" showErrorMessage="1" sqref="A21" xr:uid="{00000000-0002-0000-1F00-000004000000}">
      <formula1>Electric_Install</formula1>
    </dataValidation>
  </dataValidations>
  <pageMargins left="0.7" right="0.7" top="0.75" bottom="0.75" header="0.3" footer="0.3"/>
  <pageSetup paperSize="9" orientation="portrait" horizontalDpi="4294967293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6"/>
  <sheetViews>
    <sheetView topLeftCell="D1" workbookViewId="0">
      <selection activeCell="F3" sqref="F3"/>
    </sheetView>
  </sheetViews>
  <sheetFormatPr baseColWidth="10" defaultColWidth="10.1640625" defaultRowHeight="14" x14ac:dyDescent="0.15"/>
  <cols>
    <col min="1" max="1" width="16.6640625" style="548" customWidth="1"/>
    <col min="2" max="2" width="26.33203125" style="548" bestFit="1" customWidth="1"/>
    <col min="3" max="3" width="21.83203125" style="548" bestFit="1" customWidth="1"/>
    <col min="4" max="4" width="26.6640625" style="548" customWidth="1"/>
    <col min="5" max="5" width="36.5" style="548" bestFit="1" customWidth="1"/>
    <col min="6" max="6" width="29" style="548" customWidth="1"/>
    <col min="7" max="7" width="27.5" style="548" customWidth="1"/>
    <col min="8" max="8" width="32" style="548" bestFit="1" customWidth="1"/>
    <col min="9" max="9" width="61.33203125" style="548" bestFit="1" customWidth="1"/>
    <col min="10" max="16384" width="10.1640625" style="548"/>
  </cols>
  <sheetData>
    <row r="1" spans="1:9" x14ac:dyDescent="0.15">
      <c r="A1" s="547" t="s">
        <v>1033</v>
      </c>
      <c r="B1" s="547" t="s">
        <v>7</v>
      </c>
      <c r="C1" s="547" t="s">
        <v>1034</v>
      </c>
      <c r="D1" s="547" t="s">
        <v>530</v>
      </c>
      <c r="E1" s="547" t="s">
        <v>1035</v>
      </c>
      <c r="F1" s="547" t="s">
        <v>1036</v>
      </c>
      <c r="G1" s="547" t="s">
        <v>1037</v>
      </c>
      <c r="H1" s="547" t="s">
        <v>1038</v>
      </c>
      <c r="I1" s="547" t="s">
        <v>707</v>
      </c>
    </row>
    <row r="2" spans="1:9" ht="56" x14ac:dyDescent="0.15">
      <c r="A2" s="549" t="s">
        <v>901</v>
      </c>
      <c r="B2" s="549" t="s">
        <v>1039</v>
      </c>
      <c r="C2" s="549" t="s">
        <v>1040</v>
      </c>
      <c r="D2" s="550" t="s">
        <v>1041</v>
      </c>
      <c r="E2" s="551" t="s">
        <v>1042</v>
      </c>
      <c r="F2" s="549" t="s">
        <v>1043</v>
      </c>
      <c r="G2" s="549" t="s">
        <v>1044</v>
      </c>
      <c r="H2" s="551" t="s">
        <v>1045</v>
      </c>
      <c r="I2" s="549" t="s">
        <v>1046</v>
      </c>
    </row>
    <row r="3" spans="1:9" x14ac:dyDescent="0.15">
      <c r="A3" s="549" t="s">
        <v>1142</v>
      </c>
      <c r="B3" s="549" t="s">
        <v>1143</v>
      </c>
      <c r="C3" s="549"/>
      <c r="D3" s="550"/>
      <c r="E3" s="658" t="s">
        <v>1144</v>
      </c>
      <c r="F3" s="549" t="s">
        <v>1145</v>
      </c>
      <c r="G3" s="549" t="s">
        <v>1146</v>
      </c>
      <c r="H3" s="658" t="s">
        <v>1147</v>
      </c>
      <c r="I3" s="549" t="s">
        <v>1148</v>
      </c>
    </row>
    <row r="4" spans="1:9" ht="84" x14ac:dyDescent="0.15">
      <c r="A4" s="549" t="s">
        <v>908</v>
      </c>
      <c r="B4" s="549" t="s">
        <v>908</v>
      </c>
      <c r="C4" s="549" t="s">
        <v>1040</v>
      </c>
      <c r="D4" s="550" t="s">
        <v>1047</v>
      </c>
      <c r="E4" s="551" t="s">
        <v>1048</v>
      </c>
      <c r="F4" s="549" t="s">
        <v>1049</v>
      </c>
      <c r="G4" s="549"/>
      <c r="H4" s="551" t="s">
        <v>1050</v>
      </c>
      <c r="I4" s="549"/>
    </row>
    <row r="5" spans="1:9" ht="56" x14ac:dyDescent="0.15">
      <c r="A5" s="549" t="s">
        <v>1051</v>
      </c>
      <c r="B5" s="549" t="s">
        <v>1052</v>
      </c>
      <c r="C5" s="549" t="s">
        <v>1053</v>
      </c>
      <c r="D5" s="550" t="s">
        <v>1054</v>
      </c>
      <c r="E5" s="551" t="s">
        <v>1055</v>
      </c>
      <c r="F5" s="549"/>
      <c r="G5" s="549" t="s">
        <v>1056</v>
      </c>
      <c r="H5" s="549"/>
      <c r="I5" s="549"/>
    </row>
    <row r="6" spans="1:9" ht="84" x14ac:dyDescent="0.15">
      <c r="A6" s="549" t="s">
        <v>903</v>
      </c>
      <c r="B6" s="549" t="s">
        <v>1057</v>
      </c>
      <c r="C6" s="549" t="s">
        <v>1053</v>
      </c>
      <c r="D6" s="550" t="s">
        <v>1058</v>
      </c>
      <c r="E6" s="551" t="s">
        <v>1059</v>
      </c>
      <c r="F6" s="550" t="s">
        <v>1060</v>
      </c>
      <c r="G6" s="550" t="s">
        <v>1061</v>
      </c>
      <c r="H6" s="551" t="s">
        <v>1062</v>
      </c>
      <c r="I6" s="549" t="s">
        <v>1063</v>
      </c>
    </row>
    <row r="7" spans="1:9" ht="84" x14ac:dyDescent="0.15">
      <c r="A7" s="549"/>
      <c r="B7" s="549" t="s">
        <v>1064</v>
      </c>
      <c r="C7" s="549" t="str">
        <f>C6</f>
        <v>Purchase Order</v>
      </c>
      <c r="D7" s="550" t="str">
        <f t="shared" ref="D7:I7" si="0">D6</f>
        <v xml:space="preserve">Unit 23-24 Denholme Business Centre
Halifax Road, Denholme Gate 
Bradford, West Yorkshire
BD13 4EN
</v>
      </c>
      <c r="E7" s="551" t="str">
        <f t="shared" si="0"/>
        <v>julia@gigabiz.co.uk</v>
      </c>
      <c r="F7" s="550" t="str">
        <f t="shared" si="0"/>
        <v xml:space="preserve">M:  +44 (0)7712 877209
T:  +44 (0)8444 930099
</v>
      </c>
      <c r="G7" s="550" t="str">
        <f t="shared" si="0"/>
        <v>Julia
Becky Brett (maternaty leave)</v>
      </c>
      <c r="H7" s="551" t="str">
        <f t="shared" si="0"/>
        <v>http://www.gigabiz.co.uk</v>
      </c>
      <c r="I7" s="549" t="str">
        <f t="shared" si="0"/>
        <v>Jake findlay and Mick Gaughan are technical / do everything!</v>
      </c>
    </row>
    <row r="8" spans="1:9" ht="56" x14ac:dyDescent="0.15">
      <c r="A8" s="549" t="s">
        <v>906</v>
      </c>
      <c r="B8" s="549" t="s">
        <v>1065</v>
      </c>
      <c r="C8" s="549" t="s">
        <v>1053</v>
      </c>
      <c r="D8" s="550" t="s">
        <v>1066</v>
      </c>
      <c r="E8" s="551" t="s">
        <v>1067</v>
      </c>
      <c r="F8" s="549"/>
      <c r="G8" s="549"/>
      <c r="H8" s="549"/>
      <c r="I8" s="549"/>
    </row>
    <row r="9" spans="1:9" x14ac:dyDescent="0.15">
      <c r="A9" s="549" t="s">
        <v>1068</v>
      </c>
      <c r="B9" s="549"/>
      <c r="C9" s="549"/>
      <c r="D9" s="549"/>
      <c r="E9" s="549"/>
      <c r="F9" s="549"/>
      <c r="G9" s="549"/>
      <c r="H9" s="549"/>
      <c r="I9" s="549"/>
    </row>
    <row r="10" spans="1:9" ht="70" x14ac:dyDescent="0.15">
      <c r="A10" s="549" t="s">
        <v>904</v>
      </c>
      <c r="B10" s="549" t="s">
        <v>1069</v>
      </c>
      <c r="C10" s="549" t="s">
        <v>1040</v>
      </c>
      <c r="D10" s="550" t="s">
        <v>1070</v>
      </c>
      <c r="E10" s="549"/>
      <c r="F10" s="549"/>
      <c r="G10" s="549"/>
      <c r="H10" s="549"/>
      <c r="I10" s="549"/>
    </row>
    <row r="11" spans="1:9" ht="70" x14ac:dyDescent="0.15">
      <c r="A11" s="549" t="s">
        <v>902</v>
      </c>
      <c r="B11" s="549" t="s">
        <v>905</v>
      </c>
      <c r="C11" s="549" t="s">
        <v>1040</v>
      </c>
      <c r="D11" s="550" t="s">
        <v>1071</v>
      </c>
      <c r="E11" s="552" t="s">
        <v>1072</v>
      </c>
      <c r="F11" s="550" t="s">
        <v>1073</v>
      </c>
      <c r="G11" s="549" t="s">
        <v>1074</v>
      </c>
      <c r="H11" s="551" t="s">
        <v>1075</v>
      </c>
      <c r="I11" s="549"/>
    </row>
    <row r="12" spans="1:9" ht="70" x14ac:dyDescent="0.15">
      <c r="A12" s="549" t="s">
        <v>1076</v>
      </c>
      <c r="B12" s="549" t="s">
        <v>1077</v>
      </c>
      <c r="C12" s="549" t="s">
        <v>1078</v>
      </c>
      <c r="D12" s="550" t="s">
        <v>1079</v>
      </c>
      <c r="E12" s="549"/>
      <c r="F12" s="549"/>
      <c r="G12" s="549"/>
      <c r="H12" s="549"/>
      <c r="I12" s="549"/>
    </row>
    <row r="13" spans="1:9" x14ac:dyDescent="0.15">
      <c r="A13" s="549" t="s">
        <v>909</v>
      </c>
      <c r="B13" s="549" t="s">
        <v>1080</v>
      </c>
      <c r="C13" s="549" t="s">
        <v>1040</v>
      </c>
      <c r="D13" s="549"/>
      <c r="E13" s="549"/>
      <c r="F13" s="549"/>
      <c r="G13" s="549"/>
      <c r="H13" s="549"/>
      <c r="I13" s="549"/>
    </row>
    <row r="14" spans="1:9" x14ac:dyDescent="0.15">
      <c r="A14" s="549" t="s">
        <v>1081</v>
      </c>
      <c r="B14" s="549" t="s">
        <v>1081</v>
      </c>
      <c r="C14" s="549" t="s">
        <v>1078</v>
      </c>
      <c r="D14" s="550"/>
      <c r="E14" s="552" t="s">
        <v>1082</v>
      </c>
      <c r="F14" s="550" t="s">
        <v>1083</v>
      </c>
      <c r="G14" s="549" t="s">
        <v>1084</v>
      </c>
      <c r="H14" s="551"/>
      <c r="I14" s="549" t="s">
        <v>1085</v>
      </c>
    </row>
    <row r="15" spans="1:9" x14ac:dyDescent="0.15">
      <c r="A15" s="549" t="s">
        <v>1086</v>
      </c>
      <c r="B15" s="549"/>
      <c r="C15" s="549"/>
      <c r="D15" s="550"/>
      <c r="E15" s="552"/>
      <c r="F15" s="550"/>
      <c r="G15" s="549"/>
      <c r="H15" s="551"/>
      <c r="I15" s="549"/>
    </row>
    <row r="16" spans="1:9" x14ac:dyDescent="0.15">
      <c r="A16" s="549" t="s">
        <v>1087</v>
      </c>
      <c r="B16" s="549"/>
      <c r="C16" s="549"/>
      <c r="D16" s="550"/>
      <c r="E16" s="552"/>
      <c r="F16" s="550"/>
      <c r="G16" s="549"/>
      <c r="H16" s="551" t="s">
        <v>1088</v>
      </c>
      <c r="I16" s="549"/>
    </row>
  </sheetData>
  <hyperlinks>
    <hyperlink ref="E6" r:id="rId1" xr:uid="{00000000-0004-0000-2000-000000000000}"/>
    <hyperlink ref="H6" r:id="rId2" display="http://www.gigabiz.co.uk/" xr:uid="{00000000-0004-0000-2000-000001000000}"/>
    <hyperlink ref="H2" r:id="rId3" xr:uid="{00000000-0004-0000-2000-000002000000}"/>
    <hyperlink ref="E2" r:id="rId4" xr:uid="{00000000-0004-0000-2000-000003000000}"/>
    <hyperlink ref="E5" r:id="rId5" xr:uid="{00000000-0004-0000-2000-000004000000}"/>
    <hyperlink ref="E4" r:id="rId6" xr:uid="{00000000-0004-0000-2000-000005000000}"/>
    <hyperlink ref="H4" r:id="rId7" xr:uid="{00000000-0004-0000-2000-000006000000}"/>
    <hyperlink ref="E11" r:id="rId8" xr:uid="{00000000-0004-0000-2000-000007000000}"/>
    <hyperlink ref="F11" r:id="rId9" display="tel:01473 276685" xr:uid="{00000000-0004-0000-2000-000008000000}"/>
    <hyperlink ref="E8" r:id="rId10" xr:uid="{00000000-0004-0000-2000-000009000000}"/>
    <hyperlink ref="E14" r:id="rId11" xr:uid="{00000000-0004-0000-2000-00000A000000}"/>
    <hyperlink ref="E3" r:id="rId12" xr:uid="{00000000-0004-0000-2000-00000B000000}"/>
    <hyperlink ref="H3" r:id="rId13" xr:uid="{00000000-0004-0000-2000-00000C000000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38</vt:i4>
      </vt:variant>
    </vt:vector>
  </HeadingPairs>
  <TitlesOfParts>
    <vt:vector size="71" baseType="lpstr">
      <vt:lpstr>A Merge Data</vt:lpstr>
      <vt:lpstr>Audit - Selections</vt:lpstr>
      <vt:lpstr>Sales Invoice</vt:lpstr>
      <vt:lpstr>Summary Preview</vt:lpstr>
      <vt:lpstr>Project</vt:lpstr>
      <vt:lpstr>Data</vt:lpstr>
      <vt:lpstr>PV</vt:lpstr>
      <vt:lpstr>HOP Merge</vt:lpstr>
      <vt:lpstr>PV Install</vt:lpstr>
      <vt:lpstr>Panel Prices</vt:lpstr>
      <vt:lpstr>Inverter Prices</vt:lpstr>
      <vt:lpstr>Zone-1</vt:lpstr>
      <vt:lpstr>Zone-2</vt:lpstr>
      <vt:lpstr>Zone-3</vt:lpstr>
      <vt:lpstr>Zone-4</vt:lpstr>
      <vt:lpstr>Zone-5E</vt:lpstr>
      <vt:lpstr>Zone-5W</vt:lpstr>
      <vt:lpstr>Zone-6</vt:lpstr>
      <vt:lpstr>Zone-7E</vt:lpstr>
      <vt:lpstr>Zone-7W</vt:lpstr>
      <vt:lpstr>Zone-8S</vt:lpstr>
      <vt:lpstr>Zone-8E</vt:lpstr>
      <vt:lpstr>Zone-9E</vt:lpstr>
      <vt:lpstr>Zone-9S</vt:lpstr>
      <vt:lpstr>Zone-10</vt:lpstr>
      <vt:lpstr>Zone-11</vt:lpstr>
      <vt:lpstr>Zone-12</vt:lpstr>
      <vt:lpstr>Zone-13</vt:lpstr>
      <vt:lpstr>Zone-14</vt:lpstr>
      <vt:lpstr>Zone-15</vt:lpstr>
      <vt:lpstr>Zone-21</vt:lpstr>
      <vt:lpstr>Battery Storage</vt:lpstr>
      <vt:lpstr>Suppliers</vt:lpstr>
      <vt:lpstr>Battery_Lookup</vt:lpstr>
      <vt:lpstr>Battery_Prices</vt:lpstr>
      <vt:lpstr>Breaker_Rating</vt:lpstr>
      <vt:lpstr>Delivery_As</vt:lpstr>
      <vt:lpstr>Display_Lookup</vt:lpstr>
      <vt:lpstr>DNO_Lookup</vt:lpstr>
      <vt:lpstr>Electric_Install</vt:lpstr>
      <vt:lpstr>Electric_Install_Lookup</vt:lpstr>
      <vt:lpstr>Flat_Roof</vt:lpstr>
      <vt:lpstr>Flat_Roof_1</vt:lpstr>
      <vt:lpstr>Ground</vt:lpstr>
      <vt:lpstr>Ground_1</vt:lpstr>
      <vt:lpstr>Inclined_Roof</vt:lpstr>
      <vt:lpstr>Inclined_Roof_1</vt:lpstr>
      <vt:lpstr>Inverter_Lookup</vt:lpstr>
      <vt:lpstr>Inverter_Lookup_Local</vt:lpstr>
      <vt:lpstr>Inverter_Prices</vt:lpstr>
      <vt:lpstr>Labour_Install</vt:lpstr>
      <vt:lpstr>Labour_Install_Lookup</vt:lpstr>
      <vt:lpstr>Max_Zs_Lookup</vt:lpstr>
      <vt:lpstr>Mounting_Lookup</vt:lpstr>
      <vt:lpstr>Mounting_Type</vt:lpstr>
      <vt:lpstr>PC_Lookup</vt:lpstr>
      <vt:lpstr>'Sales Invoice'!Print_Area</vt:lpstr>
      <vt:lpstr>'Summary Preview'!Print_Area</vt:lpstr>
      <vt:lpstr>PV_Displays</vt:lpstr>
      <vt:lpstr>PV_Lookup_Full</vt:lpstr>
      <vt:lpstr>PV_Lookup_Local</vt:lpstr>
      <vt:lpstr>PV_Mounting</vt:lpstr>
      <vt:lpstr>PV_Panel_Prices</vt:lpstr>
      <vt:lpstr>PV_Panels</vt:lpstr>
      <vt:lpstr>Roof_Covering</vt:lpstr>
      <vt:lpstr>Roof_Install</vt:lpstr>
      <vt:lpstr>Roof_Install_Lookup</vt:lpstr>
      <vt:lpstr>Roof_Type</vt:lpstr>
      <vt:lpstr>Supplier_Lookup</vt:lpstr>
      <vt:lpstr>Switches</vt:lpstr>
      <vt:lpstr>Switches_Lookup</vt:lpstr>
    </vt:vector>
  </TitlesOfParts>
  <Company>Mantis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Cross</dc:creator>
  <cp:lastModifiedBy>Microsoft Office User</cp:lastModifiedBy>
  <cp:revision/>
  <dcterms:created xsi:type="dcterms:W3CDTF">2009-09-14T23:58:33Z</dcterms:created>
  <dcterms:modified xsi:type="dcterms:W3CDTF">2020-03-18T15:52:22Z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ffisync_FolderId">
    <vt:lpwstr/>
  </property>
  <property fmtid="{D5CDD505-2E9C-101B-9397-08002B2CF9AE}" pid="3" name="Offisync_SaveTime">
    <vt:lpwstr/>
  </property>
  <property fmtid="{D5CDD505-2E9C-101B-9397-08002B2CF9AE}" pid="4" name="Offisync_IsSaved">
    <vt:lpwstr>False</vt:lpwstr>
  </property>
  <property fmtid="{D5CDD505-2E9C-101B-9397-08002B2CF9AE}" pid="5" name="Offisync_UniqueId">
    <vt:lpwstr>151083;10143463</vt:lpwstr>
  </property>
  <property fmtid="{D5CDD505-2E9C-101B-9397-08002B2CF9AE}" pid="6" name="CentralDesktop_MDAdded">
    <vt:lpwstr>True</vt:lpwstr>
  </property>
  <property fmtid="{D5CDD505-2E9C-101B-9397-08002B2CF9AE}" pid="7" name="Offisync_FileTitle">
    <vt:lpwstr/>
  </property>
  <property fmtid="{D5CDD505-2E9C-101B-9397-08002B2CF9AE}" pid="8" name="Offisync_UpdateToken">
    <vt:lpwstr>2010-09-08T09:35:12+0100</vt:lpwstr>
  </property>
  <property fmtid="{D5CDD505-2E9C-101B-9397-08002B2CF9AE}" pid="9" name="Offisync_ProviderName">
    <vt:lpwstr>Central Desktop</vt:lpwstr>
  </property>
</Properties>
</file>