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tudent\Desktop\Senior\GSCM 330\Module 3\"/>
    </mc:Choice>
  </mc:AlternateContent>
  <xr:revisionPtr revIDLastSave="0" documentId="13_ncr:1_{10E81964-4557-4B9E-9721-3F1CC51540A7}" xr6:coauthVersionLast="47" xr6:coauthVersionMax="47" xr10:uidLastSave="{00000000-0000-0000-0000-000000000000}"/>
  <bookViews>
    <workbookView xWindow="19090" yWindow="-110" windowWidth="19420" windowHeight="10300" activeTab="3" xr2:uid="{A95279B0-838B-4B2F-8D61-7C9474D18367}"/>
  </bookViews>
  <sheets>
    <sheet name="Past Demand" sheetId="1" r:id="rId1"/>
    <sheet name="Constraints" sheetId="2" r:id="rId2"/>
    <sheet name="Model" sheetId="3" r:id="rId3"/>
    <sheet name="Model With Stipulation" sheetId="4" r:id="rId4"/>
  </sheets>
  <definedNames>
    <definedName name="solver_adj" localSheetId="2" hidden="1">Model!$C$10:$F$10</definedName>
    <definedName name="solver_adj" localSheetId="3" hidden="1">'Model With Stipulation'!$C$10:$F$10</definedName>
    <definedName name="solver_cvg" localSheetId="2" hidden="1">0.0001</definedName>
    <definedName name="solver_cvg" localSheetId="3" hidden="1">0.0001</definedName>
    <definedName name="solver_drv" localSheetId="2" hidden="1">2</definedName>
    <definedName name="solver_drv" localSheetId="3" hidden="1">2</definedName>
    <definedName name="solver_eng" localSheetId="2" hidden="1">2</definedName>
    <definedName name="solver_eng" localSheetId="3" hidden="1">2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Model!$C$10:$F$10</definedName>
    <definedName name="solver_lhs1" localSheetId="3" hidden="1">'Model With Stipulation'!$C$12:$F$12</definedName>
    <definedName name="solver_lhs2" localSheetId="2" hidden="1">Model!$C$12:$F$12</definedName>
    <definedName name="solver_lhs2" localSheetId="3" hidden="1">'Model With Stipulation'!$C$12:$F$12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2</definedName>
    <definedName name="solver_num" localSheetId="3" hidden="1">1</definedName>
    <definedName name="solver_nwt" localSheetId="2" hidden="1">1</definedName>
    <definedName name="solver_nwt" localSheetId="3" hidden="1">1</definedName>
    <definedName name="solver_opt" localSheetId="2" hidden="1">Model!$F$26</definedName>
    <definedName name="solver_opt" localSheetId="3" hidden="1">'Model With Stipulation'!$F$26</definedName>
    <definedName name="solver_pre" localSheetId="2" hidden="1">0.000001</definedName>
    <definedName name="solver_pre" localSheetId="3" hidden="1">0.000001</definedName>
    <definedName name="solver_rbv" localSheetId="2" hidden="1">2</definedName>
    <definedName name="solver_rbv" localSheetId="3" hidden="1">2</definedName>
    <definedName name="solver_rel1" localSheetId="2" hidden="1">1</definedName>
    <definedName name="solver_rel1" localSheetId="3" hidden="1">3</definedName>
    <definedName name="solver_rel2" localSheetId="2" hidden="1">3</definedName>
    <definedName name="solver_rel2" localSheetId="3" hidden="1">3</definedName>
    <definedName name="solver_rhs1" localSheetId="2" hidden="1">Model!$C$14:$F$14</definedName>
    <definedName name="solver_rhs1" localSheetId="3" hidden="1">'Model With Stipulation'!$C$16:$F$16</definedName>
    <definedName name="solver_rhs2" localSheetId="2" hidden="1">Model!$C$16:$F$16</definedName>
    <definedName name="solver_rhs2" localSheetId="3" hidden="1">'Model With Stipulation'!$C$16:$F$16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2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4" l="1"/>
  <c r="F20" i="4"/>
  <c r="F23" i="4" s="1"/>
  <c r="E20" i="4"/>
  <c r="D20" i="4"/>
  <c r="D23" i="4" s="1"/>
  <c r="F14" i="4"/>
  <c r="E14" i="4"/>
  <c r="D14" i="4"/>
  <c r="F11" i="4"/>
  <c r="C11" i="4"/>
  <c r="C12" i="4" s="1"/>
  <c r="C9" i="4"/>
  <c r="E5" i="4"/>
  <c r="C5" i="4"/>
  <c r="D5" i="4" s="1"/>
  <c r="F16" i="4" s="1"/>
  <c r="B5" i="4"/>
  <c r="E4" i="4"/>
  <c r="C4" i="4"/>
  <c r="E11" i="4" s="1"/>
  <c r="B4" i="4"/>
  <c r="E3" i="4"/>
  <c r="C3" i="4"/>
  <c r="D11" i="4" s="1"/>
  <c r="B3" i="4"/>
  <c r="E2" i="4"/>
  <c r="C20" i="4" s="1"/>
  <c r="C23" i="4" s="1"/>
  <c r="C2" i="4"/>
  <c r="D2" i="4" s="1"/>
  <c r="C16" i="4" s="1"/>
  <c r="B2" i="4"/>
  <c r="C14" i="4" s="1"/>
  <c r="C9" i="3"/>
  <c r="H4" i="1"/>
  <c r="H5" i="1"/>
  <c r="H6" i="1"/>
  <c r="H3" i="1"/>
  <c r="E3" i="3"/>
  <c r="D20" i="3" s="1"/>
  <c r="D23" i="3" s="1"/>
  <c r="E4" i="3"/>
  <c r="E20" i="3" s="1"/>
  <c r="E23" i="3" s="1"/>
  <c r="E5" i="3"/>
  <c r="F20" i="3" s="1"/>
  <c r="F23" i="3" s="1"/>
  <c r="E2" i="3"/>
  <c r="C20" i="3" s="1"/>
  <c r="C23" i="3" s="1"/>
  <c r="C3" i="3"/>
  <c r="D3" i="3" s="1"/>
  <c r="D16" i="3" s="1"/>
  <c r="C4" i="3"/>
  <c r="D4" i="3" s="1"/>
  <c r="E16" i="3" s="1"/>
  <c r="C5" i="3"/>
  <c r="D5" i="3" s="1"/>
  <c r="F16" i="3" s="1"/>
  <c r="C2" i="3"/>
  <c r="D2" i="3" s="1"/>
  <c r="C16" i="3" s="1"/>
  <c r="B3" i="3"/>
  <c r="D14" i="3" s="1"/>
  <c r="B4" i="3"/>
  <c r="E14" i="3" s="1"/>
  <c r="B5" i="3"/>
  <c r="F14" i="3" s="1"/>
  <c r="B2" i="3"/>
  <c r="C14" i="3" s="1"/>
  <c r="C18" i="4" l="1"/>
  <c r="C24" i="4" s="1"/>
  <c r="D9" i="4"/>
  <c r="D12" i="4" s="1"/>
  <c r="D3" i="4"/>
  <c r="D16" i="4" s="1"/>
  <c r="D4" i="4"/>
  <c r="E16" i="4" s="1"/>
  <c r="F11" i="3"/>
  <c r="C11" i="3"/>
  <c r="C12" i="3" s="1"/>
  <c r="D11" i="3"/>
  <c r="E11" i="3"/>
  <c r="D18" i="4" l="1"/>
  <c r="D24" i="4" s="1"/>
  <c r="E9" i="4"/>
  <c r="E12" i="4" s="1"/>
  <c r="C18" i="3"/>
  <c r="C24" i="3" s="1"/>
  <c r="D9" i="3"/>
  <c r="D12" i="3" s="1"/>
  <c r="E9" i="3"/>
  <c r="E12" i="3" s="1"/>
  <c r="D18" i="3"/>
  <c r="D24" i="3" s="1"/>
  <c r="E18" i="4" l="1"/>
  <c r="E24" i="4" s="1"/>
  <c r="F9" i="4"/>
  <c r="F12" i="4" s="1"/>
  <c r="F18" i="4" s="1"/>
  <c r="F24" i="4" s="1"/>
  <c r="F26" i="3"/>
  <c r="E18" i="3"/>
  <c r="E24" i="3" s="1"/>
  <c r="F9" i="3"/>
  <c r="F12" i="3" s="1"/>
  <c r="F18" i="3" s="1"/>
  <c r="F24" i="3" s="1"/>
  <c r="F26" i="4" l="1"/>
</calcChain>
</file>

<file path=xl/sharedStrings.xml><?xml version="1.0" encoding="utf-8"?>
<sst xmlns="http://schemas.openxmlformats.org/spreadsheetml/2006/main" count="71" uniqueCount="38">
  <si>
    <t>year</t>
  </si>
  <si>
    <t>quarter</t>
  </si>
  <si>
    <t>capacity</t>
  </si>
  <si>
    <t>demand</t>
  </si>
  <si>
    <t>production_cost</t>
  </si>
  <si>
    <t>safety_stock_pct</t>
  </si>
  <si>
    <t>Quarter</t>
  </si>
  <si>
    <t>Capacity</t>
  </si>
  <si>
    <t>Demand</t>
  </si>
  <si>
    <t>Production Cost</t>
  </si>
  <si>
    <t>demand total</t>
  </si>
  <si>
    <t>Safety Stock</t>
  </si>
  <si>
    <t>Row Labels</t>
  </si>
  <si>
    <t>(blank)</t>
  </si>
  <si>
    <t>Grand Total</t>
  </si>
  <si>
    <t>Avg Capacity</t>
  </si>
  <si>
    <t>Avg Demand</t>
  </si>
  <si>
    <t>Beginning Inventory</t>
  </si>
  <si>
    <t>Units Produced</t>
  </si>
  <si>
    <t>Units Demanded</t>
  </si>
  <si>
    <t>Ending Inventory</t>
  </si>
  <si>
    <t>Maximum Production</t>
  </si>
  <si>
    <t>Minimum Inventory</t>
  </si>
  <si>
    <t>Average Inventory</t>
  </si>
  <si>
    <t>Unit Production Cost</t>
  </si>
  <si>
    <t>Unit Carrying Cost</t>
  </si>
  <si>
    <t>Monthly Production Cost</t>
  </si>
  <si>
    <t>Monthly Carrying Cost</t>
  </si>
  <si>
    <t>beginning inventory</t>
  </si>
  <si>
    <t>carrying cost</t>
  </si>
  <si>
    <t>Avg Production Cost</t>
  </si>
  <si>
    <t>Min of capacity</t>
  </si>
  <si>
    <t>Min of demand</t>
  </si>
  <si>
    <t>Min of production_cost</t>
  </si>
  <si>
    <t>Max of capacity</t>
  </si>
  <si>
    <t>Max of demand</t>
  </si>
  <si>
    <t>Max of production_cost</t>
  </si>
  <si>
    <t xml:space="preserve">Total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</si>
</sst>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1" fontId="0" fillId="0" borderId="10" xfId="0" applyNumberFormat="1" applyBorder="1"/>
    <xf numFmtId="0" fontId="16" fillId="0" borderId="10" xfId="0" applyFont="1" applyBorder="1"/>
    <xf numFmtId="0" fontId="0" fillId="0" borderId="0" xfId="0" pivotButton="1"/>
    <xf numFmtId="0" fontId="0" fillId="0" borderId="0" xfId="0" applyAlignment="1">
      <alignment horizontal="left"/>
    </xf>
    <xf numFmtId="44" fontId="0" fillId="0" borderId="10" xfId="1" applyFont="1" applyBorder="1"/>
    <xf numFmtId="0" fontId="0" fillId="33" borderId="10" xfId="0" applyFill="1" applyBorder="1"/>
    <xf numFmtId="44" fontId="0" fillId="33" borderId="10" xfId="1" applyFont="1" applyFill="1" applyBorder="1"/>
    <xf numFmtId="1" fontId="0" fillId="33" borderId="10" xfId="0" applyNumberFormat="1" applyFill="1" applyBorder="1"/>
    <xf numFmtId="44" fontId="1" fillId="0" borderId="10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[EIceCreamShop - Module 3 - Past Demand and Production.xlsx]Model!PivotTable9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Model!$M$19</c:f>
              <c:strCache>
                <c:ptCount val="1"/>
                <c:pt idx="0">
                  <c:v>Avg Capacity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Model!$L$20:$L$44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Model!$M$20:$M$44</c:f>
              <c:numCache>
                <c:formatCode>General</c:formatCode>
                <c:ptCount val="24"/>
                <c:pt idx="0">
                  <c:v>536.58500000000004</c:v>
                </c:pt>
                <c:pt idx="1">
                  <c:v>521.12</c:v>
                </c:pt>
                <c:pt idx="2">
                  <c:v>543.00250000000005</c:v>
                </c:pt>
                <c:pt idx="3">
                  <c:v>520.98749999999995</c:v>
                </c:pt>
                <c:pt idx="4">
                  <c:v>545.90249999999992</c:v>
                </c:pt>
                <c:pt idx="5">
                  <c:v>523.6</c:v>
                </c:pt>
                <c:pt idx="6">
                  <c:v>598.56500000000005</c:v>
                </c:pt>
                <c:pt idx="7">
                  <c:v>521.59249999999997</c:v>
                </c:pt>
                <c:pt idx="8">
                  <c:v>565.62</c:v>
                </c:pt>
                <c:pt idx="9">
                  <c:v>507.31250000000006</c:v>
                </c:pt>
                <c:pt idx="10">
                  <c:v>562.74249999999995</c:v>
                </c:pt>
                <c:pt idx="11">
                  <c:v>529.08749999999998</c:v>
                </c:pt>
                <c:pt idx="12">
                  <c:v>508.59000000000003</c:v>
                </c:pt>
                <c:pt idx="13">
                  <c:v>514.5625</c:v>
                </c:pt>
                <c:pt idx="14">
                  <c:v>538.52750000000003</c:v>
                </c:pt>
                <c:pt idx="15">
                  <c:v>552.55499999999995</c:v>
                </c:pt>
                <c:pt idx="16">
                  <c:v>582.87750000000005</c:v>
                </c:pt>
                <c:pt idx="17">
                  <c:v>517.85249999999996</c:v>
                </c:pt>
                <c:pt idx="18">
                  <c:v>553.63499999999999</c:v>
                </c:pt>
                <c:pt idx="19">
                  <c:v>533.20000000000005</c:v>
                </c:pt>
                <c:pt idx="20">
                  <c:v>527.05500000000006</c:v>
                </c:pt>
                <c:pt idx="21">
                  <c:v>516.5625</c:v>
                </c:pt>
                <c:pt idx="22">
                  <c:v>528.70500000000004</c:v>
                </c:pt>
                <c:pt idx="23">
                  <c:v>537.755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C-443B-80B8-52D047440694}"/>
            </c:ext>
          </c:extLst>
        </c:ser>
        <c:ser>
          <c:idx val="1"/>
          <c:order val="1"/>
          <c:tx>
            <c:strRef>
              <c:f>Model!$N$19</c:f>
              <c:strCache>
                <c:ptCount val="1"/>
                <c:pt idx="0">
                  <c:v>Avg Demand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Model!$L$20:$L$44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Model!$N$20:$N$44</c:f>
              <c:numCache>
                <c:formatCode>General</c:formatCode>
                <c:ptCount val="24"/>
                <c:pt idx="0">
                  <c:v>452.84249999999997</c:v>
                </c:pt>
                <c:pt idx="1">
                  <c:v>419.49249999999995</c:v>
                </c:pt>
                <c:pt idx="2">
                  <c:v>428.58500000000004</c:v>
                </c:pt>
                <c:pt idx="3">
                  <c:v>435.10750000000002</c:v>
                </c:pt>
                <c:pt idx="4">
                  <c:v>397.72249999999997</c:v>
                </c:pt>
                <c:pt idx="5">
                  <c:v>573.71500000000003</c:v>
                </c:pt>
                <c:pt idx="6">
                  <c:v>525.2299999999999</c:v>
                </c:pt>
                <c:pt idx="7">
                  <c:v>413.56500000000005</c:v>
                </c:pt>
                <c:pt idx="8">
                  <c:v>335.16999999999996</c:v>
                </c:pt>
                <c:pt idx="9">
                  <c:v>414.25</c:v>
                </c:pt>
                <c:pt idx="10">
                  <c:v>433.9425</c:v>
                </c:pt>
                <c:pt idx="11">
                  <c:v>431.32499999999999</c:v>
                </c:pt>
                <c:pt idx="12">
                  <c:v>502.09499999999997</c:v>
                </c:pt>
                <c:pt idx="13">
                  <c:v>426.35500000000002</c:v>
                </c:pt>
                <c:pt idx="14">
                  <c:v>402.38999999999993</c:v>
                </c:pt>
                <c:pt idx="15">
                  <c:v>361.37</c:v>
                </c:pt>
                <c:pt idx="16">
                  <c:v>457.63999999999993</c:v>
                </c:pt>
                <c:pt idx="17">
                  <c:v>415.66499999999996</c:v>
                </c:pt>
                <c:pt idx="18">
                  <c:v>503.6825</c:v>
                </c:pt>
                <c:pt idx="19">
                  <c:v>430.53250000000003</c:v>
                </c:pt>
                <c:pt idx="20">
                  <c:v>390.31750000000005</c:v>
                </c:pt>
                <c:pt idx="21">
                  <c:v>383.005</c:v>
                </c:pt>
                <c:pt idx="22">
                  <c:v>484.95249999999999</c:v>
                </c:pt>
                <c:pt idx="23">
                  <c:v>427.05000000000007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C-443B-80B8-52D047440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957935"/>
        <c:axId val="186955535"/>
      </c:barChart>
      <c:lineChart>
        <c:grouping val="standard"/>
        <c:varyColors val="0"/>
        <c:ser>
          <c:idx val="2"/>
          <c:order val="2"/>
          <c:tx>
            <c:strRef>
              <c:f>Model!$O$19</c:f>
              <c:strCache>
                <c:ptCount val="1"/>
                <c:pt idx="0">
                  <c:v>Avg Production Cost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Model!$L$20:$L$44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Model!$O$20:$O$44</c:f>
              <c:numCache>
                <c:formatCode>General</c:formatCode>
                <c:ptCount val="24"/>
                <c:pt idx="0">
                  <c:v>39.737499999999997</c:v>
                </c:pt>
                <c:pt idx="1">
                  <c:v>40.732500000000002</c:v>
                </c:pt>
                <c:pt idx="2">
                  <c:v>43.414999999999992</c:v>
                </c:pt>
                <c:pt idx="3">
                  <c:v>38.052499999999995</c:v>
                </c:pt>
                <c:pt idx="4">
                  <c:v>42.21</c:v>
                </c:pt>
                <c:pt idx="5">
                  <c:v>43.457499999999996</c:v>
                </c:pt>
                <c:pt idx="6">
                  <c:v>40.582499999999996</c:v>
                </c:pt>
                <c:pt idx="7">
                  <c:v>45.457500000000003</c:v>
                </c:pt>
                <c:pt idx="8">
                  <c:v>51.842500000000001</c:v>
                </c:pt>
                <c:pt idx="9">
                  <c:v>48.217500000000001</c:v>
                </c:pt>
                <c:pt idx="10">
                  <c:v>52.122499999999995</c:v>
                </c:pt>
                <c:pt idx="11">
                  <c:v>49.927500000000002</c:v>
                </c:pt>
                <c:pt idx="12">
                  <c:v>53.04</c:v>
                </c:pt>
                <c:pt idx="13">
                  <c:v>52.17</c:v>
                </c:pt>
                <c:pt idx="14">
                  <c:v>55.884999999999998</c:v>
                </c:pt>
                <c:pt idx="15">
                  <c:v>54.620000000000005</c:v>
                </c:pt>
                <c:pt idx="16">
                  <c:v>51.525000000000006</c:v>
                </c:pt>
                <c:pt idx="17">
                  <c:v>56.95</c:v>
                </c:pt>
                <c:pt idx="18">
                  <c:v>56.732500000000002</c:v>
                </c:pt>
                <c:pt idx="19">
                  <c:v>58.432500000000005</c:v>
                </c:pt>
                <c:pt idx="20">
                  <c:v>61.274999999999999</c:v>
                </c:pt>
                <c:pt idx="21">
                  <c:v>56.61</c:v>
                </c:pt>
                <c:pt idx="22">
                  <c:v>62.064999999999998</c:v>
                </c:pt>
                <c:pt idx="23">
                  <c:v>64.1875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293C-443B-80B8-52D047440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643887"/>
        <c:axId val="193131583"/>
      </c:lineChart>
      <c:catAx>
        <c:axId val="18695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5535"/>
        <c:crosses val="autoZero"/>
        <c:auto val="1"/>
        <c:lblAlgn val="ctr"/>
        <c:lblOffset val="100"/>
        <c:noMultiLvlLbl val="0"/>
      </c:catAx>
      <c:valAx>
        <c:axId val="18695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7935"/>
        <c:crosses val="autoZero"/>
        <c:crossBetween val="between"/>
      </c:valAx>
      <c:valAx>
        <c:axId val="1931315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43887"/>
        <c:crosses val="max"/>
        <c:crossBetween val="between"/>
      </c:valAx>
      <c:catAx>
        <c:axId val="237643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131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[EIceCreamShop - Module 3 - Past Demand and Production.xlsx]Model With Stipulation!PivotTable9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With Stipulation'!$M$19</c:f>
              <c:strCache>
                <c:ptCount val="1"/>
                <c:pt idx="0">
                  <c:v>Avg Capacity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'Model With Stipulation'!$L$20:$L$44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'Model With Stipulation'!$M$20:$M$44</c:f>
              <c:numCache>
                <c:formatCode>General</c:formatCode>
                <c:ptCount val="24"/>
                <c:pt idx="0">
                  <c:v>536.58500000000004</c:v>
                </c:pt>
                <c:pt idx="1">
                  <c:v>521.12</c:v>
                </c:pt>
                <c:pt idx="2">
                  <c:v>543.00250000000005</c:v>
                </c:pt>
                <c:pt idx="3">
                  <c:v>520.98749999999995</c:v>
                </c:pt>
                <c:pt idx="4">
                  <c:v>545.90249999999992</c:v>
                </c:pt>
                <c:pt idx="5">
                  <c:v>523.6</c:v>
                </c:pt>
                <c:pt idx="6">
                  <c:v>598.56500000000005</c:v>
                </c:pt>
                <c:pt idx="7">
                  <c:v>521.59249999999997</c:v>
                </c:pt>
                <c:pt idx="8">
                  <c:v>565.62</c:v>
                </c:pt>
                <c:pt idx="9">
                  <c:v>507.31250000000006</c:v>
                </c:pt>
                <c:pt idx="10">
                  <c:v>562.74249999999995</c:v>
                </c:pt>
                <c:pt idx="11">
                  <c:v>529.08749999999998</c:v>
                </c:pt>
                <c:pt idx="12">
                  <c:v>508.59000000000003</c:v>
                </c:pt>
                <c:pt idx="13">
                  <c:v>514.5625</c:v>
                </c:pt>
                <c:pt idx="14">
                  <c:v>538.52750000000003</c:v>
                </c:pt>
                <c:pt idx="15">
                  <c:v>552.55499999999995</c:v>
                </c:pt>
                <c:pt idx="16">
                  <c:v>582.87750000000005</c:v>
                </c:pt>
                <c:pt idx="17">
                  <c:v>517.85249999999996</c:v>
                </c:pt>
                <c:pt idx="18">
                  <c:v>553.63499999999999</c:v>
                </c:pt>
                <c:pt idx="19">
                  <c:v>533.20000000000005</c:v>
                </c:pt>
                <c:pt idx="20">
                  <c:v>527.05500000000006</c:v>
                </c:pt>
                <c:pt idx="21">
                  <c:v>516.5625</c:v>
                </c:pt>
                <c:pt idx="22">
                  <c:v>528.70500000000004</c:v>
                </c:pt>
                <c:pt idx="23">
                  <c:v>537.755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D-4BF5-884C-74132CABDBEE}"/>
            </c:ext>
          </c:extLst>
        </c:ser>
        <c:ser>
          <c:idx val="1"/>
          <c:order val="1"/>
          <c:tx>
            <c:strRef>
              <c:f>'Model With Stipulation'!$N$19</c:f>
              <c:strCache>
                <c:ptCount val="1"/>
                <c:pt idx="0">
                  <c:v>Avg Demand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'Model With Stipulation'!$L$20:$L$44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'Model With Stipulation'!$N$20:$N$44</c:f>
              <c:numCache>
                <c:formatCode>General</c:formatCode>
                <c:ptCount val="24"/>
                <c:pt idx="0">
                  <c:v>452.84249999999997</c:v>
                </c:pt>
                <c:pt idx="1">
                  <c:v>419.49249999999995</c:v>
                </c:pt>
                <c:pt idx="2">
                  <c:v>428.58500000000004</c:v>
                </c:pt>
                <c:pt idx="3">
                  <c:v>435.10750000000002</c:v>
                </c:pt>
                <c:pt idx="4">
                  <c:v>397.72249999999997</c:v>
                </c:pt>
                <c:pt idx="5">
                  <c:v>573.71500000000003</c:v>
                </c:pt>
                <c:pt idx="6">
                  <c:v>525.2299999999999</c:v>
                </c:pt>
                <c:pt idx="7">
                  <c:v>413.56500000000005</c:v>
                </c:pt>
                <c:pt idx="8">
                  <c:v>335.16999999999996</c:v>
                </c:pt>
                <c:pt idx="9">
                  <c:v>414.25</c:v>
                </c:pt>
                <c:pt idx="10">
                  <c:v>433.9425</c:v>
                </c:pt>
                <c:pt idx="11">
                  <c:v>431.32499999999999</c:v>
                </c:pt>
                <c:pt idx="12">
                  <c:v>502.09499999999997</c:v>
                </c:pt>
                <c:pt idx="13">
                  <c:v>426.35500000000002</c:v>
                </c:pt>
                <c:pt idx="14">
                  <c:v>402.38999999999993</c:v>
                </c:pt>
                <c:pt idx="15">
                  <c:v>361.37</c:v>
                </c:pt>
                <c:pt idx="16">
                  <c:v>457.63999999999993</c:v>
                </c:pt>
                <c:pt idx="17">
                  <c:v>415.66499999999996</c:v>
                </c:pt>
                <c:pt idx="18">
                  <c:v>503.6825</c:v>
                </c:pt>
                <c:pt idx="19">
                  <c:v>430.53250000000003</c:v>
                </c:pt>
                <c:pt idx="20">
                  <c:v>390.31750000000005</c:v>
                </c:pt>
                <c:pt idx="21">
                  <c:v>383.005</c:v>
                </c:pt>
                <c:pt idx="22">
                  <c:v>484.95249999999999</c:v>
                </c:pt>
                <c:pt idx="23">
                  <c:v>427.05000000000007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D-4BF5-884C-74132CABD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957935"/>
        <c:axId val="186955535"/>
      </c:barChart>
      <c:lineChart>
        <c:grouping val="standard"/>
        <c:varyColors val="0"/>
        <c:ser>
          <c:idx val="2"/>
          <c:order val="2"/>
          <c:tx>
            <c:strRef>
              <c:f>'Model With Stipulation'!$O$19</c:f>
              <c:strCache>
                <c:ptCount val="1"/>
                <c:pt idx="0">
                  <c:v>Avg Production Cost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'Model With Stipulation'!$L$20:$L$44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'Model With Stipulation'!$O$20:$O$44</c:f>
              <c:numCache>
                <c:formatCode>General</c:formatCode>
                <c:ptCount val="24"/>
                <c:pt idx="0">
                  <c:v>39.737499999999997</c:v>
                </c:pt>
                <c:pt idx="1">
                  <c:v>40.732500000000002</c:v>
                </c:pt>
                <c:pt idx="2">
                  <c:v>43.414999999999992</c:v>
                </c:pt>
                <c:pt idx="3">
                  <c:v>38.052499999999995</c:v>
                </c:pt>
                <c:pt idx="4">
                  <c:v>42.21</c:v>
                </c:pt>
                <c:pt idx="5">
                  <c:v>43.457499999999996</c:v>
                </c:pt>
                <c:pt idx="6">
                  <c:v>40.582499999999996</c:v>
                </c:pt>
                <c:pt idx="7">
                  <c:v>45.457500000000003</c:v>
                </c:pt>
                <c:pt idx="8">
                  <c:v>51.842500000000001</c:v>
                </c:pt>
                <c:pt idx="9">
                  <c:v>48.217500000000001</c:v>
                </c:pt>
                <c:pt idx="10">
                  <c:v>52.122499999999995</c:v>
                </c:pt>
                <c:pt idx="11">
                  <c:v>49.927500000000002</c:v>
                </c:pt>
                <c:pt idx="12">
                  <c:v>53.04</c:v>
                </c:pt>
                <c:pt idx="13">
                  <c:v>52.17</c:v>
                </c:pt>
                <c:pt idx="14">
                  <c:v>55.884999999999998</c:v>
                </c:pt>
                <c:pt idx="15">
                  <c:v>54.620000000000005</c:v>
                </c:pt>
                <c:pt idx="16">
                  <c:v>51.525000000000006</c:v>
                </c:pt>
                <c:pt idx="17">
                  <c:v>56.95</c:v>
                </c:pt>
                <c:pt idx="18">
                  <c:v>56.732500000000002</c:v>
                </c:pt>
                <c:pt idx="19">
                  <c:v>58.432500000000005</c:v>
                </c:pt>
                <c:pt idx="20">
                  <c:v>61.274999999999999</c:v>
                </c:pt>
                <c:pt idx="21">
                  <c:v>56.61</c:v>
                </c:pt>
                <c:pt idx="22">
                  <c:v>62.064999999999998</c:v>
                </c:pt>
                <c:pt idx="23">
                  <c:v>64.1875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D-4BF5-884C-74132CABD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643887"/>
        <c:axId val="193131583"/>
      </c:lineChart>
      <c:catAx>
        <c:axId val="18695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5535"/>
        <c:crosses val="autoZero"/>
        <c:auto val="1"/>
        <c:lblAlgn val="ctr"/>
        <c:lblOffset val="100"/>
        <c:noMultiLvlLbl val="0"/>
      </c:catAx>
      <c:valAx>
        <c:axId val="18695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7935"/>
        <c:crosses val="autoZero"/>
        <c:crossBetween val="between"/>
      </c:valAx>
      <c:valAx>
        <c:axId val="1931315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43887"/>
        <c:crosses val="max"/>
        <c:crossBetween val="between"/>
      </c:valAx>
      <c:catAx>
        <c:axId val="237643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131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2</xdr:row>
      <xdr:rowOff>19050</xdr:rowOff>
    </xdr:from>
    <xdr:to>
      <xdr:col>16</xdr:col>
      <xdr:colOff>66675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ED8C3-19A4-8EA5-3069-0CBD96EEF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2</xdr:row>
      <xdr:rowOff>19050</xdr:rowOff>
    </xdr:from>
    <xdr:to>
      <xdr:col>16</xdr:col>
      <xdr:colOff>66675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4E6DF-935B-4DE4-8B89-647C3AB86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707.811127314817" createdVersion="8" refreshedVersion="8" minRefreshableVersion="3" recordCount="97" xr:uid="{15DE0238-0178-4AF4-86AD-92CA78E230D0}">
  <cacheSource type="worksheet">
    <worksheetSource ref="A1:E1048576" sheet="Past Demand"/>
  </cacheSource>
  <cacheFields count="5">
    <cacheField name="year" numFmtId="0">
      <sharedItems containsString="0" containsBlank="1" containsNumber="1" containsInteger="1" minValue="2000" maxValue="2023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</sharedItems>
    </cacheField>
    <cacheField name="quarter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capacity" numFmtId="0">
      <sharedItems containsString="0" containsBlank="1" containsNumber="1" minValue="330.13" maxValue="808.25" count="97">
        <n v="674.36"/>
        <n v="401.63"/>
        <n v="706.07"/>
        <n v="364.28"/>
        <n v="547.02"/>
        <n v="399.08"/>
        <n v="808.25"/>
        <n v="330.13"/>
        <n v="696.57"/>
        <n v="390.13"/>
        <n v="744.08"/>
        <n v="341.23"/>
        <n v="518.88"/>
        <n v="459.7"/>
        <n v="762.16"/>
        <n v="343.21"/>
        <n v="638.05999999999995"/>
        <n v="437.84"/>
        <n v="714.54"/>
        <n v="393.17"/>
        <n v="651.70000000000005"/>
        <n v="474.42"/>
        <n v="537.97"/>
        <n v="430.31"/>
        <n v="709.32"/>
        <n v="565.41999999999996"/>
        <n v="665.2"/>
        <n v="454.32"/>
        <n v="540.21"/>
        <n v="415.47"/>
        <n v="697.45"/>
        <n v="433.24"/>
        <n v="627.17999999999995"/>
        <n v="555.86"/>
        <n v="646.39"/>
        <n v="433.05"/>
        <n v="525.70000000000005"/>
        <n v="468.98"/>
        <n v="639.35"/>
        <n v="395.22"/>
        <n v="646.54"/>
        <n v="562.25"/>
        <n v="589.99"/>
        <n v="452.19"/>
        <n v="452.76"/>
        <n v="539.57000000000005"/>
        <n v="697.93"/>
        <n v="426.09"/>
        <n v="462.48"/>
        <n v="637.69000000000005"/>
        <n v="516.75"/>
        <n v="417.44"/>
        <n v="376.5"/>
        <n v="549.74"/>
        <n v="649.16"/>
        <n v="482.85"/>
        <n v="464.22"/>
        <n v="616.85"/>
        <n v="582.80999999999995"/>
        <n v="490.23"/>
        <n v="590.29999999999995"/>
        <n v="514.09"/>
        <n v="546.79"/>
        <n v="559.04"/>
        <n v="523.01"/>
        <n v="602.01"/>
        <n v="628.04"/>
        <n v="578.45000000000005"/>
        <n v="453.08"/>
        <n v="572.41999999999996"/>
        <n v="552.01"/>
        <n v="493.9"/>
        <n v="410.63"/>
        <n v="619.73"/>
        <n v="606"/>
        <n v="578.17999999999995"/>
        <n v="382.84"/>
        <n v="566.37"/>
        <n v="577.44000000000005"/>
        <n v="606.15"/>
        <n v="432.49"/>
        <n v="696.89"/>
        <n v="430"/>
        <n v="548.84"/>
        <n v="436.5"/>
        <n v="681.47"/>
        <n v="419.25"/>
        <n v="529.03"/>
        <n v="422.58"/>
        <n v="652.84"/>
        <n v="365.58"/>
        <n v="673.82"/>
        <n v="417.05"/>
        <n v="723.55"/>
        <n v="460.78"/>
        <n v="549.64"/>
        <m/>
      </sharedItems>
    </cacheField>
    <cacheField name="demand" numFmtId="0">
      <sharedItems containsString="0" containsBlank="1" containsNumber="1" minValue="123.54" maxValue="1080.51" count="97">
        <n v="893.26"/>
        <n v="354.79"/>
        <n v="295.69"/>
        <n v="267.63"/>
        <n v="741.25"/>
        <n v="244.01"/>
        <n v="378.06"/>
        <n v="314.64999999999998"/>
        <n v="657.55"/>
        <n v="303.69"/>
        <n v="548.47"/>
        <n v="204.63"/>
        <n v="793.58"/>
        <n v="242.08"/>
        <n v="369.27"/>
        <n v="335.5"/>
        <n v="557.13"/>
        <n v="328.21"/>
        <n v="417.91"/>
        <n v="287.64"/>
        <n v="839.74"/>
        <n v="373.7"/>
        <n v="719.42"/>
        <n v="362"/>
        <n v="733.28"/>
        <n v="341.36"/>
        <n v="658.39"/>
        <n v="367.89"/>
        <n v="479.59"/>
        <n v="276.62"/>
        <n v="653.9"/>
        <n v="244.15"/>
        <n v="425.5"/>
        <n v="319.23"/>
        <n v="394.82"/>
        <n v="201.13"/>
        <n v="551.75"/>
        <n v="290.27"/>
        <n v="582.63"/>
        <n v="232.35"/>
        <n v="361.42"/>
        <n v="333.95"/>
        <n v="820.58"/>
        <n v="219.82"/>
        <n v="542.01"/>
        <n v="268.79000000000002"/>
        <n v="678.77"/>
        <n v="235.73"/>
        <n v="697.66"/>
        <n v="274.10000000000002"/>
        <n v="798.65"/>
        <n v="237.97"/>
        <n v="600.51"/>
        <n v="279.39999999999998"/>
        <n v="399.08"/>
        <n v="426.43"/>
        <n v="455.21"/>
        <n v="237.86"/>
        <n v="609.41999999999996"/>
        <n v="307.07"/>
        <n v="466.64"/>
        <n v="175.54"/>
        <n v="555.01"/>
        <n v="248.29"/>
        <n v="608.79"/>
        <n v="286.83999999999997"/>
        <n v="691.65"/>
        <n v="243.28"/>
        <n v="283.17"/>
        <n v="281.58"/>
        <n v="811.08"/>
        <n v="286.83"/>
        <n v="441.28"/>
        <n v="297.48"/>
        <n v="1045.29"/>
        <n v="230.68"/>
        <n v="367.61"/>
        <n v="282.38"/>
        <n v="808.72"/>
        <n v="263.42"/>
        <n v="408.36"/>
        <n v="212.59"/>
        <n v="758.14"/>
        <n v="182.18"/>
        <n v="374.93"/>
        <n v="285.77"/>
        <n v="747.78"/>
        <n v="123.54"/>
        <n v="515.32000000000005"/>
        <n v="157.4"/>
        <n v="1080.51"/>
        <n v="186.58"/>
        <n v="356.48"/>
        <n v="248.34"/>
        <n v="920.77"/>
        <n v="182.61"/>
        <m/>
      </sharedItems>
    </cacheField>
    <cacheField name="production_cost" numFmtId="0">
      <sharedItems containsString="0" containsBlank="1" containsNumber="1" minValue="34.61" maxValue="77.930000000000007" count="97">
        <n v="36.58"/>
        <n v="35.47"/>
        <n v="46.77"/>
        <n v="40.130000000000003"/>
        <n v="38.659999999999997"/>
        <n v="40.22"/>
        <n v="48.69"/>
        <n v="35.36"/>
        <n v="39.92"/>
        <n v="47.15"/>
        <n v="44.79"/>
        <n v="41.8"/>
        <n v="41.28"/>
        <n v="35.130000000000003"/>
        <n v="39.909999999999997"/>
        <n v="35.89"/>
        <n v="39.590000000000003"/>
        <n v="43.03"/>
        <n v="44.76"/>
        <n v="41.46"/>
        <n v="46.48"/>
        <n v="45.62"/>
        <n v="46.1"/>
        <n v="35.630000000000003"/>
        <n v="42.41"/>
        <n v="38.47"/>
        <n v="37.65"/>
        <n v="43.8"/>
        <n v="48.46"/>
        <n v="35.31"/>
        <n v="53.87"/>
        <n v="44.19"/>
        <n v="48.29"/>
        <n v="54.15"/>
        <n v="56.44"/>
        <n v="48.49"/>
        <n v="48.74"/>
        <n v="51.52"/>
        <n v="45.83"/>
        <n v="46.78"/>
        <n v="59.58"/>
        <n v="53.33"/>
        <n v="45.76"/>
        <n v="49.82"/>
        <n v="58.15"/>
        <n v="46.45"/>
        <n v="50.71"/>
        <n v="44.4"/>
        <n v="54.94"/>
        <n v="43.34"/>
        <n v="62.28"/>
        <n v="51.6"/>
        <n v="50.66"/>
        <n v="46.49"/>
        <n v="59.85"/>
        <n v="51.68"/>
        <n v="58.38"/>
        <n v="56.05"/>
        <n v="62.88"/>
        <n v="46.23"/>
        <n v="56.98"/>
        <n v="50.6"/>
        <n v="55.13"/>
        <n v="55.77"/>
        <n v="53.59"/>
        <n v="53.93"/>
        <n v="63.97"/>
        <n v="34.61"/>
        <n v="62.81"/>
        <n v="61.84"/>
        <n v="56.68"/>
        <n v="46.47"/>
        <n v="63.84"/>
        <n v="45.02"/>
        <n v="58.59"/>
        <n v="59.48"/>
        <n v="57.47"/>
        <n v="59.46"/>
        <n v="67.42"/>
        <n v="49.38"/>
        <n v="64.7"/>
        <n v="61.99"/>
        <n v="62.63"/>
        <n v="55.78"/>
        <n v="60.8"/>
        <n v="55.85"/>
        <n v="66.94"/>
        <n v="42.85"/>
        <n v="72.22"/>
        <n v="59.03"/>
        <n v="63.43"/>
        <n v="53.58"/>
        <n v="64.84"/>
        <n v="53.66"/>
        <n v="77.930000000000007"/>
        <n v="60.3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x v="0"/>
    <x v="0"/>
    <x v="0"/>
    <x v="0"/>
  </r>
  <r>
    <x v="0"/>
    <x v="1"/>
    <x v="1"/>
    <x v="1"/>
    <x v="1"/>
  </r>
  <r>
    <x v="0"/>
    <x v="2"/>
    <x v="2"/>
    <x v="2"/>
    <x v="2"/>
  </r>
  <r>
    <x v="0"/>
    <x v="3"/>
    <x v="3"/>
    <x v="3"/>
    <x v="3"/>
  </r>
  <r>
    <x v="1"/>
    <x v="0"/>
    <x v="4"/>
    <x v="4"/>
    <x v="4"/>
  </r>
  <r>
    <x v="1"/>
    <x v="1"/>
    <x v="5"/>
    <x v="5"/>
    <x v="5"/>
  </r>
  <r>
    <x v="1"/>
    <x v="2"/>
    <x v="6"/>
    <x v="6"/>
    <x v="6"/>
  </r>
  <r>
    <x v="1"/>
    <x v="3"/>
    <x v="7"/>
    <x v="7"/>
    <x v="7"/>
  </r>
  <r>
    <x v="2"/>
    <x v="0"/>
    <x v="8"/>
    <x v="8"/>
    <x v="8"/>
  </r>
  <r>
    <x v="2"/>
    <x v="1"/>
    <x v="9"/>
    <x v="9"/>
    <x v="9"/>
  </r>
  <r>
    <x v="2"/>
    <x v="2"/>
    <x v="10"/>
    <x v="10"/>
    <x v="10"/>
  </r>
  <r>
    <x v="2"/>
    <x v="3"/>
    <x v="11"/>
    <x v="11"/>
    <x v="11"/>
  </r>
  <r>
    <x v="3"/>
    <x v="0"/>
    <x v="12"/>
    <x v="12"/>
    <x v="12"/>
  </r>
  <r>
    <x v="3"/>
    <x v="1"/>
    <x v="13"/>
    <x v="13"/>
    <x v="13"/>
  </r>
  <r>
    <x v="3"/>
    <x v="2"/>
    <x v="14"/>
    <x v="14"/>
    <x v="14"/>
  </r>
  <r>
    <x v="3"/>
    <x v="3"/>
    <x v="15"/>
    <x v="15"/>
    <x v="15"/>
  </r>
  <r>
    <x v="4"/>
    <x v="0"/>
    <x v="16"/>
    <x v="16"/>
    <x v="16"/>
  </r>
  <r>
    <x v="4"/>
    <x v="1"/>
    <x v="17"/>
    <x v="17"/>
    <x v="17"/>
  </r>
  <r>
    <x v="4"/>
    <x v="2"/>
    <x v="18"/>
    <x v="18"/>
    <x v="18"/>
  </r>
  <r>
    <x v="4"/>
    <x v="3"/>
    <x v="19"/>
    <x v="19"/>
    <x v="19"/>
  </r>
  <r>
    <x v="5"/>
    <x v="0"/>
    <x v="20"/>
    <x v="20"/>
    <x v="20"/>
  </r>
  <r>
    <x v="5"/>
    <x v="1"/>
    <x v="21"/>
    <x v="21"/>
    <x v="21"/>
  </r>
  <r>
    <x v="5"/>
    <x v="2"/>
    <x v="22"/>
    <x v="22"/>
    <x v="22"/>
  </r>
  <r>
    <x v="5"/>
    <x v="3"/>
    <x v="23"/>
    <x v="23"/>
    <x v="23"/>
  </r>
  <r>
    <x v="6"/>
    <x v="0"/>
    <x v="24"/>
    <x v="24"/>
    <x v="24"/>
  </r>
  <r>
    <x v="6"/>
    <x v="1"/>
    <x v="25"/>
    <x v="25"/>
    <x v="25"/>
  </r>
  <r>
    <x v="6"/>
    <x v="2"/>
    <x v="26"/>
    <x v="26"/>
    <x v="26"/>
  </r>
  <r>
    <x v="6"/>
    <x v="3"/>
    <x v="27"/>
    <x v="27"/>
    <x v="27"/>
  </r>
  <r>
    <x v="7"/>
    <x v="0"/>
    <x v="28"/>
    <x v="28"/>
    <x v="28"/>
  </r>
  <r>
    <x v="7"/>
    <x v="1"/>
    <x v="29"/>
    <x v="29"/>
    <x v="29"/>
  </r>
  <r>
    <x v="7"/>
    <x v="2"/>
    <x v="30"/>
    <x v="30"/>
    <x v="30"/>
  </r>
  <r>
    <x v="7"/>
    <x v="3"/>
    <x v="31"/>
    <x v="31"/>
    <x v="31"/>
  </r>
  <r>
    <x v="8"/>
    <x v="0"/>
    <x v="32"/>
    <x v="32"/>
    <x v="32"/>
  </r>
  <r>
    <x v="8"/>
    <x v="1"/>
    <x v="33"/>
    <x v="33"/>
    <x v="33"/>
  </r>
  <r>
    <x v="8"/>
    <x v="2"/>
    <x v="34"/>
    <x v="34"/>
    <x v="34"/>
  </r>
  <r>
    <x v="8"/>
    <x v="3"/>
    <x v="35"/>
    <x v="35"/>
    <x v="35"/>
  </r>
  <r>
    <x v="9"/>
    <x v="0"/>
    <x v="36"/>
    <x v="36"/>
    <x v="36"/>
  </r>
  <r>
    <x v="9"/>
    <x v="1"/>
    <x v="37"/>
    <x v="37"/>
    <x v="37"/>
  </r>
  <r>
    <x v="9"/>
    <x v="2"/>
    <x v="38"/>
    <x v="38"/>
    <x v="38"/>
  </r>
  <r>
    <x v="9"/>
    <x v="3"/>
    <x v="39"/>
    <x v="39"/>
    <x v="39"/>
  </r>
  <r>
    <x v="10"/>
    <x v="0"/>
    <x v="40"/>
    <x v="40"/>
    <x v="40"/>
  </r>
  <r>
    <x v="10"/>
    <x v="1"/>
    <x v="41"/>
    <x v="41"/>
    <x v="41"/>
  </r>
  <r>
    <x v="10"/>
    <x v="2"/>
    <x v="42"/>
    <x v="42"/>
    <x v="42"/>
  </r>
  <r>
    <x v="10"/>
    <x v="3"/>
    <x v="43"/>
    <x v="43"/>
    <x v="43"/>
  </r>
  <r>
    <x v="11"/>
    <x v="0"/>
    <x v="44"/>
    <x v="44"/>
    <x v="44"/>
  </r>
  <r>
    <x v="11"/>
    <x v="1"/>
    <x v="45"/>
    <x v="45"/>
    <x v="45"/>
  </r>
  <r>
    <x v="11"/>
    <x v="2"/>
    <x v="46"/>
    <x v="46"/>
    <x v="46"/>
  </r>
  <r>
    <x v="11"/>
    <x v="3"/>
    <x v="47"/>
    <x v="47"/>
    <x v="47"/>
  </r>
  <r>
    <x v="12"/>
    <x v="0"/>
    <x v="48"/>
    <x v="48"/>
    <x v="48"/>
  </r>
  <r>
    <x v="12"/>
    <x v="1"/>
    <x v="49"/>
    <x v="49"/>
    <x v="49"/>
  </r>
  <r>
    <x v="12"/>
    <x v="2"/>
    <x v="50"/>
    <x v="50"/>
    <x v="50"/>
  </r>
  <r>
    <x v="12"/>
    <x v="3"/>
    <x v="51"/>
    <x v="51"/>
    <x v="51"/>
  </r>
  <r>
    <x v="13"/>
    <x v="0"/>
    <x v="52"/>
    <x v="52"/>
    <x v="52"/>
  </r>
  <r>
    <x v="13"/>
    <x v="1"/>
    <x v="53"/>
    <x v="53"/>
    <x v="53"/>
  </r>
  <r>
    <x v="13"/>
    <x v="2"/>
    <x v="54"/>
    <x v="54"/>
    <x v="54"/>
  </r>
  <r>
    <x v="13"/>
    <x v="3"/>
    <x v="55"/>
    <x v="55"/>
    <x v="55"/>
  </r>
  <r>
    <x v="14"/>
    <x v="0"/>
    <x v="56"/>
    <x v="56"/>
    <x v="56"/>
  </r>
  <r>
    <x v="14"/>
    <x v="1"/>
    <x v="57"/>
    <x v="57"/>
    <x v="57"/>
  </r>
  <r>
    <x v="14"/>
    <x v="2"/>
    <x v="58"/>
    <x v="58"/>
    <x v="58"/>
  </r>
  <r>
    <x v="14"/>
    <x v="3"/>
    <x v="59"/>
    <x v="59"/>
    <x v="59"/>
  </r>
  <r>
    <x v="15"/>
    <x v="0"/>
    <x v="60"/>
    <x v="60"/>
    <x v="60"/>
  </r>
  <r>
    <x v="15"/>
    <x v="1"/>
    <x v="61"/>
    <x v="61"/>
    <x v="61"/>
  </r>
  <r>
    <x v="15"/>
    <x v="2"/>
    <x v="62"/>
    <x v="62"/>
    <x v="62"/>
  </r>
  <r>
    <x v="15"/>
    <x v="3"/>
    <x v="63"/>
    <x v="63"/>
    <x v="63"/>
  </r>
  <r>
    <x v="16"/>
    <x v="0"/>
    <x v="64"/>
    <x v="64"/>
    <x v="64"/>
  </r>
  <r>
    <x v="16"/>
    <x v="1"/>
    <x v="65"/>
    <x v="65"/>
    <x v="65"/>
  </r>
  <r>
    <x v="16"/>
    <x v="2"/>
    <x v="66"/>
    <x v="66"/>
    <x v="66"/>
  </r>
  <r>
    <x v="16"/>
    <x v="3"/>
    <x v="67"/>
    <x v="67"/>
    <x v="67"/>
  </r>
  <r>
    <x v="17"/>
    <x v="0"/>
    <x v="68"/>
    <x v="68"/>
    <x v="68"/>
  </r>
  <r>
    <x v="17"/>
    <x v="1"/>
    <x v="69"/>
    <x v="69"/>
    <x v="69"/>
  </r>
  <r>
    <x v="17"/>
    <x v="2"/>
    <x v="70"/>
    <x v="70"/>
    <x v="70"/>
  </r>
  <r>
    <x v="17"/>
    <x v="3"/>
    <x v="71"/>
    <x v="71"/>
    <x v="71"/>
  </r>
  <r>
    <x v="18"/>
    <x v="0"/>
    <x v="72"/>
    <x v="72"/>
    <x v="72"/>
  </r>
  <r>
    <x v="18"/>
    <x v="1"/>
    <x v="73"/>
    <x v="73"/>
    <x v="73"/>
  </r>
  <r>
    <x v="18"/>
    <x v="2"/>
    <x v="74"/>
    <x v="74"/>
    <x v="74"/>
  </r>
  <r>
    <x v="18"/>
    <x v="3"/>
    <x v="75"/>
    <x v="75"/>
    <x v="75"/>
  </r>
  <r>
    <x v="19"/>
    <x v="0"/>
    <x v="76"/>
    <x v="76"/>
    <x v="76"/>
  </r>
  <r>
    <x v="19"/>
    <x v="1"/>
    <x v="77"/>
    <x v="77"/>
    <x v="77"/>
  </r>
  <r>
    <x v="19"/>
    <x v="2"/>
    <x v="78"/>
    <x v="78"/>
    <x v="78"/>
  </r>
  <r>
    <x v="19"/>
    <x v="3"/>
    <x v="79"/>
    <x v="79"/>
    <x v="79"/>
  </r>
  <r>
    <x v="20"/>
    <x v="0"/>
    <x v="80"/>
    <x v="80"/>
    <x v="80"/>
  </r>
  <r>
    <x v="20"/>
    <x v="1"/>
    <x v="81"/>
    <x v="81"/>
    <x v="81"/>
  </r>
  <r>
    <x v="20"/>
    <x v="2"/>
    <x v="82"/>
    <x v="82"/>
    <x v="82"/>
  </r>
  <r>
    <x v="20"/>
    <x v="3"/>
    <x v="83"/>
    <x v="83"/>
    <x v="83"/>
  </r>
  <r>
    <x v="21"/>
    <x v="0"/>
    <x v="84"/>
    <x v="84"/>
    <x v="84"/>
  </r>
  <r>
    <x v="21"/>
    <x v="1"/>
    <x v="85"/>
    <x v="85"/>
    <x v="85"/>
  </r>
  <r>
    <x v="21"/>
    <x v="2"/>
    <x v="86"/>
    <x v="86"/>
    <x v="86"/>
  </r>
  <r>
    <x v="21"/>
    <x v="3"/>
    <x v="87"/>
    <x v="87"/>
    <x v="87"/>
  </r>
  <r>
    <x v="22"/>
    <x v="0"/>
    <x v="88"/>
    <x v="88"/>
    <x v="88"/>
  </r>
  <r>
    <x v="22"/>
    <x v="1"/>
    <x v="89"/>
    <x v="89"/>
    <x v="89"/>
  </r>
  <r>
    <x v="22"/>
    <x v="2"/>
    <x v="90"/>
    <x v="90"/>
    <x v="90"/>
  </r>
  <r>
    <x v="22"/>
    <x v="3"/>
    <x v="91"/>
    <x v="91"/>
    <x v="91"/>
  </r>
  <r>
    <x v="23"/>
    <x v="0"/>
    <x v="92"/>
    <x v="92"/>
    <x v="92"/>
  </r>
  <r>
    <x v="23"/>
    <x v="1"/>
    <x v="93"/>
    <x v="93"/>
    <x v="93"/>
  </r>
  <r>
    <x v="23"/>
    <x v="2"/>
    <x v="94"/>
    <x v="94"/>
    <x v="94"/>
  </r>
  <r>
    <x v="23"/>
    <x v="3"/>
    <x v="95"/>
    <x v="95"/>
    <x v="95"/>
  </r>
  <r>
    <x v="24"/>
    <x v="4"/>
    <x v="96"/>
    <x v="96"/>
    <x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0D118A-3FCE-4097-A877-709586EB8533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19:W25" firstHeaderRow="0" firstDataRow="1" firstDataCol="1"/>
  <pivotFields count="5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n of capacity" fld="2" subtotal="min" baseField="1" baseItem="0"/>
    <dataField name="Max of capacity" fld="2" subtotal="max" baseField="1" baseItem="0"/>
    <dataField name="Min of demand" fld="3" subtotal="min" baseField="1" baseItem="0"/>
    <dataField name="Max of demand" fld="3" subtotal="max" baseField="1" baseItem="0"/>
    <dataField name="Min of production_cost" fld="4" subtotal="min" baseField="1" baseItem="0"/>
    <dataField name="Max of production_cost" fld="4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94F58-AE26-489C-BD7F-40E2F47E2644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L19:O44" firstHeaderRow="0" firstDataRow="1" firstDataCol="1"/>
  <pivotFields count="5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t="default"/>
      </items>
    </pivotField>
    <pivotField showAll="0"/>
    <pivotField dataField="1" showAll="0">
      <items count="98">
        <item x="7"/>
        <item x="11"/>
        <item x="15"/>
        <item x="3"/>
        <item x="90"/>
        <item x="52"/>
        <item x="76"/>
        <item x="9"/>
        <item x="19"/>
        <item x="39"/>
        <item x="5"/>
        <item x="1"/>
        <item x="72"/>
        <item x="29"/>
        <item x="92"/>
        <item x="51"/>
        <item x="86"/>
        <item x="88"/>
        <item x="47"/>
        <item x="82"/>
        <item x="23"/>
        <item x="80"/>
        <item x="35"/>
        <item x="31"/>
        <item x="84"/>
        <item x="17"/>
        <item x="43"/>
        <item x="44"/>
        <item x="68"/>
        <item x="27"/>
        <item x="13"/>
        <item x="94"/>
        <item x="48"/>
        <item x="56"/>
        <item x="37"/>
        <item x="21"/>
        <item x="55"/>
        <item x="59"/>
        <item x="71"/>
        <item x="61"/>
        <item x="50"/>
        <item x="12"/>
        <item x="64"/>
        <item x="36"/>
        <item x="87"/>
        <item x="22"/>
        <item x="45"/>
        <item x="28"/>
        <item x="62"/>
        <item x="4"/>
        <item x="83"/>
        <item x="95"/>
        <item x="53"/>
        <item x="70"/>
        <item x="33"/>
        <item x="63"/>
        <item x="41"/>
        <item x="25"/>
        <item x="77"/>
        <item x="69"/>
        <item x="78"/>
        <item x="75"/>
        <item x="67"/>
        <item x="58"/>
        <item x="42"/>
        <item x="60"/>
        <item x="65"/>
        <item x="74"/>
        <item x="79"/>
        <item x="57"/>
        <item x="73"/>
        <item x="32"/>
        <item x="66"/>
        <item x="49"/>
        <item x="16"/>
        <item x="38"/>
        <item x="34"/>
        <item x="40"/>
        <item x="54"/>
        <item x="20"/>
        <item x="89"/>
        <item x="26"/>
        <item x="91"/>
        <item x="0"/>
        <item x="85"/>
        <item x="8"/>
        <item x="81"/>
        <item x="30"/>
        <item x="46"/>
        <item x="2"/>
        <item x="24"/>
        <item x="18"/>
        <item x="93"/>
        <item x="10"/>
        <item x="14"/>
        <item x="6"/>
        <item x="96"/>
        <item t="default"/>
      </items>
    </pivotField>
    <pivotField dataField="1" showAll="0">
      <items count="98">
        <item x="87"/>
        <item x="89"/>
        <item x="61"/>
        <item x="83"/>
        <item x="95"/>
        <item x="91"/>
        <item x="35"/>
        <item x="11"/>
        <item x="81"/>
        <item x="43"/>
        <item x="75"/>
        <item x="39"/>
        <item x="47"/>
        <item x="57"/>
        <item x="51"/>
        <item x="13"/>
        <item x="67"/>
        <item x="5"/>
        <item x="31"/>
        <item x="63"/>
        <item x="93"/>
        <item x="79"/>
        <item x="3"/>
        <item x="45"/>
        <item x="49"/>
        <item x="29"/>
        <item x="53"/>
        <item x="69"/>
        <item x="77"/>
        <item x="68"/>
        <item x="85"/>
        <item x="71"/>
        <item x="65"/>
        <item x="19"/>
        <item x="37"/>
        <item x="2"/>
        <item x="73"/>
        <item x="9"/>
        <item x="59"/>
        <item x="7"/>
        <item x="33"/>
        <item x="17"/>
        <item x="41"/>
        <item x="15"/>
        <item x="25"/>
        <item x="1"/>
        <item x="92"/>
        <item x="40"/>
        <item x="23"/>
        <item x="76"/>
        <item x="27"/>
        <item x="14"/>
        <item x="21"/>
        <item x="84"/>
        <item x="6"/>
        <item x="34"/>
        <item x="54"/>
        <item x="80"/>
        <item x="18"/>
        <item x="32"/>
        <item x="55"/>
        <item x="72"/>
        <item x="56"/>
        <item x="60"/>
        <item x="28"/>
        <item x="88"/>
        <item x="44"/>
        <item x="10"/>
        <item x="36"/>
        <item x="62"/>
        <item x="16"/>
        <item x="38"/>
        <item x="52"/>
        <item x="64"/>
        <item x="58"/>
        <item x="30"/>
        <item x="8"/>
        <item x="26"/>
        <item x="46"/>
        <item x="66"/>
        <item x="48"/>
        <item x="22"/>
        <item x="24"/>
        <item x="4"/>
        <item x="86"/>
        <item x="82"/>
        <item x="12"/>
        <item x="50"/>
        <item x="78"/>
        <item x="70"/>
        <item x="42"/>
        <item x="20"/>
        <item x="0"/>
        <item x="94"/>
        <item x="74"/>
        <item x="90"/>
        <item x="96"/>
        <item t="default"/>
      </items>
    </pivotField>
    <pivotField dataField="1" showAll="0">
      <items count="98">
        <item x="67"/>
        <item x="13"/>
        <item x="29"/>
        <item x="7"/>
        <item x="1"/>
        <item x="23"/>
        <item x="15"/>
        <item x="0"/>
        <item x="26"/>
        <item x="25"/>
        <item x="4"/>
        <item x="16"/>
        <item x="14"/>
        <item x="8"/>
        <item x="3"/>
        <item x="5"/>
        <item x="12"/>
        <item x="19"/>
        <item x="11"/>
        <item x="24"/>
        <item x="87"/>
        <item x="17"/>
        <item x="49"/>
        <item x="27"/>
        <item x="31"/>
        <item x="47"/>
        <item x="18"/>
        <item x="10"/>
        <item x="73"/>
        <item x="21"/>
        <item x="42"/>
        <item x="38"/>
        <item x="22"/>
        <item x="59"/>
        <item x="45"/>
        <item x="71"/>
        <item x="20"/>
        <item x="53"/>
        <item x="2"/>
        <item x="39"/>
        <item x="9"/>
        <item x="32"/>
        <item x="28"/>
        <item x="35"/>
        <item x="6"/>
        <item x="36"/>
        <item x="79"/>
        <item x="43"/>
        <item x="61"/>
        <item x="52"/>
        <item x="46"/>
        <item x="37"/>
        <item x="51"/>
        <item x="55"/>
        <item x="41"/>
        <item x="91"/>
        <item x="64"/>
        <item x="93"/>
        <item x="30"/>
        <item x="65"/>
        <item x="33"/>
        <item x="48"/>
        <item x="62"/>
        <item x="63"/>
        <item x="83"/>
        <item x="85"/>
        <item x="57"/>
        <item x="34"/>
        <item x="70"/>
        <item x="60"/>
        <item x="76"/>
        <item x="44"/>
        <item x="56"/>
        <item x="74"/>
        <item x="89"/>
        <item x="77"/>
        <item x="75"/>
        <item x="40"/>
        <item x="54"/>
        <item x="95"/>
        <item x="84"/>
        <item x="69"/>
        <item x="81"/>
        <item x="50"/>
        <item x="82"/>
        <item x="68"/>
        <item x="58"/>
        <item x="90"/>
        <item x="72"/>
        <item x="66"/>
        <item x="80"/>
        <item x="92"/>
        <item x="86"/>
        <item x="78"/>
        <item x="88"/>
        <item x="94"/>
        <item x="96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g Capacity" fld="2" subtotal="average" baseField="0" baseItem="17"/>
    <dataField name="Avg Demand" fld="3" subtotal="average" baseField="0" baseItem="17"/>
    <dataField name="Avg Production Cost" fld="4" subtotal="average" baseField="0" baseItem="0"/>
  </dataFields>
  <chartFormats count="53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4"/>
          </reference>
        </references>
      </pivotArea>
    </chartFormat>
    <chartFormat chart="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A75EE-B33C-4D0D-A930-7890FB274ADB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L19:O44" firstHeaderRow="0" firstDataRow="1" firstDataCol="1"/>
  <pivotFields count="5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t="default"/>
      </items>
    </pivotField>
    <pivotField showAll="0"/>
    <pivotField dataField="1" showAll="0">
      <items count="98">
        <item x="7"/>
        <item x="11"/>
        <item x="15"/>
        <item x="3"/>
        <item x="90"/>
        <item x="52"/>
        <item x="76"/>
        <item x="9"/>
        <item x="19"/>
        <item x="39"/>
        <item x="5"/>
        <item x="1"/>
        <item x="72"/>
        <item x="29"/>
        <item x="92"/>
        <item x="51"/>
        <item x="86"/>
        <item x="88"/>
        <item x="47"/>
        <item x="82"/>
        <item x="23"/>
        <item x="80"/>
        <item x="35"/>
        <item x="31"/>
        <item x="84"/>
        <item x="17"/>
        <item x="43"/>
        <item x="44"/>
        <item x="68"/>
        <item x="27"/>
        <item x="13"/>
        <item x="94"/>
        <item x="48"/>
        <item x="56"/>
        <item x="37"/>
        <item x="21"/>
        <item x="55"/>
        <item x="59"/>
        <item x="71"/>
        <item x="61"/>
        <item x="50"/>
        <item x="12"/>
        <item x="64"/>
        <item x="36"/>
        <item x="87"/>
        <item x="22"/>
        <item x="45"/>
        <item x="28"/>
        <item x="62"/>
        <item x="4"/>
        <item x="83"/>
        <item x="95"/>
        <item x="53"/>
        <item x="70"/>
        <item x="33"/>
        <item x="63"/>
        <item x="41"/>
        <item x="25"/>
        <item x="77"/>
        <item x="69"/>
        <item x="78"/>
        <item x="75"/>
        <item x="67"/>
        <item x="58"/>
        <item x="42"/>
        <item x="60"/>
        <item x="65"/>
        <item x="74"/>
        <item x="79"/>
        <item x="57"/>
        <item x="73"/>
        <item x="32"/>
        <item x="66"/>
        <item x="49"/>
        <item x="16"/>
        <item x="38"/>
        <item x="34"/>
        <item x="40"/>
        <item x="54"/>
        <item x="20"/>
        <item x="89"/>
        <item x="26"/>
        <item x="91"/>
        <item x="0"/>
        <item x="85"/>
        <item x="8"/>
        <item x="81"/>
        <item x="30"/>
        <item x="46"/>
        <item x="2"/>
        <item x="24"/>
        <item x="18"/>
        <item x="93"/>
        <item x="10"/>
        <item x="14"/>
        <item x="6"/>
        <item x="96"/>
        <item t="default"/>
      </items>
    </pivotField>
    <pivotField dataField="1" showAll="0">
      <items count="98">
        <item x="87"/>
        <item x="89"/>
        <item x="61"/>
        <item x="83"/>
        <item x="95"/>
        <item x="91"/>
        <item x="35"/>
        <item x="11"/>
        <item x="81"/>
        <item x="43"/>
        <item x="75"/>
        <item x="39"/>
        <item x="47"/>
        <item x="57"/>
        <item x="51"/>
        <item x="13"/>
        <item x="67"/>
        <item x="5"/>
        <item x="31"/>
        <item x="63"/>
        <item x="93"/>
        <item x="79"/>
        <item x="3"/>
        <item x="45"/>
        <item x="49"/>
        <item x="29"/>
        <item x="53"/>
        <item x="69"/>
        <item x="77"/>
        <item x="68"/>
        <item x="85"/>
        <item x="71"/>
        <item x="65"/>
        <item x="19"/>
        <item x="37"/>
        <item x="2"/>
        <item x="73"/>
        <item x="9"/>
        <item x="59"/>
        <item x="7"/>
        <item x="33"/>
        <item x="17"/>
        <item x="41"/>
        <item x="15"/>
        <item x="25"/>
        <item x="1"/>
        <item x="92"/>
        <item x="40"/>
        <item x="23"/>
        <item x="76"/>
        <item x="27"/>
        <item x="14"/>
        <item x="21"/>
        <item x="84"/>
        <item x="6"/>
        <item x="34"/>
        <item x="54"/>
        <item x="80"/>
        <item x="18"/>
        <item x="32"/>
        <item x="55"/>
        <item x="72"/>
        <item x="56"/>
        <item x="60"/>
        <item x="28"/>
        <item x="88"/>
        <item x="44"/>
        <item x="10"/>
        <item x="36"/>
        <item x="62"/>
        <item x="16"/>
        <item x="38"/>
        <item x="52"/>
        <item x="64"/>
        <item x="58"/>
        <item x="30"/>
        <item x="8"/>
        <item x="26"/>
        <item x="46"/>
        <item x="66"/>
        <item x="48"/>
        <item x="22"/>
        <item x="24"/>
        <item x="4"/>
        <item x="86"/>
        <item x="82"/>
        <item x="12"/>
        <item x="50"/>
        <item x="78"/>
        <item x="70"/>
        <item x="42"/>
        <item x="20"/>
        <item x="0"/>
        <item x="94"/>
        <item x="74"/>
        <item x="90"/>
        <item x="96"/>
        <item t="default"/>
      </items>
    </pivotField>
    <pivotField dataField="1" showAll="0">
      <items count="98">
        <item x="67"/>
        <item x="13"/>
        <item x="29"/>
        <item x="7"/>
        <item x="1"/>
        <item x="23"/>
        <item x="15"/>
        <item x="0"/>
        <item x="26"/>
        <item x="25"/>
        <item x="4"/>
        <item x="16"/>
        <item x="14"/>
        <item x="8"/>
        <item x="3"/>
        <item x="5"/>
        <item x="12"/>
        <item x="19"/>
        <item x="11"/>
        <item x="24"/>
        <item x="87"/>
        <item x="17"/>
        <item x="49"/>
        <item x="27"/>
        <item x="31"/>
        <item x="47"/>
        <item x="18"/>
        <item x="10"/>
        <item x="73"/>
        <item x="21"/>
        <item x="42"/>
        <item x="38"/>
        <item x="22"/>
        <item x="59"/>
        <item x="45"/>
        <item x="71"/>
        <item x="20"/>
        <item x="53"/>
        <item x="2"/>
        <item x="39"/>
        <item x="9"/>
        <item x="32"/>
        <item x="28"/>
        <item x="35"/>
        <item x="6"/>
        <item x="36"/>
        <item x="79"/>
        <item x="43"/>
        <item x="61"/>
        <item x="52"/>
        <item x="46"/>
        <item x="37"/>
        <item x="51"/>
        <item x="55"/>
        <item x="41"/>
        <item x="91"/>
        <item x="64"/>
        <item x="93"/>
        <item x="30"/>
        <item x="65"/>
        <item x="33"/>
        <item x="48"/>
        <item x="62"/>
        <item x="63"/>
        <item x="83"/>
        <item x="85"/>
        <item x="57"/>
        <item x="34"/>
        <item x="70"/>
        <item x="60"/>
        <item x="76"/>
        <item x="44"/>
        <item x="56"/>
        <item x="74"/>
        <item x="89"/>
        <item x="77"/>
        <item x="75"/>
        <item x="40"/>
        <item x="54"/>
        <item x="95"/>
        <item x="84"/>
        <item x="69"/>
        <item x="81"/>
        <item x="50"/>
        <item x="82"/>
        <item x="68"/>
        <item x="58"/>
        <item x="90"/>
        <item x="72"/>
        <item x="66"/>
        <item x="80"/>
        <item x="92"/>
        <item x="86"/>
        <item x="78"/>
        <item x="88"/>
        <item x="94"/>
        <item x="96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g Capacity" fld="2" subtotal="average" baseField="0" baseItem="17"/>
    <dataField name="Avg Demand" fld="3" subtotal="average" baseField="0" baseItem="17"/>
    <dataField name="Avg Production Cost" fld="4" subtotal="average" baseField="0" baseItem="0"/>
  </dataFields>
  <chartFormats count="5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4"/>
          </reference>
        </references>
      </pivotArea>
    </chartFormat>
    <chartFormat chart="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5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E1369B-452F-476E-848C-1AE366197EAA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19:W25" firstHeaderRow="0" firstDataRow="1" firstDataCol="1"/>
  <pivotFields count="5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n of capacity" fld="2" subtotal="min" baseField="1" baseItem="0"/>
    <dataField name="Max of capacity" fld="2" subtotal="max" baseField="1" baseItem="0"/>
    <dataField name="Min of demand" fld="3" subtotal="min" baseField="1" baseItem="0"/>
    <dataField name="Max of demand" fld="3" subtotal="max" baseField="1" baseItem="0"/>
    <dataField name="Min of production_cost" fld="4" subtotal="min" baseField="1" baseItem="0"/>
    <dataField name="Max of production_cost" fld="4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6EDBC-6442-4C79-BE69-156C240B29EC}">
  <dimension ref="A1:H97"/>
  <sheetViews>
    <sheetView workbookViewId="0">
      <selection activeCell="G7" sqref="G7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5">
      <c r="A2">
        <v>2000</v>
      </c>
      <c r="B2">
        <v>1</v>
      </c>
      <c r="C2">
        <v>674.36</v>
      </c>
      <c r="D2">
        <v>893.26</v>
      </c>
      <c r="E2">
        <v>36.58</v>
      </c>
      <c r="H2" t="s">
        <v>10</v>
      </c>
    </row>
    <row r="3" spans="1:8" x14ac:dyDescent="0.35">
      <c r="A3">
        <v>2000</v>
      </c>
      <c r="B3">
        <v>2</v>
      </c>
      <c r="C3">
        <v>401.63</v>
      </c>
      <c r="D3">
        <v>354.79</v>
      </c>
      <c r="E3">
        <v>35.47</v>
      </c>
      <c r="G3">
        <v>1</v>
      </c>
      <c r="H3">
        <f>SUMIF(B:B,G3,D:D)</f>
        <v>13152.02</v>
      </c>
    </row>
    <row r="4" spans="1:8" x14ac:dyDescent="0.35">
      <c r="A4">
        <v>2000</v>
      </c>
      <c r="B4">
        <v>3</v>
      </c>
      <c r="C4">
        <v>706.07</v>
      </c>
      <c r="D4">
        <v>295.69</v>
      </c>
      <c r="E4">
        <v>46.77</v>
      </c>
      <c r="G4">
        <v>2</v>
      </c>
      <c r="H4">
        <f t="shared" ref="H4:H6" si="0">SUMIF(B:B,G4,D:D)</f>
        <v>6695.98</v>
      </c>
    </row>
    <row r="5" spans="1:8" x14ac:dyDescent="0.35">
      <c r="A5">
        <v>2000</v>
      </c>
      <c r="B5">
        <v>4</v>
      </c>
      <c r="C5">
        <v>364.28</v>
      </c>
      <c r="D5">
        <v>267.63</v>
      </c>
      <c r="E5">
        <v>40.130000000000003</v>
      </c>
      <c r="G5">
        <v>3</v>
      </c>
      <c r="H5">
        <f t="shared" si="0"/>
        <v>15744.01</v>
      </c>
    </row>
    <row r="6" spans="1:8" x14ac:dyDescent="0.35">
      <c r="A6">
        <v>2001</v>
      </c>
      <c r="B6">
        <v>1</v>
      </c>
      <c r="C6">
        <v>547.02</v>
      </c>
      <c r="D6">
        <v>741.25</v>
      </c>
      <c r="E6">
        <v>38.659999999999997</v>
      </c>
      <c r="G6">
        <v>4</v>
      </c>
      <c r="H6">
        <f t="shared" si="0"/>
        <v>6191.9999999999991</v>
      </c>
    </row>
    <row r="7" spans="1:8" x14ac:dyDescent="0.35">
      <c r="A7">
        <v>2001</v>
      </c>
      <c r="B7">
        <v>2</v>
      </c>
      <c r="C7">
        <v>399.08</v>
      </c>
      <c r="D7">
        <v>244.01</v>
      </c>
      <c r="E7">
        <v>40.22</v>
      </c>
    </row>
    <row r="8" spans="1:8" x14ac:dyDescent="0.35">
      <c r="A8">
        <v>2001</v>
      </c>
      <c r="B8">
        <v>3</v>
      </c>
      <c r="C8">
        <v>808.25</v>
      </c>
      <c r="D8">
        <v>378.06</v>
      </c>
      <c r="E8">
        <v>48.69</v>
      </c>
    </row>
    <row r="9" spans="1:8" x14ac:dyDescent="0.35">
      <c r="A9">
        <v>2001</v>
      </c>
      <c r="B9">
        <v>4</v>
      </c>
      <c r="C9">
        <v>330.13</v>
      </c>
      <c r="D9">
        <v>314.64999999999998</v>
      </c>
      <c r="E9">
        <v>35.36</v>
      </c>
    </row>
    <row r="10" spans="1:8" x14ac:dyDescent="0.35">
      <c r="A10">
        <v>2002</v>
      </c>
      <c r="B10">
        <v>1</v>
      </c>
      <c r="C10">
        <v>696.57</v>
      </c>
      <c r="D10">
        <v>657.55</v>
      </c>
      <c r="E10">
        <v>39.92</v>
      </c>
    </row>
    <row r="11" spans="1:8" x14ac:dyDescent="0.35">
      <c r="A11">
        <v>2002</v>
      </c>
      <c r="B11">
        <v>2</v>
      </c>
      <c r="C11">
        <v>390.13</v>
      </c>
      <c r="D11">
        <v>303.69</v>
      </c>
      <c r="E11">
        <v>47.15</v>
      </c>
    </row>
    <row r="12" spans="1:8" x14ac:dyDescent="0.35">
      <c r="A12">
        <v>2002</v>
      </c>
      <c r="B12">
        <v>3</v>
      </c>
      <c r="C12">
        <v>744.08</v>
      </c>
      <c r="D12">
        <v>548.47</v>
      </c>
      <c r="E12">
        <v>44.79</v>
      </c>
    </row>
    <row r="13" spans="1:8" x14ac:dyDescent="0.35">
      <c r="A13">
        <v>2002</v>
      </c>
      <c r="B13">
        <v>4</v>
      </c>
      <c r="C13">
        <v>341.23</v>
      </c>
      <c r="D13">
        <v>204.63</v>
      </c>
      <c r="E13">
        <v>41.8</v>
      </c>
    </row>
    <row r="14" spans="1:8" x14ac:dyDescent="0.35">
      <c r="A14">
        <v>2003</v>
      </c>
      <c r="B14">
        <v>1</v>
      </c>
      <c r="C14">
        <v>518.88</v>
      </c>
      <c r="D14">
        <v>793.58</v>
      </c>
      <c r="E14">
        <v>41.28</v>
      </c>
    </row>
    <row r="15" spans="1:8" x14ac:dyDescent="0.35">
      <c r="A15">
        <v>2003</v>
      </c>
      <c r="B15">
        <v>2</v>
      </c>
      <c r="C15">
        <v>459.7</v>
      </c>
      <c r="D15">
        <v>242.08</v>
      </c>
      <c r="E15">
        <v>35.130000000000003</v>
      </c>
    </row>
    <row r="16" spans="1:8" x14ac:dyDescent="0.35">
      <c r="A16">
        <v>2003</v>
      </c>
      <c r="B16">
        <v>3</v>
      </c>
      <c r="C16">
        <v>762.16</v>
      </c>
      <c r="D16">
        <v>369.27</v>
      </c>
      <c r="E16">
        <v>39.909999999999997</v>
      </c>
    </row>
    <row r="17" spans="1:5" x14ac:dyDescent="0.35">
      <c r="A17">
        <v>2003</v>
      </c>
      <c r="B17">
        <v>4</v>
      </c>
      <c r="C17">
        <v>343.21</v>
      </c>
      <c r="D17">
        <v>335.5</v>
      </c>
      <c r="E17">
        <v>35.89</v>
      </c>
    </row>
    <row r="18" spans="1:5" x14ac:dyDescent="0.35">
      <c r="A18">
        <v>2004</v>
      </c>
      <c r="B18">
        <v>1</v>
      </c>
      <c r="C18">
        <v>638.05999999999995</v>
      </c>
      <c r="D18">
        <v>557.13</v>
      </c>
      <c r="E18">
        <v>39.590000000000003</v>
      </c>
    </row>
    <row r="19" spans="1:5" x14ac:dyDescent="0.35">
      <c r="A19">
        <v>2004</v>
      </c>
      <c r="B19">
        <v>2</v>
      </c>
      <c r="C19">
        <v>437.84</v>
      </c>
      <c r="D19">
        <v>328.21</v>
      </c>
      <c r="E19">
        <v>43.03</v>
      </c>
    </row>
    <row r="20" spans="1:5" x14ac:dyDescent="0.35">
      <c r="A20">
        <v>2004</v>
      </c>
      <c r="B20">
        <v>3</v>
      </c>
      <c r="C20">
        <v>714.54</v>
      </c>
      <c r="D20">
        <v>417.91</v>
      </c>
      <c r="E20">
        <v>44.76</v>
      </c>
    </row>
    <row r="21" spans="1:5" x14ac:dyDescent="0.35">
      <c r="A21">
        <v>2004</v>
      </c>
      <c r="B21">
        <v>4</v>
      </c>
      <c r="C21">
        <v>393.17</v>
      </c>
      <c r="D21">
        <v>287.64</v>
      </c>
      <c r="E21">
        <v>41.46</v>
      </c>
    </row>
    <row r="22" spans="1:5" x14ac:dyDescent="0.35">
      <c r="A22">
        <v>2005</v>
      </c>
      <c r="B22">
        <v>1</v>
      </c>
      <c r="C22">
        <v>651.70000000000005</v>
      </c>
      <c r="D22">
        <v>839.74</v>
      </c>
      <c r="E22">
        <v>46.48</v>
      </c>
    </row>
    <row r="23" spans="1:5" x14ac:dyDescent="0.35">
      <c r="A23">
        <v>2005</v>
      </c>
      <c r="B23">
        <v>2</v>
      </c>
      <c r="C23">
        <v>474.42</v>
      </c>
      <c r="D23">
        <v>373.7</v>
      </c>
      <c r="E23">
        <v>45.62</v>
      </c>
    </row>
    <row r="24" spans="1:5" x14ac:dyDescent="0.35">
      <c r="A24">
        <v>2005</v>
      </c>
      <c r="B24">
        <v>3</v>
      </c>
      <c r="C24">
        <v>537.97</v>
      </c>
      <c r="D24">
        <v>719.42</v>
      </c>
      <c r="E24">
        <v>46.1</v>
      </c>
    </row>
    <row r="25" spans="1:5" x14ac:dyDescent="0.35">
      <c r="A25">
        <v>2005</v>
      </c>
      <c r="B25">
        <v>4</v>
      </c>
      <c r="C25">
        <v>430.31</v>
      </c>
      <c r="D25">
        <v>362</v>
      </c>
      <c r="E25">
        <v>35.630000000000003</v>
      </c>
    </row>
    <row r="26" spans="1:5" x14ac:dyDescent="0.35">
      <c r="A26">
        <v>2006</v>
      </c>
      <c r="B26">
        <v>1</v>
      </c>
      <c r="C26">
        <v>709.32</v>
      </c>
      <c r="D26">
        <v>733.28</v>
      </c>
      <c r="E26">
        <v>42.41</v>
      </c>
    </row>
    <row r="27" spans="1:5" x14ac:dyDescent="0.35">
      <c r="A27">
        <v>2006</v>
      </c>
      <c r="B27">
        <v>2</v>
      </c>
      <c r="C27">
        <v>565.41999999999996</v>
      </c>
      <c r="D27">
        <v>341.36</v>
      </c>
      <c r="E27">
        <v>38.47</v>
      </c>
    </row>
    <row r="28" spans="1:5" x14ac:dyDescent="0.35">
      <c r="A28">
        <v>2006</v>
      </c>
      <c r="B28">
        <v>3</v>
      </c>
      <c r="C28">
        <v>665.2</v>
      </c>
      <c r="D28">
        <v>658.39</v>
      </c>
      <c r="E28">
        <v>37.65</v>
      </c>
    </row>
    <row r="29" spans="1:5" x14ac:dyDescent="0.35">
      <c r="A29">
        <v>2006</v>
      </c>
      <c r="B29">
        <v>4</v>
      </c>
      <c r="C29">
        <v>454.32</v>
      </c>
      <c r="D29">
        <v>367.89</v>
      </c>
      <c r="E29">
        <v>43.8</v>
      </c>
    </row>
    <row r="30" spans="1:5" x14ac:dyDescent="0.35">
      <c r="A30">
        <v>2007</v>
      </c>
      <c r="B30">
        <v>1</v>
      </c>
      <c r="C30">
        <v>540.21</v>
      </c>
      <c r="D30">
        <v>479.59</v>
      </c>
      <c r="E30">
        <v>48.46</v>
      </c>
    </row>
    <row r="31" spans="1:5" x14ac:dyDescent="0.35">
      <c r="A31">
        <v>2007</v>
      </c>
      <c r="B31">
        <v>2</v>
      </c>
      <c r="C31">
        <v>415.47</v>
      </c>
      <c r="D31">
        <v>276.62</v>
      </c>
      <c r="E31">
        <v>35.31</v>
      </c>
    </row>
    <row r="32" spans="1:5" x14ac:dyDescent="0.35">
      <c r="A32">
        <v>2007</v>
      </c>
      <c r="B32">
        <v>3</v>
      </c>
      <c r="C32">
        <v>697.45</v>
      </c>
      <c r="D32">
        <v>653.9</v>
      </c>
      <c r="E32">
        <v>53.87</v>
      </c>
    </row>
    <row r="33" spans="1:5" x14ac:dyDescent="0.35">
      <c r="A33">
        <v>2007</v>
      </c>
      <c r="B33">
        <v>4</v>
      </c>
      <c r="C33">
        <v>433.24</v>
      </c>
      <c r="D33">
        <v>244.15</v>
      </c>
      <c r="E33">
        <v>44.19</v>
      </c>
    </row>
    <row r="34" spans="1:5" x14ac:dyDescent="0.35">
      <c r="A34">
        <v>2008</v>
      </c>
      <c r="B34">
        <v>1</v>
      </c>
      <c r="C34">
        <v>627.17999999999995</v>
      </c>
      <c r="D34">
        <v>425.5</v>
      </c>
      <c r="E34">
        <v>48.29</v>
      </c>
    </row>
    <row r="35" spans="1:5" x14ac:dyDescent="0.35">
      <c r="A35">
        <v>2008</v>
      </c>
      <c r="B35">
        <v>2</v>
      </c>
      <c r="C35">
        <v>555.86</v>
      </c>
      <c r="D35">
        <v>319.23</v>
      </c>
      <c r="E35">
        <v>54.15</v>
      </c>
    </row>
    <row r="36" spans="1:5" x14ac:dyDescent="0.35">
      <c r="A36">
        <v>2008</v>
      </c>
      <c r="B36">
        <v>3</v>
      </c>
      <c r="C36">
        <v>646.39</v>
      </c>
      <c r="D36">
        <v>394.82</v>
      </c>
      <c r="E36">
        <v>56.44</v>
      </c>
    </row>
    <row r="37" spans="1:5" x14ac:dyDescent="0.35">
      <c r="A37">
        <v>2008</v>
      </c>
      <c r="B37">
        <v>4</v>
      </c>
      <c r="C37">
        <v>433.05</v>
      </c>
      <c r="D37">
        <v>201.13</v>
      </c>
      <c r="E37">
        <v>48.49</v>
      </c>
    </row>
    <row r="38" spans="1:5" x14ac:dyDescent="0.35">
      <c r="A38">
        <v>2009</v>
      </c>
      <c r="B38">
        <v>1</v>
      </c>
      <c r="C38">
        <v>525.70000000000005</v>
      </c>
      <c r="D38">
        <v>551.75</v>
      </c>
      <c r="E38">
        <v>48.74</v>
      </c>
    </row>
    <row r="39" spans="1:5" x14ac:dyDescent="0.35">
      <c r="A39">
        <v>2009</v>
      </c>
      <c r="B39">
        <v>2</v>
      </c>
      <c r="C39">
        <v>468.98</v>
      </c>
      <c r="D39">
        <v>290.27</v>
      </c>
      <c r="E39">
        <v>51.52</v>
      </c>
    </row>
    <row r="40" spans="1:5" x14ac:dyDescent="0.35">
      <c r="A40">
        <v>2009</v>
      </c>
      <c r="B40">
        <v>3</v>
      </c>
      <c r="C40">
        <v>639.35</v>
      </c>
      <c r="D40">
        <v>582.63</v>
      </c>
      <c r="E40">
        <v>45.83</v>
      </c>
    </row>
    <row r="41" spans="1:5" x14ac:dyDescent="0.35">
      <c r="A41">
        <v>2009</v>
      </c>
      <c r="B41">
        <v>4</v>
      </c>
      <c r="C41">
        <v>395.22</v>
      </c>
      <c r="D41">
        <v>232.35</v>
      </c>
      <c r="E41">
        <v>46.78</v>
      </c>
    </row>
    <row r="42" spans="1:5" x14ac:dyDescent="0.35">
      <c r="A42">
        <v>2010</v>
      </c>
      <c r="B42">
        <v>1</v>
      </c>
      <c r="C42">
        <v>646.54</v>
      </c>
      <c r="D42">
        <v>361.42</v>
      </c>
      <c r="E42">
        <v>59.58</v>
      </c>
    </row>
    <row r="43" spans="1:5" x14ac:dyDescent="0.35">
      <c r="A43">
        <v>2010</v>
      </c>
      <c r="B43">
        <v>2</v>
      </c>
      <c r="C43">
        <v>562.25</v>
      </c>
      <c r="D43">
        <v>333.95</v>
      </c>
      <c r="E43">
        <v>53.33</v>
      </c>
    </row>
    <row r="44" spans="1:5" x14ac:dyDescent="0.35">
      <c r="A44">
        <v>2010</v>
      </c>
      <c r="B44">
        <v>3</v>
      </c>
      <c r="C44">
        <v>589.99</v>
      </c>
      <c r="D44">
        <v>820.58</v>
      </c>
      <c r="E44">
        <v>45.76</v>
      </c>
    </row>
    <row r="45" spans="1:5" x14ac:dyDescent="0.35">
      <c r="A45">
        <v>2010</v>
      </c>
      <c r="B45">
        <v>4</v>
      </c>
      <c r="C45">
        <v>452.19</v>
      </c>
      <c r="D45">
        <v>219.82</v>
      </c>
      <c r="E45">
        <v>49.82</v>
      </c>
    </row>
    <row r="46" spans="1:5" x14ac:dyDescent="0.35">
      <c r="A46">
        <v>2011</v>
      </c>
      <c r="B46">
        <v>1</v>
      </c>
      <c r="C46">
        <v>452.76</v>
      </c>
      <c r="D46">
        <v>542.01</v>
      </c>
      <c r="E46">
        <v>58.15</v>
      </c>
    </row>
    <row r="47" spans="1:5" x14ac:dyDescent="0.35">
      <c r="A47">
        <v>2011</v>
      </c>
      <c r="B47">
        <v>2</v>
      </c>
      <c r="C47">
        <v>539.57000000000005</v>
      </c>
      <c r="D47">
        <v>268.79000000000002</v>
      </c>
      <c r="E47">
        <v>46.45</v>
      </c>
    </row>
    <row r="48" spans="1:5" x14ac:dyDescent="0.35">
      <c r="A48">
        <v>2011</v>
      </c>
      <c r="B48">
        <v>3</v>
      </c>
      <c r="C48">
        <v>697.93</v>
      </c>
      <c r="D48">
        <v>678.77</v>
      </c>
      <c r="E48">
        <v>50.71</v>
      </c>
    </row>
    <row r="49" spans="1:5" x14ac:dyDescent="0.35">
      <c r="A49">
        <v>2011</v>
      </c>
      <c r="B49">
        <v>4</v>
      </c>
      <c r="C49">
        <v>426.09</v>
      </c>
      <c r="D49">
        <v>235.73</v>
      </c>
      <c r="E49">
        <v>44.4</v>
      </c>
    </row>
    <row r="50" spans="1:5" x14ac:dyDescent="0.35">
      <c r="A50">
        <v>2012</v>
      </c>
      <c r="B50">
        <v>1</v>
      </c>
      <c r="C50">
        <v>462.48</v>
      </c>
      <c r="D50">
        <v>697.66</v>
      </c>
      <c r="E50">
        <v>54.94</v>
      </c>
    </row>
    <row r="51" spans="1:5" x14ac:dyDescent="0.35">
      <c r="A51">
        <v>2012</v>
      </c>
      <c r="B51">
        <v>2</v>
      </c>
      <c r="C51">
        <v>637.69000000000005</v>
      </c>
      <c r="D51">
        <v>274.10000000000002</v>
      </c>
      <c r="E51">
        <v>43.34</v>
      </c>
    </row>
    <row r="52" spans="1:5" x14ac:dyDescent="0.35">
      <c r="A52">
        <v>2012</v>
      </c>
      <c r="B52">
        <v>3</v>
      </c>
      <c r="C52">
        <v>516.75</v>
      </c>
      <c r="D52">
        <v>798.65</v>
      </c>
      <c r="E52">
        <v>62.28</v>
      </c>
    </row>
    <row r="53" spans="1:5" x14ac:dyDescent="0.35">
      <c r="A53">
        <v>2012</v>
      </c>
      <c r="B53">
        <v>4</v>
      </c>
      <c r="C53">
        <v>417.44</v>
      </c>
      <c r="D53">
        <v>237.97</v>
      </c>
      <c r="E53">
        <v>51.6</v>
      </c>
    </row>
    <row r="54" spans="1:5" x14ac:dyDescent="0.35">
      <c r="A54">
        <v>2013</v>
      </c>
      <c r="B54">
        <v>1</v>
      </c>
      <c r="C54">
        <v>376.5</v>
      </c>
      <c r="D54">
        <v>600.51</v>
      </c>
      <c r="E54">
        <v>50.66</v>
      </c>
    </row>
    <row r="55" spans="1:5" x14ac:dyDescent="0.35">
      <c r="A55">
        <v>2013</v>
      </c>
      <c r="B55">
        <v>2</v>
      </c>
      <c r="C55">
        <v>549.74</v>
      </c>
      <c r="D55">
        <v>279.39999999999998</v>
      </c>
      <c r="E55">
        <v>46.49</v>
      </c>
    </row>
    <row r="56" spans="1:5" x14ac:dyDescent="0.35">
      <c r="A56">
        <v>2013</v>
      </c>
      <c r="B56">
        <v>3</v>
      </c>
      <c r="C56">
        <v>649.16</v>
      </c>
      <c r="D56">
        <v>399.08</v>
      </c>
      <c r="E56">
        <v>59.85</v>
      </c>
    </row>
    <row r="57" spans="1:5" x14ac:dyDescent="0.35">
      <c r="A57">
        <v>2013</v>
      </c>
      <c r="B57">
        <v>4</v>
      </c>
      <c r="C57">
        <v>482.85</v>
      </c>
      <c r="D57">
        <v>426.43</v>
      </c>
      <c r="E57">
        <v>51.68</v>
      </c>
    </row>
    <row r="58" spans="1:5" x14ac:dyDescent="0.35">
      <c r="A58">
        <v>2014</v>
      </c>
      <c r="B58">
        <v>1</v>
      </c>
      <c r="C58">
        <v>464.22</v>
      </c>
      <c r="D58">
        <v>455.21</v>
      </c>
      <c r="E58">
        <v>58.38</v>
      </c>
    </row>
    <row r="59" spans="1:5" x14ac:dyDescent="0.35">
      <c r="A59">
        <v>2014</v>
      </c>
      <c r="B59">
        <v>2</v>
      </c>
      <c r="C59">
        <v>616.85</v>
      </c>
      <c r="D59">
        <v>237.86</v>
      </c>
      <c r="E59">
        <v>56.05</v>
      </c>
    </row>
    <row r="60" spans="1:5" x14ac:dyDescent="0.35">
      <c r="A60">
        <v>2014</v>
      </c>
      <c r="B60">
        <v>3</v>
      </c>
      <c r="C60">
        <v>582.80999999999995</v>
      </c>
      <c r="D60">
        <v>609.41999999999996</v>
      </c>
      <c r="E60">
        <v>62.88</v>
      </c>
    </row>
    <row r="61" spans="1:5" x14ac:dyDescent="0.35">
      <c r="A61">
        <v>2014</v>
      </c>
      <c r="B61">
        <v>4</v>
      </c>
      <c r="C61">
        <v>490.23</v>
      </c>
      <c r="D61">
        <v>307.07</v>
      </c>
      <c r="E61">
        <v>46.23</v>
      </c>
    </row>
    <row r="62" spans="1:5" x14ac:dyDescent="0.35">
      <c r="A62">
        <v>2015</v>
      </c>
      <c r="B62">
        <v>1</v>
      </c>
      <c r="C62">
        <v>590.29999999999995</v>
      </c>
      <c r="D62">
        <v>466.64</v>
      </c>
      <c r="E62">
        <v>56.98</v>
      </c>
    </row>
    <row r="63" spans="1:5" x14ac:dyDescent="0.35">
      <c r="A63">
        <v>2015</v>
      </c>
      <c r="B63">
        <v>2</v>
      </c>
      <c r="C63">
        <v>514.09</v>
      </c>
      <c r="D63">
        <v>175.54</v>
      </c>
      <c r="E63">
        <v>50.6</v>
      </c>
    </row>
    <row r="64" spans="1:5" x14ac:dyDescent="0.35">
      <c r="A64">
        <v>2015</v>
      </c>
      <c r="B64">
        <v>3</v>
      </c>
      <c r="C64">
        <v>546.79</v>
      </c>
      <c r="D64">
        <v>555.01</v>
      </c>
      <c r="E64">
        <v>55.13</v>
      </c>
    </row>
    <row r="65" spans="1:5" x14ac:dyDescent="0.35">
      <c r="A65">
        <v>2015</v>
      </c>
      <c r="B65">
        <v>4</v>
      </c>
      <c r="C65">
        <v>559.04</v>
      </c>
      <c r="D65">
        <v>248.29</v>
      </c>
      <c r="E65">
        <v>55.77</v>
      </c>
    </row>
    <row r="66" spans="1:5" x14ac:dyDescent="0.35">
      <c r="A66">
        <v>2016</v>
      </c>
      <c r="B66">
        <v>1</v>
      </c>
      <c r="C66">
        <v>523.01</v>
      </c>
      <c r="D66">
        <v>608.79</v>
      </c>
      <c r="E66">
        <v>53.59</v>
      </c>
    </row>
    <row r="67" spans="1:5" x14ac:dyDescent="0.35">
      <c r="A67">
        <v>2016</v>
      </c>
      <c r="B67">
        <v>2</v>
      </c>
      <c r="C67">
        <v>602.01</v>
      </c>
      <c r="D67">
        <v>286.83999999999997</v>
      </c>
      <c r="E67">
        <v>53.93</v>
      </c>
    </row>
    <row r="68" spans="1:5" x14ac:dyDescent="0.35">
      <c r="A68">
        <v>2016</v>
      </c>
      <c r="B68">
        <v>3</v>
      </c>
      <c r="C68">
        <v>628.04</v>
      </c>
      <c r="D68">
        <v>691.65</v>
      </c>
      <c r="E68">
        <v>63.97</v>
      </c>
    </row>
    <row r="69" spans="1:5" x14ac:dyDescent="0.35">
      <c r="A69">
        <v>2016</v>
      </c>
      <c r="B69">
        <v>4</v>
      </c>
      <c r="C69">
        <v>578.45000000000005</v>
      </c>
      <c r="D69">
        <v>243.28</v>
      </c>
      <c r="E69">
        <v>34.61</v>
      </c>
    </row>
    <row r="70" spans="1:5" x14ac:dyDescent="0.35">
      <c r="A70">
        <v>2017</v>
      </c>
      <c r="B70">
        <v>1</v>
      </c>
      <c r="C70">
        <v>453.08</v>
      </c>
      <c r="D70">
        <v>283.17</v>
      </c>
      <c r="E70">
        <v>62.81</v>
      </c>
    </row>
    <row r="71" spans="1:5" x14ac:dyDescent="0.35">
      <c r="A71">
        <v>2017</v>
      </c>
      <c r="B71">
        <v>2</v>
      </c>
      <c r="C71">
        <v>572.41999999999996</v>
      </c>
      <c r="D71">
        <v>281.58</v>
      </c>
      <c r="E71">
        <v>61.84</v>
      </c>
    </row>
    <row r="72" spans="1:5" x14ac:dyDescent="0.35">
      <c r="A72">
        <v>2017</v>
      </c>
      <c r="B72">
        <v>3</v>
      </c>
      <c r="C72">
        <v>552.01</v>
      </c>
      <c r="D72">
        <v>811.08</v>
      </c>
      <c r="E72">
        <v>56.68</v>
      </c>
    </row>
    <row r="73" spans="1:5" x14ac:dyDescent="0.35">
      <c r="A73">
        <v>2017</v>
      </c>
      <c r="B73">
        <v>4</v>
      </c>
      <c r="C73">
        <v>493.9</v>
      </c>
      <c r="D73">
        <v>286.83</v>
      </c>
      <c r="E73">
        <v>46.47</v>
      </c>
    </row>
    <row r="74" spans="1:5" x14ac:dyDescent="0.35">
      <c r="A74">
        <v>2018</v>
      </c>
      <c r="B74">
        <v>1</v>
      </c>
      <c r="C74">
        <v>410.63</v>
      </c>
      <c r="D74">
        <v>441.28</v>
      </c>
      <c r="E74">
        <v>63.84</v>
      </c>
    </row>
    <row r="75" spans="1:5" x14ac:dyDescent="0.35">
      <c r="A75">
        <v>2018</v>
      </c>
      <c r="B75">
        <v>2</v>
      </c>
      <c r="C75">
        <v>619.73</v>
      </c>
      <c r="D75">
        <v>297.48</v>
      </c>
      <c r="E75">
        <v>45.02</v>
      </c>
    </row>
    <row r="76" spans="1:5" x14ac:dyDescent="0.35">
      <c r="A76">
        <v>2018</v>
      </c>
      <c r="B76">
        <v>3</v>
      </c>
      <c r="C76">
        <v>606</v>
      </c>
      <c r="D76">
        <v>1045.29</v>
      </c>
      <c r="E76">
        <v>58.59</v>
      </c>
    </row>
    <row r="77" spans="1:5" x14ac:dyDescent="0.35">
      <c r="A77">
        <v>2018</v>
      </c>
      <c r="B77">
        <v>4</v>
      </c>
      <c r="C77">
        <v>578.17999999999995</v>
      </c>
      <c r="D77">
        <v>230.68</v>
      </c>
      <c r="E77">
        <v>59.48</v>
      </c>
    </row>
    <row r="78" spans="1:5" x14ac:dyDescent="0.35">
      <c r="A78">
        <v>2019</v>
      </c>
      <c r="B78">
        <v>1</v>
      </c>
      <c r="C78">
        <v>382.84</v>
      </c>
      <c r="D78">
        <v>367.61</v>
      </c>
      <c r="E78">
        <v>57.47</v>
      </c>
    </row>
    <row r="79" spans="1:5" x14ac:dyDescent="0.35">
      <c r="A79">
        <v>2019</v>
      </c>
      <c r="B79">
        <v>2</v>
      </c>
      <c r="C79">
        <v>566.37</v>
      </c>
      <c r="D79">
        <v>282.38</v>
      </c>
      <c r="E79">
        <v>59.46</v>
      </c>
    </row>
    <row r="80" spans="1:5" x14ac:dyDescent="0.35">
      <c r="A80">
        <v>2019</v>
      </c>
      <c r="B80">
        <v>3</v>
      </c>
      <c r="C80">
        <v>577.44000000000005</v>
      </c>
      <c r="D80">
        <v>808.72</v>
      </c>
      <c r="E80">
        <v>67.42</v>
      </c>
    </row>
    <row r="81" spans="1:5" x14ac:dyDescent="0.35">
      <c r="A81">
        <v>2019</v>
      </c>
      <c r="B81">
        <v>4</v>
      </c>
      <c r="C81">
        <v>606.15</v>
      </c>
      <c r="D81">
        <v>263.42</v>
      </c>
      <c r="E81">
        <v>49.38</v>
      </c>
    </row>
    <row r="82" spans="1:5" x14ac:dyDescent="0.35">
      <c r="A82">
        <v>2020</v>
      </c>
      <c r="B82">
        <v>1</v>
      </c>
      <c r="C82">
        <v>432.49</v>
      </c>
      <c r="D82">
        <v>408.36</v>
      </c>
      <c r="E82">
        <v>64.7</v>
      </c>
    </row>
    <row r="83" spans="1:5" x14ac:dyDescent="0.35">
      <c r="A83">
        <v>2020</v>
      </c>
      <c r="B83">
        <v>2</v>
      </c>
      <c r="C83">
        <v>696.89</v>
      </c>
      <c r="D83">
        <v>212.59</v>
      </c>
      <c r="E83">
        <v>61.99</v>
      </c>
    </row>
    <row r="84" spans="1:5" x14ac:dyDescent="0.35">
      <c r="A84">
        <v>2020</v>
      </c>
      <c r="B84">
        <v>3</v>
      </c>
      <c r="C84">
        <v>430</v>
      </c>
      <c r="D84">
        <v>758.14</v>
      </c>
      <c r="E84">
        <v>62.63</v>
      </c>
    </row>
    <row r="85" spans="1:5" x14ac:dyDescent="0.35">
      <c r="A85">
        <v>2020</v>
      </c>
      <c r="B85">
        <v>4</v>
      </c>
      <c r="C85">
        <v>548.84</v>
      </c>
      <c r="D85">
        <v>182.18</v>
      </c>
      <c r="E85">
        <v>55.78</v>
      </c>
    </row>
    <row r="86" spans="1:5" x14ac:dyDescent="0.35">
      <c r="A86">
        <v>2021</v>
      </c>
      <c r="B86">
        <v>1</v>
      </c>
      <c r="C86">
        <v>436.5</v>
      </c>
      <c r="D86">
        <v>374.93</v>
      </c>
      <c r="E86">
        <v>60.8</v>
      </c>
    </row>
    <row r="87" spans="1:5" x14ac:dyDescent="0.35">
      <c r="A87">
        <v>2021</v>
      </c>
      <c r="B87">
        <v>2</v>
      </c>
      <c r="C87">
        <v>681.47</v>
      </c>
      <c r="D87">
        <v>285.77</v>
      </c>
      <c r="E87">
        <v>55.85</v>
      </c>
    </row>
    <row r="88" spans="1:5" x14ac:dyDescent="0.35">
      <c r="A88">
        <v>2021</v>
      </c>
      <c r="B88">
        <v>3</v>
      </c>
      <c r="C88">
        <v>419.25</v>
      </c>
      <c r="D88">
        <v>747.78</v>
      </c>
      <c r="E88">
        <v>66.94</v>
      </c>
    </row>
    <row r="89" spans="1:5" x14ac:dyDescent="0.35">
      <c r="A89">
        <v>2021</v>
      </c>
      <c r="B89">
        <v>4</v>
      </c>
      <c r="C89">
        <v>529.03</v>
      </c>
      <c r="D89">
        <v>123.54</v>
      </c>
      <c r="E89">
        <v>42.85</v>
      </c>
    </row>
    <row r="90" spans="1:5" x14ac:dyDescent="0.35">
      <c r="A90">
        <v>2022</v>
      </c>
      <c r="B90">
        <v>1</v>
      </c>
      <c r="C90">
        <v>422.58</v>
      </c>
      <c r="D90">
        <v>515.32000000000005</v>
      </c>
      <c r="E90">
        <v>72.22</v>
      </c>
    </row>
    <row r="91" spans="1:5" x14ac:dyDescent="0.35">
      <c r="A91">
        <v>2022</v>
      </c>
      <c r="B91">
        <v>2</v>
      </c>
      <c r="C91">
        <v>652.84</v>
      </c>
      <c r="D91">
        <v>157.4</v>
      </c>
      <c r="E91">
        <v>59.03</v>
      </c>
    </row>
    <row r="92" spans="1:5" x14ac:dyDescent="0.35">
      <c r="A92">
        <v>2022</v>
      </c>
      <c r="B92">
        <v>3</v>
      </c>
      <c r="C92">
        <v>365.58</v>
      </c>
      <c r="D92">
        <v>1080.51</v>
      </c>
      <c r="E92">
        <v>63.43</v>
      </c>
    </row>
    <row r="93" spans="1:5" x14ac:dyDescent="0.35">
      <c r="A93">
        <v>2022</v>
      </c>
      <c r="B93">
        <v>4</v>
      </c>
      <c r="C93">
        <v>673.82</v>
      </c>
      <c r="D93">
        <v>186.58</v>
      </c>
      <c r="E93">
        <v>53.58</v>
      </c>
    </row>
    <row r="94" spans="1:5" x14ac:dyDescent="0.35">
      <c r="A94">
        <v>2023</v>
      </c>
      <c r="B94">
        <v>1</v>
      </c>
      <c r="C94">
        <v>417.05</v>
      </c>
      <c r="D94">
        <v>356.48</v>
      </c>
      <c r="E94">
        <v>64.84</v>
      </c>
    </row>
    <row r="95" spans="1:5" x14ac:dyDescent="0.35">
      <c r="A95">
        <v>2023</v>
      </c>
      <c r="B95">
        <v>2</v>
      </c>
      <c r="C95">
        <v>723.55</v>
      </c>
      <c r="D95">
        <v>248.34</v>
      </c>
      <c r="E95">
        <v>53.66</v>
      </c>
    </row>
    <row r="96" spans="1:5" x14ac:dyDescent="0.35">
      <c r="A96">
        <v>2023</v>
      </c>
      <c r="B96">
        <v>3</v>
      </c>
      <c r="C96">
        <v>460.78</v>
      </c>
      <c r="D96">
        <v>920.77</v>
      </c>
      <c r="E96">
        <v>77.930000000000007</v>
      </c>
    </row>
    <row r="97" spans="1:5" x14ac:dyDescent="0.35">
      <c r="A97">
        <v>2023</v>
      </c>
      <c r="B97">
        <v>4</v>
      </c>
      <c r="C97">
        <v>549.64</v>
      </c>
      <c r="D97">
        <v>182.61</v>
      </c>
      <c r="E97">
        <v>60.32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AFAEF-AA67-4B66-B5BF-7C04A498D726}">
  <dimension ref="A1:C2"/>
  <sheetViews>
    <sheetView workbookViewId="0">
      <selection activeCell="B3" sqref="B3"/>
    </sheetView>
  </sheetViews>
  <sheetFormatPr defaultRowHeight="14.5" x14ac:dyDescent="0.35"/>
  <sheetData>
    <row r="1" spans="1:3" x14ac:dyDescent="0.35">
      <c r="A1" t="s">
        <v>28</v>
      </c>
      <c r="B1" t="s">
        <v>29</v>
      </c>
      <c r="C1" t="s">
        <v>5</v>
      </c>
    </row>
    <row r="2" spans="1:3" x14ac:dyDescent="0.35">
      <c r="A2">
        <v>200</v>
      </c>
      <c r="B2">
        <v>1.87</v>
      </c>
      <c r="C2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CE51-DFCD-4BE0-A0CB-AFF5B975CDF7}">
  <dimension ref="A1:W44"/>
  <sheetViews>
    <sheetView topLeftCell="A4" zoomScale="108" zoomScaleNormal="85" workbookViewId="0">
      <selection activeCell="F26" sqref="F26"/>
    </sheetView>
  </sheetViews>
  <sheetFormatPr defaultRowHeight="14.5" x14ac:dyDescent="0.35"/>
  <cols>
    <col min="1" max="1" width="7.36328125" bestFit="1" customWidth="1"/>
    <col min="2" max="2" width="21.1796875" bestFit="1" customWidth="1"/>
    <col min="3" max="4" width="11.81640625" bestFit="1" customWidth="1"/>
    <col min="5" max="5" width="14.54296875" bestFit="1" customWidth="1"/>
    <col min="6" max="6" width="11.81640625" bestFit="1" customWidth="1"/>
    <col min="8" max="8" width="12.453125" bestFit="1" customWidth="1"/>
    <col min="9" max="9" width="17.08984375" bestFit="1" customWidth="1"/>
    <col min="10" max="10" width="16.7265625" bestFit="1" customWidth="1"/>
    <col min="11" max="11" width="15.6328125" bestFit="1" customWidth="1"/>
    <col min="12" max="12" width="13.81640625" bestFit="1" customWidth="1"/>
    <col min="13" max="14" width="12.453125" bestFit="1" customWidth="1"/>
    <col min="15" max="15" width="23.54296875" bestFit="1" customWidth="1"/>
    <col min="16" max="16" width="15.6328125" bestFit="1" customWidth="1"/>
    <col min="17" max="17" width="13.36328125" bestFit="1" customWidth="1"/>
    <col min="18" max="18" width="13.54296875" bestFit="1" customWidth="1"/>
    <col min="19" max="19" width="13.81640625" bestFit="1" customWidth="1"/>
    <col min="20" max="20" width="13.26953125" bestFit="1" customWidth="1"/>
    <col min="21" max="21" width="13.54296875" bestFit="1" customWidth="1"/>
    <col min="22" max="22" width="20" bestFit="1" customWidth="1"/>
    <col min="23" max="23" width="20.26953125" bestFit="1" customWidth="1"/>
    <col min="24" max="57" width="15.6328125" bestFit="1" customWidth="1"/>
    <col min="58" max="58" width="18.81640625" bestFit="1" customWidth="1"/>
    <col min="59" max="59" width="18.54296875" bestFit="1" customWidth="1"/>
  </cols>
  <sheetData>
    <row r="1" spans="1:6" x14ac:dyDescent="0.35">
      <c r="A1" s="3" t="s">
        <v>6</v>
      </c>
      <c r="B1" s="3" t="s">
        <v>7</v>
      </c>
      <c r="C1" s="3" t="s">
        <v>8</v>
      </c>
      <c r="D1" s="3" t="s">
        <v>11</v>
      </c>
      <c r="E1" s="3" t="s">
        <v>9</v>
      </c>
    </row>
    <row r="2" spans="1:6" x14ac:dyDescent="0.35">
      <c r="A2" s="1">
        <v>1</v>
      </c>
      <c r="B2" s="2">
        <f>AVERAGEIF('Past Demand'!B:B,A2,'Past Demand'!C:C)</f>
        <v>524.99916666666661</v>
      </c>
      <c r="C2" s="2">
        <f>AVERAGEIF('Past Demand'!B:B,Model!A2,'Past Demand'!D:D)</f>
        <v>548.00083333333339</v>
      </c>
      <c r="D2" s="2">
        <f>C2*Constraints!$C$2</f>
        <v>54.80008333333334</v>
      </c>
      <c r="E2" s="2">
        <f>AVERAGEIF('Past Demand'!B:B,Model!A2,'Past Demand'!E:E)</f>
        <v>52.89041666666666</v>
      </c>
    </row>
    <row r="3" spans="1:6" x14ac:dyDescent="0.35">
      <c r="A3" s="1">
        <v>2</v>
      </c>
      <c r="B3" s="2">
        <f>AVERAGEIF('Past Demand'!B:B,A3,'Past Demand'!C:C)</f>
        <v>546</v>
      </c>
      <c r="C3" s="2">
        <f>AVERAGEIF('Past Demand'!B:B,Model!A3,'Past Demand'!D:D)</f>
        <v>278.99916666666667</v>
      </c>
      <c r="D3" s="2">
        <f>C3*Constraints!$C$2</f>
        <v>27.89991666666667</v>
      </c>
      <c r="E3" s="2">
        <f>AVERAGEIF('Past Demand'!B:B,Model!A3,'Past Demand'!E:E)</f>
        <v>48.879583333333336</v>
      </c>
    </row>
    <row r="4" spans="1:6" x14ac:dyDescent="0.35">
      <c r="A4" s="1">
        <v>3</v>
      </c>
      <c r="B4" s="2">
        <f>AVERAGEIF('Past Demand'!B:B,A4,'Past Demand'!C:C)</f>
        <v>605.99958333333336</v>
      </c>
      <c r="C4" s="2">
        <f>AVERAGEIF('Past Demand'!B:B,Model!A4,'Past Demand'!D:D)</f>
        <v>656.00041666666664</v>
      </c>
      <c r="D4" s="2">
        <f>C4*Constraints!$C$2</f>
        <v>65.600041666666669</v>
      </c>
      <c r="E4" s="2">
        <f>AVERAGEIF('Past Demand'!B:B,Model!A4,'Past Demand'!E:E)</f>
        <v>54.958750000000009</v>
      </c>
    </row>
    <row r="5" spans="1:6" x14ac:dyDescent="0.35">
      <c r="A5" s="1">
        <v>4</v>
      </c>
      <c r="B5" s="2">
        <f>AVERAGEIF('Past Demand'!B:B,A5,'Past Demand'!C:C)</f>
        <v>471.00041666666669</v>
      </c>
      <c r="C5" s="2">
        <f>AVERAGEIF('Past Demand'!B:B,Model!A5,'Past Demand'!D:D)</f>
        <v>257.99999999999994</v>
      </c>
      <c r="D5" s="2">
        <f>C5*Constraints!$C$2</f>
        <v>25.799999999999997</v>
      </c>
      <c r="E5" s="2">
        <f>AVERAGEIF('Past Demand'!B:B,Model!A5,'Past Demand'!E:E)</f>
        <v>46.479166666666657</v>
      </c>
    </row>
    <row r="8" spans="1:6" x14ac:dyDescent="0.35">
      <c r="C8" s="1">
        <v>1</v>
      </c>
      <c r="D8" s="1">
        <v>2</v>
      </c>
      <c r="E8" s="1">
        <v>3</v>
      </c>
      <c r="F8" s="1">
        <v>4</v>
      </c>
    </row>
    <row r="9" spans="1:6" x14ac:dyDescent="0.35">
      <c r="B9" s="1" t="s">
        <v>17</v>
      </c>
      <c r="C9" s="2">
        <f>Constraints!A2</f>
        <v>200</v>
      </c>
      <c r="D9" s="2">
        <f>C12</f>
        <v>176.99833333333322</v>
      </c>
      <c r="E9" s="2">
        <f t="shared" ref="E9:F9" si="0">D12</f>
        <v>443.99916666666655</v>
      </c>
      <c r="F9" s="2">
        <f t="shared" si="0"/>
        <v>65.600041666666471</v>
      </c>
    </row>
    <row r="10" spans="1:6" x14ac:dyDescent="0.35">
      <c r="B10" s="1" t="s">
        <v>18</v>
      </c>
      <c r="C10" s="9">
        <v>524.99916666666661</v>
      </c>
      <c r="D10" s="9">
        <v>546</v>
      </c>
      <c r="E10" s="9">
        <v>277.60129166666661</v>
      </c>
      <c r="F10" s="9">
        <v>218.19995833333337</v>
      </c>
    </row>
    <row r="11" spans="1:6" x14ac:dyDescent="0.35">
      <c r="B11" s="1" t="s">
        <v>19</v>
      </c>
      <c r="C11" s="2">
        <f>C2</f>
        <v>548.00083333333339</v>
      </c>
      <c r="D11" s="2">
        <f>C3</f>
        <v>278.99916666666667</v>
      </c>
      <c r="E11" s="2">
        <f>C4</f>
        <v>656.00041666666664</v>
      </c>
      <c r="F11" s="2">
        <f>C5</f>
        <v>257.99999999999994</v>
      </c>
    </row>
    <row r="12" spans="1:6" x14ac:dyDescent="0.35">
      <c r="B12" s="1" t="s">
        <v>20</v>
      </c>
      <c r="C12" s="9">
        <f>C9+C10-C11</f>
        <v>176.99833333333322</v>
      </c>
      <c r="D12" s="9">
        <f t="shared" ref="D12:F12" si="1">D9+D10-D11</f>
        <v>443.99916666666655</v>
      </c>
      <c r="E12" s="9">
        <f t="shared" si="1"/>
        <v>65.600041666666471</v>
      </c>
      <c r="F12" s="9">
        <f t="shared" si="1"/>
        <v>25.799999999999898</v>
      </c>
    </row>
    <row r="13" spans="1:6" x14ac:dyDescent="0.35">
      <c r="B13" s="1"/>
      <c r="C13" s="1"/>
      <c r="D13" s="1"/>
      <c r="E13" s="1"/>
      <c r="F13" s="1"/>
    </row>
    <row r="14" spans="1:6" x14ac:dyDescent="0.35">
      <c r="B14" s="1" t="s">
        <v>21</v>
      </c>
      <c r="C14" s="2">
        <f>B2</f>
        <v>524.99916666666661</v>
      </c>
      <c r="D14" s="2">
        <f>B3</f>
        <v>546</v>
      </c>
      <c r="E14" s="2">
        <f>B4</f>
        <v>605.99958333333336</v>
      </c>
      <c r="F14" s="2">
        <f>B5</f>
        <v>471.00041666666669</v>
      </c>
    </row>
    <row r="15" spans="1:6" x14ac:dyDescent="0.35">
      <c r="B15" s="1"/>
      <c r="C15" s="1"/>
      <c r="D15" s="1"/>
      <c r="E15" s="1"/>
      <c r="F15" s="1"/>
    </row>
    <row r="16" spans="1:6" x14ac:dyDescent="0.35">
      <c r="B16" s="1" t="s">
        <v>22</v>
      </c>
      <c r="C16" s="2">
        <f>D2</f>
        <v>54.80008333333334</v>
      </c>
      <c r="D16" s="2">
        <f>D3</f>
        <v>27.89991666666667</v>
      </c>
      <c r="E16" s="2">
        <f>D4</f>
        <v>65.600041666666669</v>
      </c>
      <c r="F16" s="2">
        <f>D5</f>
        <v>25.799999999999997</v>
      </c>
    </row>
    <row r="17" spans="2:23" x14ac:dyDescent="0.35">
      <c r="B17" s="1"/>
      <c r="C17" s="1"/>
      <c r="D17" s="1"/>
      <c r="E17" s="1"/>
      <c r="F17" s="1"/>
    </row>
    <row r="18" spans="2:23" x14ac:dyDescent="0.35">
      <c r="B18" s="1" t="s">
        <v>23</v>
      </c>
      <c r="C18" s="2">
        <f>(C12+C10)/2</f>
        <v>350.99874999999992</v>
      </c>
      <c r="D18" s="2">
        <f t="shared" ref="D18:F18" si="2">(D12+D10)/2</f>
        <v>494.99958333333325</v>
      </c>
      <c r="E18" s="2">
        <f t="shared" si="2"/>
        <v>171.60066666666654</v>
      </c>
      <c r="F18" s="2">
        <f t="shared" si="2"/>
        <v>121.99997916666663</v>
      </c>
    </row>
    <row r="19" spans="2:23" x14ac:dyDescent="0.35">
      <c r="B19" s="1"/>
      <c r="C19" s="1"/>
      <c r="D19" s="1"/>
      <c r="E19" s="1"/>
      <c r="F19" s="1"/>
      <c r="L19" s="4" t="s">
        <v>12</v>
      </c>
      <c r="M19" t="s">
        <v>15</v>
      </c>
      <c r="N19" t="s">
        <v>16</v>
      </c>
      <c r="O19" t="s">
        <v>30</v>
      </c>
      <c r="Q19" s="4" t="s">
        <v>12</v>
      </c>
      <c r="R19" t="s">
        <v>31</v>
      </c>
      <c r="S19" t="s">
        <v>34</v>
      </c>
      <c r="T19" t="s">
        <v>32</v>
      </c>
      <c r="U19" t="s">
        <v>35</v>
      </c>
      <c r="V19" t="s">
        <v>33</v>
      </c>
      <c r="W19" t="s">
        <v>36</v>
      </c>
    </row>
    <row r="20" spans="2:23" x14ac:dyDescent="0.35">
      <c r="B20" s="1" t="s">
        <v>24</v>
      </c>
      <c r="C20" s="10">
        <f>E2</f>
        <v>52.89041666666666</v>
      </c>
      <c r="D20" s="10">
        <f>E3</f>
        <v>48.879583333333336</v>
      </c>
      <c r="E20" s="10">
        <f>E4</f>
        <v>54.958750000000009</v>
      </c>
      <c r="F20" s="10">
        <f>E5</f>
        <v>46.479166666666657</v>
      </c>
      <c r="L20" s="5">
        <v>2000</v>
      </c>
      <c r="M20">
        <v>536.58500000000004</v>
      </c>
      <c r="N20">
        <v>452.84249999999997</v>
      </c>
      <c r="O20">
        <v>39.737499999999997</v>
      </c>
      <c r="Q20" s="5">
        <v>1</v>
      </c>
      <c r="R20">
        <v>376.5</v>
      </c>
      <c r="S20">
        <v>709.32</v>
      </c>
      <c r="T20">
        <v>283.17</v>
      </c>
      <c r="U20">
        <v>893.26</v>
      </c>
      <c r="V20">
        <v>36.58</v>
      </c>
      <c r="W20">
        <v>72.22</v>
      </c>
    </row>
    <row r="21" spans="2:23" x14ac:dyDescent="0.35">
      <c r="B21" s="1" t="s">
        <v>25</v>
      </c>
      <c r="C21" s="6">
        <v>1.87</v>
      </c>
      <c r="D21" s="6">
        <v>1.87</v>
      </c>
      <c r="E21" s="6">
        <v>1.87</v>
      </c>
      <c r="F21" s="6">
        <v>1.87</v>
      </c>
      <c r="L21" s="5">
        <v>2001</v>
      </c>
      <c r="M21">
        <v>521.12</v>
      </c>
      <c r="N21">
        <v>419.49249999999995</v>
      </c>
      <c r="O21">
        <v>40.732500000000002</v>
      </c>
      <c r="Q21" s="5">
        <v>2</v>
      </c>
      <c r="R21">
        <v>390.13</v>
      </c>
      <c r="S21">
        <v>723.55</v>
      </c>
      <c r="T21">
        <v>157.4</v>
      </c>
      <c r="U21">
        <v>373.7</v>
      </c>
      <c r="V21">
        <v>35.130000000000003</v>
      </c>
      <c r="W21">
        <v>61.99</v>
      </c>
    </row>
    <row r="22" spans="2:23" x14ac:dyDescent="0.35">
      <c r="B22" s="1"/>
      <c r="C22" s="1"/>
      <c r="D22" s="1"/>
      <c r="E22" s="1"/>
      <c r="F22" s="1"/>
      <c r="L22" s="5">
        <v>2002</v>
      </c>
      <c r="M22">
        <v>543.00250000000005</v>
      </c>
      <c r="N22">
        <v>428.58500000000004</v>
      </c>
      <c r="O22">
        <v>43.414999999999992</v>
      </c>
      <c r="Q22" s="5">
        <v>3</v>
      </c>
      <c r="R22">
        <v>365.58</v>
      </c>
      <c r="S22">
        <v>808.25</v>
      </c>
      <c r="T22">
        <v>295.69</v>
      </c>
      <c r="U22">
        <v>1080.51</v>
      </c>
      <c r="V22">
        <v>37.65</v>
      </c>
      <c r="W22">
        <v>77.930000000000007</v>
      </c>
    </row>
    <row r="23" spans="2:23" x14ac:dyDescent="0.35">
      <c r="B23" s="1" t="s">
        <v>26</v>
      </c>
      <c r="C23" s="6">
        <f>C20*C10</f>
        <v>27767.424674652772</v>
      </c>
      <c r="D23" s="6">
        <f t="shared" ref="D23:F23" si="3">D20*D10</f>
        <v>26688.252500000002</v>
      </c>
      <c r="E23" s="6">
        <f t="shared" si="3"/>
        <v>15256.619988385417</v>
      </c>
      <c r="F23" s="6">
        <f t="shared" si="3"/>
        <v>10141.752230034723</v>
      </c>
      <c r="L23" s="5">
        <v>2003</v>
      </c>
      <c r="M23">
        <v>520.98749999999995</v>
      </c>
      <c r="N23">
        <v>435.10750000000002</v>
      </c>
      <c r="O23">
        <v>38.052499999999995</v>
      </c>
      <c r="Q23" s="5">
        <v>4</v>
      </c>
      <c r="R23">
        <v>330.13</v>
      </c>
      <c r="S23">
        <v>673.82</v>
      </c>
      <c r="T23">
        <v>123.54</v>
      </c>
      <c r="U23">
        <v>426.43</v>
      </c>
      <c r="V23">
        <v>34.61</v>
      </c>
      <c r="W23">
        <v>60.32</v>
      </c>
    </row>
    <row r="24" spans="2:23" x14ac:dyDescent="0.35">
      <c r="B24" s="1" t="s">
        <v>27</v>
      </c>
      <c r="C24" s="6">
        <f>C21*C18</f>
        <v>656.36766249999982</v>
      </c>
      <c r="D24" s="6">
        <f t="shared" ref="D24:F24" si="4">D21*D18</f>
        <v>925.64922083333317</v>
      </c>
      <c r="E24" s="6">
        <f t="shared" si="4"/>
        <v>320.89324666666647</v>
      </c>
      <c r="F24" s="6">
        <f t="shared" si="4"/>
        <v>228.13996104166662</v>
      </c>
      <c r="L24" s="5">
        <v>2004</v>
      </c>
      <c r="M24">
        <v>545.90249999999992</v>
      </c>
      <c r="N24">
        <v>397.72249999999997</v>
      </c>
      <c r="O24">
        <v>42.21</v>
      </c>
      <c r="Q24" s="5" t="s">
        <v>13</v>
      </c>
    </row>
    <row r="25" spans="2:23" x14ac:dyDescent="0.35">
      <c r="L25" s="5">
        <v>2005</v>
      </c>
      <c r="M25">
        <v>523.6</v>
      </c>
      <c r="N25">
        <v>573.71500000000003</v>
      </c>
      <c r="O25">
        <v>43.457499999999996</v>
      </c>
      <c r="Q25" s="5" t="s">
        <v>14</v>
      </c>
      <c r="R25">
        <v>330.13</v>
      </c>
      <c r="S25">
        <v>808.25</v>
      </c>
      <c r="T25">
        <v>123.54</v>
      </c>
      <c r="U25">
        <v>1080.51</v>
      </c>
      <c r="V25">
        <v>34.61</v>
      </c>
      <c r="W25">
        <v>77.930000000000007</v>
      </c>
    </row>
    <row r="26" spans="2:23" x14ac:dyDescent="0.35">
      <c r="E26" s="7" t="s">
        <v>37</v>
      </c>
      <c r="F26" s="8">
        <f>SUM(C23:F24)</f>
        <v>81985.099484114573</v>
      </c>
      <c r="L26" s="5">
        <v>2006</v>
      </c>
      <c r="M26">
        <v>598.56500000000005</v>
      </c>
      <c r="N26">
        <v>525.2299999999999</v>
      </c>
      <c r="O26">
        <v>40.582499999999996</v>
      </c>
    </row>
    <row r="27" spans="2:23" x14ac:dyDescent="0.35">
      <c r="L27" s="5">
        <v>2007</v>
      </c>
      <c r="M27">
        <v>521.59249999999997</v>
      </c>
      <c r="N27">
        <v>413.56500000000005</v>
      </c>
      <c r="O27">
        <v>45.457500000000003</v>
      </c>
    </row>
    <row r="28" spans="2:23" x14ac:dyDescent="0.35">
      <c r="L28" s="5">
        <v>2008</v>
      </c>
      <c r="M28">
        <v>565.62</v>
      </c>
      <c r="N28">
        <v>335.16999999999996</v>
      </c>
      <c r="O28">
        <v>51.842500000000001</v>
      </c>
    </row>
    <row r="29" spans="2:23" x14ac:dyDescent="0.35">
      <c r="L29" s="5">
        <v>2009</v>
      </c>
      <c r="M29">
        <v>507.31250000000006</v>
      </c>
      <c r="N29">
        <v>414.25</v>
      </c>
      <c r="O29">
        <v>48.217500000000001</v>
      </c>
    </row>
    <row r="30" spans="2:23" x14ac:dyDescent="0.35">
      <c r="L30" s="5">
        <v>2010</v>
      </c>
      <c r="M30">
        <v>562.74249999999995</v>
      </c>
      <c r="N30">
        <v>433.9425</v>
      </c>
      <c r="O30">
        <v>52.122499999999995</v>
      </c>
    </row>
    <row r="31" spans="2:23" x14ac:dyDescent="0.35">
      <c r="L31" s="5">
        <v>2011</v>
      </c>
      <c r="M31">
        <v>529.08749999999998</v>
      </c>
      <c r="N31">
        <v>431.32499999999999</v>
      </c>
      <c r="O31">
        <v>49.927500000000002</v>
      </c>
    </row>
    <row r="32" spans="2:23" x14ac:dyDescent="0.35">
      <c r="L32" s="5">
        <v>2012</v>
      </c>
      <c r="M32">
        <v>508.59000000000003</v>
      </c>
      <c r="N32">
        <v>502.09499999999997</v>
      </c>
      <c r="O32">
        <v>53.04</v>
      </c>
    </row>
    <row r="33" spans="12:15" x14ac:dyDescent="0.35">
      <c r="L33" s="5">
        <v>2013</v>
      </c>
      <c r="M33">
        <v>514.5625</v>
      </c>
      <c r="N33">
        <v>426.35500000000002</v>
      </c>
      <c r="O33">
        <v>52.17</v>
      </c>
    </row>
    <row r="34" spans="12:15" x14ac:dyDescent="0.35">
      <c r="L34" s="5">
        <v>2014</v>
      </c>
      <c r="M34">
        <v>538.52750000000003</v>
      </c>
      <c r="N34">
        <v>402.38999999999993</v>
      </c>
      <c r="O34">
        <v>55.884999999999998</v>
      </c>
    </row>
    <row r="35" spans="12:15" x14ac:dyDescent="0.35">
      <c r="L35" s="5">
        <v>2015</v>
      </c>
      <c r="M35">
        <v>552.55499999999995</v>
      </c>
      <c r="N35">
        <v>361.37</v>
      </c>
      <c r="O35">
        <v>54.620000000000005</v>
      </c>
    </row>
    <row r="36" spans="12:15" x14ac:dyDescent="0.35">
      <c r="L36" s="5">
        <v>2016</v>
      </c>
      <c r="M36">
        <v>582.87750000000005</v>
      </c>
      <c r="N36">
        <v>457.63999999999993</v>
      </c>
      <c r="O36">
        <v>51.525000000000006</v>
      </c>
    </row>
    <row r="37" spans="12:15" x14ac:dyDescent="0.35">
      <c r="L37" s="5">
        <v>2017</v>
      </c>
      <c r="M37">
        <v>517.85249999999996</v>
      </c>
      <c r="N37">
        <v>415.66499999999996</v>
      </c>
      <c r="O37">
        <v>56.95</v>
      </c>
    </row>
    <row r="38" spans="12:15" x14ac:dyDescent="0.35">
      <c r="L38" s="5">
        <v>2018</v>
      </c>
      <c r="M38">
        <v>553.63499999999999</v>
      </c>
      <c r="N38">
        <v>503.6825</v>
      </c>
      <c r="O38">
        <v>56.732500000000002</v>
      </c>
    </row>
    <row r="39" spans="12:15" x14ac:dyDescent="0.35">
      <c r="L39" s="5">
        <v>2019</v>
      </c>
      <c r="M39">
        <v>533.20000000000005</v>
      </c>
      <c r="N39">
        <v>430.53250000000003</v>
      </c>
      <c r="O39">
        <v>58.432500000000005</v>
      </c>
    </row>
    <row r="40" spans="12:15" x14ac:dyDescent="0.35">
      <c r="L40" s="5">
        <v>2020</v>
      </c>
      <c r="M40">
        <v>527.05500000000006</v>
      </c>
      <c r="N40">
        <v>390.31750000000005</v>
      </c>
      <c r="O40">
        <v>61.274999999999999</v>
      </c>
    </row>
    <row r="41" spans="12:15" x14ac:dyDescent="0.35">
      <c r="L41" s="5">
        <v>2021</v>
      </c>
      <c r="M41">
        <v>516.5625</v>
      </c>
      <c r="N41">
        <v>383.005</v>
      </c>
      <c r="O41">
        <v>56.61</v>
      </c>
    </row>
    <row r="42" spans="12:15" x14ac:dyDescent="0.35">
      <c r="L42" s="5">
        <v>2022</v>
      </c>
      <c r="M42">
        <v>528.70500000000004</v>
      </c>
      <c r="N42">
        <v>484.95249999999999</v>
      </c>
      <c r="O42">
        <v>62.064999999999998</v>
      </c>
    </row>
    <row r="43" spans="12:15" x14ac:dyDescent="0.35">
      <c r="L43" s="5">
        <v>2023</v>
      </c>
      <c r="M43">
        <v>537.755</v>
      </c>
      <c r="N43">
        <v>427.05000000000007</v>
      </c>
      <c r="O43">
        <v>64.1875</v>
      </c>
    </row>
    <row r="44" spans="12:15" x14ac:dyDescent="0.35">
      <c r="L44" s="5" t="s">
        <v>14</v>
      </c>
      <c r="M44">
        <v>536.99979166666674</v>
      </c>
      <c r="N44">
        <v>435.25010416666663</v>
      </c>
      <c r="O44">
        <v>50.801979166666676</v>
      </c>
    </row>
  </sheetData>
  <conditionalFormatting sqref="B2:B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EAA8-5A35-45E5-B163-76BF4967559E}">
  <dimension ref="A1:W44"/>
  <sheetViews>
    <sheetView tabSelected="1" topLeftCell="A5" zoomScale="108" zoomScaleNormal="85" workbookViewId="0">
      <selection activeCell="D12" sqref="D12"/>
    </sheetView>
  </sheetViews>
  <sheetFormatPr defaultRowHeight="14.5" x14ac:dyDescent="0.35"/>
  <cols>
    <col min="1" max="1" width="7.36328125" bestFit="1" customWidth="1"/>
    <col min="2" max="2" width="21.1796875" bestFit="1" customWidth="1"/>
    <col min="3" max="4" width="11.81640625" bestFit="1" customWidth="1"/>
    <col min="5" max="5" width="14.54296875" bestFit="1" customWidth="1"/>
    <col min="6" max="6" width="11.81640625" bestFit="1" customWidth="1"/>
    <col min="8" max="8" width="12.453125" bestFit="1" customWidth="1"/>
    <col min="9" max="9" width="17.08984375" bestFit="1" customWidth="1"/>
    <col min="10" max="10" width="16.7265625" bestFit="1" customWidth="1"/>
    <col min="11" max="11" width="15.6328125" bestFit="1" customWidth="1"/>
    <col min="12" max="12" width="13.81640625" bestFit="1" customWidth="1"/>
    <col min="13" max="14" width="12.453125" bestFit="1" customWidth="1"/>
    <col min="15" max="15" width="23.54296875" bestFit="1" customWidth="1"/>
    <col min="16" max="16" width="15.6328125" bestFit="1" customWidth="1"/>
    <col min="17" max="17" width="13.36328125" bestFit="1" customWidth="1"/>
    <col min="18" max="18" width="13.54296875" bestFit="1" customWidth="1"/>
    <col min="19" max="19" width="13.81640625" bestFit="1" customWidth="1"/>
    <col min="20" max="20" width="13.26953125" bestFit="1" customWidth="1"/>
    <col min="21" max="21" width="13.54296875" bestFit="1" customWidth="1"/>
    <col min="22" max="22" width="20" bestFit="1" customWidth="1"/>
    <col min="23" max="23" width="20.26953125" bestFit="1" customWidth="1"/>
    <col min="24" max="57" width="15.6328125" bestFit="1" customWidth="1"/>
    <col min="58" max="58" width="18.81640625" bestFit="1" customWidth="1"/>
    <col min="59" max="59" width="18.54296875" bestFit="1" customWidth="1"/>
  </cols>
  <sheetData>
    <row r="1" spans="1:6" x14ac:dyDescent="0.35">
      <c r="A1" s="3" t="s">
        <v>6</v>
      </c>
      <c r="B1" s="3" t="s">
        <v>7</v>
      </c>
      <c r="C1" s="3" t="s">
        <v>8</v>
      </c>
      <c r="D1" s="3" t="s">
        <v>11</v>
      </c>
      <c r="E1" s="3" t="s">
        <v>9</v>
      </c>
    </row>
    <row r="2" spans="1:6" x14ac:dyDescent="0.35">
      <c r="A2" s="1">
        <v>1</v>
      </c>
      <c r="B2" s="2">
        <f>AVERAGEIF('Past Demand'!B:B,A2,'Past Demand'!C:C)</f>
        <v>524.99916666666661</v>
      </c>
      <c r="C2" s="2">
        <f>AVERAGEIF('Past Demand'!B:B,'Model With Stipulation'!A2,'Past Demand'!D:D)</f>
        <v>548.00083333333339</v>
      </c>
      <c r="D2" s="2">
        <f>C2*Constraints!$C$2</f>
        <v>54.80008333333334</v>
      </c>
      <c r="E2" s="2">
        <f>AVERAGEIF('Past Demand'!B:B,'Model With Stipulation'!A2,'Past Demand'!E:E)</f>
        <v>52.89041666666666</v>
      </c>
    </row>
    <row r="3" spans="1:6" x14ac:dyDescent="0.35">
      <c r="A3" s="1">
        <v>2</v>
      </c>
      <c r="B3" s="2">
        <f>AVERAGEIF('Past Demand'!B:B,A3,'Past Demand'!C:C)</f>
        <v>546</v>
      </c>
      <c r="C3" s="2">
        <f>AVERAGEIF('Past Demand'!B:B,'Model With Stipulation'!A3,'Past Demand'!D:D)</f>
        <v>278.99916666666667</v>
      </c>
      <c r="D3" s="2">
        <f>C3*Constraints!$C$2</f>
        <v>27.89991666666667</v>
      </c>
      <c r="E3" s="2">
        <f>AVERAGEIF('Past Demand'!B:B,'Model With Stipulation'!A3,'Past Demand'!E:E)</f>
        <v>48.879583333333336</v>
      </c>
    </row>
    <row r="4" spans="1:6" x14ac:dyDescent="0.35">
      <c r="A4" s="1">
        <v>3</v>
      </c>
      <c r="B4" s="2">
        <f>AVERAGEIF('Past Demand'!B:B,A4,'Past Demand'!C:C)</f>
        <v>605.99958333333336</v>
      </c>
      <c r="C4" s="2">
        <f>AVERAGEIF('Past Demand'!B:B,'Model With Stipulation'!A4,'Past Demand'!D:D)</f>
        <v>656.00041666666664</v>
      </c>
      <c r="D4" s="2">
        <f>C4*Constraints!$C$2</f>
        <v>65.600041666666669</v>
      </c>
      <c r="E4" s="2">
        <f>AVERAGEIF('Past Demand'!B:B,'Model With Stipulation'!A4,'Past Demand'!E:E)</f>
        <v>54.958750000000009</v>
      </c>
    </row>
    <row r="5" spans="1:6" x14ac:dyDescent="0.35">
      <c r="A5" s="1">
        <v>4</v>
      </c>
      <c r="B5" s="2">
        <f>AVERAGEIF('Past Demand'!B:B,A5,'Past Demand'!C:C)</f>
        <v>471.00041666666669</v>
      </c>
      <c r="C5" s="2">
        <f>AVERAGEIF('Past Demand'!B:B,'Model With Stipulation'!A5,'Past Demand'!D:D)</f>
        <v>257.99999999999994</v>
      </c>
      <c r="D5" s="2">
        <f>C5*Constraints!$C$2</f>
        <v>25.799999999999997</v>
      </c>
      <c r="E5" s="2">
        <f>AVERAGEIF('Past Demand'!B:B,'Model With Stipulation'!A5,'Past Demand'!E:E)</f>
        <v>46.479166666666657</v>
      </c>
    </row>
    <row r="8" spans="1:6" x14ac:dyDescent="0.35">
      <c r="C8" s="1">
        <v>1</v>
      </c>
      <c r="D8" s="1">
        <v>2</v>
      </c>
      <c r="E8" s="1">
        <v>3</v>
      </c>
      <c r="F8" s="1">
        <v>4</v>
      </c>
    </row>
    <row r="9" spans="1:6" x14ac:dyDescent="0.35">
      <c r="B9" s="1" t="s">
        <v>17</v>
      </c>
      <c r="C9" s="2">
        <f>Constraints!A2</f>
        <v>200</v>
      </c>
      <c r="D9" s="2">
        <f>C12</f>
        <v>54.800083333333419</v>
      </c>
      <c r="E9" s="2">
        <f t="shared" ref="E9:F9" si="0">D12</f>
        <v>721.60045833333334</v>
      </c>
      <c r="F9" s="2">
        <f t="shared" si="0"/>
        <v>65.600041666666698</v>
      </c>
    </row>
    <row r="10" spans="1:6" x14ac:dyDescent="0.35">
      <c r="B10" s="1" t="s">
        <v>18</v>
      </c>
      <c r="C10" s="9">
        <v>402.80091666666681</v>
      </c>
      <c r="D10" s="9">
        <v>945.79954166666653</v>
      </c>
      <c r="E10" s="9">
        <v>0</v>
      </c>
      <c r="F10" s="9">
        <v>218.19995833333337</v>
      </c>
    </row>
    <row r="11" spans="1:6" x14ac:dyDescent="0.35">
      <c r="B11" s="1" t="s">
        <v>19</v>
      </c>
      <c r="C11" s="2">
        <f>C2</f>
        <v>548.00083333333339</v>
      </c>
      <c r="D11" s="2">
        <f>C3</f>
        <v>278.99916666666667</v>
      </c>
      <c r="E11" s="2">
        <f>C4</f>
        <v>656.00041666666664</v>
      </c>
      <c r="F11" s="2">
        <f>C5</f>
        <v>257.99999999999994</v>
      </c>
    </row>
    <row r="12" spans="1:6" x14ac:dyDescent="0.35">
      <c r="B12" s="1" t="s">
        <v>20</v>
      </c>
      <c r="C12" s="9">
        <f>C9+C10-C11</f>
        <v>54.800083333333419</v>
      </c>
      <c r="D12" s="9">
        <f t="shared" ref="D12:F12" si="1">D9+D10-D11</f>
        <v>721.60045833333334</v>
      </c>
      <c r="E12" s="9">
        <f t="shared" si="1"/>
        <v>65.600041666666698</v>
      </c>
      <c r="F12" s="9">
        <f t="shared" si="1"/>
        <v>25.800000000000125</v>
      </c>
    </row>
    <row r="13" spans="1:6" x14ac:dyDescent="0.35">
      <c r="B13" s="1"/>
      <c r="C13" s="1"/>
      <c r="D13" s="1"/>
      <c r="E13" s="1"/>
      <c r="F13" s="1"/>
    </row>
    <row r="14" spans="1:6" x14ac:dyDescent="0.35">
      <c r="B14" s="1" t="s">
        <v>21</v>
      </c>
      <c r="C14" s="2">
        <f>B2</f>
        <v>524.99916666666661</v>
      </c>
      <c r="D14" s="2">
        <f>B3</f>
        <v>546</v>
      </c>
      <c r="E14" s="2">
        <f>B4</f>
        <v>605.99958333333336</v>
      </c>
      <c r="F14" s="2">
        <f>B5</f>
        <v>471.00041666666669</v>
      </c>
    </row>
    <row r="15" spans="1:6" x14ac:dyDescent="0.35">
      <c r="B15" s="1"/>
      <c r="C15" s="1"/>
      <c r="D15" s="1"/>
      <c r="E15" s="1"/>
      <c r="F15" s="1"/>
    </row>
    <row r="16" spans="1:6" x14ac:dyDescent="0.35">
      <c r="B16" s="1" t="s">
        <v>22</v>
      </c>
      <c r="C16" s="2">
        <f>D2</f>
        <v>54.80008333333334</v>
      </c>
      <c r="D16" s="2">
        <f>D3</f>
        <v>27.89991666666667</v>
      </c>
      <c r="E16" s="2">
        <f>D4</f>
        <v>65.600041666666669</v>
      </c>
      <c r="F16" s="2">
        <f>D5</f>
        <v>25.799999999999997</v>
      </c>
    </row>
    <row r="17" spans="2:23" x14ac:dyDescent="0.35">
      <c r="B17" s="1"/>
      <c r="C17" s="1"/>
      <c r="D17" s="1"/>
      <c r="E17" s="1"/>
      <c r="F17" s="1"/>
    </row>
    <row r="18" spans="2:23" x14ac:dyDescent="0.35">
      <c r="B18" s="1" t="s">
        <v>23</v>
      </c>
      <c r="C18" s="2">
        <f>(C12+C10)/2</f>
        <v>228.80050000000011</v>
      </c>
      <c r="D18" s="2">
        <f t="shared" ref="D18:F18" si="2">(D12+D10)/2</f>
        <v>833.69999999999993</v>
      </c>
      <c r="E18" s="2">
        <f t="shared" si="2"/>
        <v>32.800020833333349</v>
      </c>
      <c r="F18" s="2">
        <f t="shared" si="2"/>
        <v>121.99997916666675</v>
      </c>
    </row>
    <row r="19" spans="2:23" x14ac:dyDescent="0.35">
      <c r="B19" s="1"/>
      <c r="C19" s="1"/>
      <c r="D19" s="1"/>
      <c r="E19" s="1"/>
      <c r="F19" s="1"/>
      <c r="L19" t="s">
        <v>12</v>
      </c>
      <c r="M19" t="s">
        <v>15</v>
      </c>
      <c r="N19" t="s">
        <v>16</v>
      </c>
      <c r="O19" t="s">
        <v>30</v>
      </c>
      <c r="Q19" t="s">
        <v>12</v>
      </c>
      <c r="R19" t="s">
        <v>31</v>
      </c>
      <c r="S19" t="s">
        <v>34</v>
      </c>
      <c r="T19" t="s">
        <v>32</v>
      </c>
      <c r="U19" t="s">
        <v>35</v>
      </c>
      <c r="V19" t="s">
        <v>33</v>
      </c>
      <c r="W19" t="s">
        <v>36</v>
      </c>
    </row>
    <row r="20" spans="2:23" x14ac:dyDescent="0.35">
      <c r="B20" s="1" t="s">
        <v>24</v>
      </c>
      <c r="C20" s="10">
        <f>E2</f>
        <v>52.89041666666666</v>
      </c>
      <c r="D20" s="10">
        <f>E3</f>
        <v>48.879583333333336</v>
      </c>
      <c r="E20" s="10">
        <f>E4</f>
        <v>54.958750000000009</v>
      </c>
      <c r="F20" s="10">
        <f>E5</f>
        <v>46.479166666666657</v>
      </c>
      <c r="L20" s="5">
        <v>2000</v>
      </c>
      <c r="M20">
        <v>536.58500000000004</v>
      </c>
      <c r="N20">
        <v>452.84249999999997</v>
      </c>
      <c r="O20">
        <v>39.737499999999997</v>
      </c>
      <c r="Q20" s="5">
        <v>1</v>
      </c>
      <c r="R20">
        <v>376.5</v>
      </c>
      <c r="S20">
        <v>709.32</v>
      </c>
      <c r="T20">
        <v>283.17</v>
      </c>
      <c r="U20">
        <v>893.26</v>
      </c>
      <c r="V20">
        <v>36.58</v>
      </c>
      <c r="W20">
        <v>72.22</v>
      </c>
    </row>
    <row r="21" spans="2:23" x14ac:dyDescent="0.35">
      <c r="B21" s="1" t="s">
        <v>25</v>
      </c>
      <c r="C21" s="6">
        <v>0</v>
      </c>
      <c r="D21" s="6">
        <v>0</v>
      </c>
      <c r="E21" s="6">
        <v>0</v>
      </c>
      <c r="F21" s="6">
        <v>0</v>
      </c>
      <c r="L21" s="5">
        <v>2001</v>
      </c>
      <c r="M21">
        <v>521.12</v>
      </c>
      <c r="N21">
        <v>419.49249999999995</v>
      </c>
      <c r="O21">
        <v>40.732500000000002</v>
      </c>
      <c r="Q21" s="5">
        <v>2</v>
      </c>
      <c r="R21">
        <v>390.13</v>
      </c>
      <c r="S21">
        <v>723.55</v>
      </c>
      <c r="T21">
        <v>157.4</v>
      </c>
      <c r="U21">
        <v>373.7</v>
      </c>
      <c r="V21">
        <v>35.130000000000003</v>
      </c>
      <c r="W21">
        <v>61.99</v>
      </c>
    </row>
    <row r="22" spans="2:23" x14ac:dyDescent="0.35">
      <c r="B22" s="1"/>
      <c r="C22" s="1"/>
      <c r="D22" s="1"/>
      <c r="E22" s="1"/>
      <c r="F22" s="1"/>
      <c r="L22" s="5">
        <v>2002</v>
      </c>
      <c r="M22">
        <v>543.00250000000005</v>
      </c>
      <c r="N22">
        <v>428.58500000000004</v>
      </c>
      <c r="O22">
        <v>43.414999999999992</v>
      </c>
      <c r="Q22" s="5">
        <v>3</v>
      </c>
      <c r="R22">
        <v>365.58</v>
      </c>
      <c r="S22">
        <v>808.25</v>
      </c>
      <c r="T22">
        <v>295.69</v>
      </c>
      <c r="U22">
        <v>1080.51</v>
      </c>
      <c r="V22">
        <v>37.65</v>
      </c>
      <c r="W22">
        <v>77.930000000000007</v>
      </c>
    </row>
    <row r="23" spans="2:23" x14ac:dyDescent="0.35">
      <c r="B23" s="1" t="s">
        <v>26</v>
      </c>
      <c r="C23" s="6">
        <f>C20*C10</f>
        <v>21304.308316215283</v>
      </c>
      <c r="D23" s="6">
        <f t="shared" ref="D23:F23" si="3">D20*D10</f>
        <v>46230.287513524301</v>
      </c>
      <c r="E23" s="6">
        <f>E20*E10</f>
        <v>0</v>
      </c>
      <c r="F23" s="6">
        <f t="shared" si="3"/>
        <v>10141.752230034723</v>
      </c>
      <c r="L23" s="5">
        <v>2003</v>
      </c>
      <c r="M23">
        <v>520.98749999999995</v>
      </c>
      <c r="N23">
        <v>435.10750000000002</v>
      </c>
      <c r="O23">
        <v>38.052499999999995</v>
      </c>
      <c r="Q23" s="5">
        <v>4</v>
      </c>
      <c r="R23">
        <v>330.13</v>
      </c>
      <c r="S23">
        <v>673.82</v>
      </c>
      <c r="T23">
        <v>123.54</v>
      </c>
      <c r="U23">
        <v>426.43</v>
      </c>
      <c r="V23">
        <v>34.61</v>
      </c>
      <c r="W23">
        <v>60.32</v>
      </c>
    </row>
    <row r="24" spans="2:23" x14ac:dyDescent="0.35">
      <c r="B24" s="1" t="s">
        <v>27</v>
      </c>
      <c r="C24" s="6">
        <f>C21*C18</f>
        <v>0</v>
      </c>
      <c r="D24" s="6">
        <f t="shared" ref="D24:F24" si="4">D21*D18</f>
        <v>0</v>
      </c>
      <c r="E24" s="6">
        <f t="shared" si="4"/>
        <v>0</v>
      </c>
      <c r="F24" s="6">
        <f t="shared" si="4"/>
        <v>0</v>
      </c>
      <c r="L24" s="5">
        <v>2004</v>
      </c>
      <c r="M24">
        <v>545.90249999999992</v>
      </c>
      <c r="N24">
        <v>397.72249999999997</v>
      </c>
      <c r="O24">
        <v>42.21</v>
      </c>
      <c r="Q24" s="5" t="s">
        <v>13</v>
      </c>
    </row>
    <row r="25" spans="2:23" x14ac:dyDescent="0.35">
      <c r="L25" s="5">
        <v>2005</v>
      </c>
      <c r="M25">
        <v>523.6</v>
      </c>
      <c r="N25">
        <v>573.71500000000003</v>
      </c>
      <c r="O25">
        <v>43.457499999999996</v>
      </c>
      <c r="Q25" s="5" t="s">
        <v>14</v>
      </c>
      <c r="R25">
        <v>330.13</v>
      </c>
      <c r="S25">
        <v>808.25</v>
      </c>
      <c r="T25">
        <v>123.54</v>
      </c>
      <c r="U25">
        <v>1080.51</v>
      </c>
      <c r="V25">
        <v>34.61</v>
      </c>
      <c r="W25">
        <v>77.930000000000007</v>
      </c>
    </row>
    <row r="26" spans="2:23" x14ac:dyDescent="0.35">
      <c r="E26" s="7" t="s">
        <v>37</v>
      </c>
      <c r="F26" s="8">
        <f>SUM(C23:F24)</f>
        <v>77676.348059774304</v>
      </c>
      <c r="L26" s="5">
        <v>2006</v>
      </c>
      <c r="M26">
        <v>598.56500000000005</v>
      </c>
      <c r="N26">
        <v>525.2299999999999</v>
      </c>
      <c r="O26">
        <v>40.582499999999996</v>
      </c>
    </row>
    <row r="27" spans="2:23" x14ac:dyDescent="0.35">
      <c r="L27" s="5">
        <v>2007</v>
      </c>
      <c r="M27">
        <v>521.59249999999997</v>
      </c>
      <c r="N27">
        <v>413.56500000000005</v>
      </c>
      <c r="O27">
        <v>45.457500000000003</v>
      </c>
    </row>
    <row r="28" spans="2:23" x14ac:dyDescent="0.35">
      <c r="L28" s="5">
        <v>2008</v>
      </c>
      <c r="M28">
        <v>565.62</v>
      </c>
      <c r="N28">
        <v>335.16999999999996</v>
      </c>
      <c r="O28">
        <v>51.842500000000001</v>
      </c>
    </row>
    <row r="29" spans="2:23" x14ac:dyDescent="0.35">
      <c r="L29" s="5">
        <v>2009</v>
      </c>
      <c r="M29">
        <v>507.31250000000006</v>
      </c>
      <c r="N29">
        <v>414.25</v>
      </c>
      <c r="O29">
        <v>48.217500000000001</v>
      </c>
    </row>
    <row r="30" spans="2:23" x14ac:dyDescent="0.35">
      <c r="L30" s="5">
        <v>2010</v>
      </c>
      <c r="M30">
        <v>562.74249999999995</v>
      </c>
      <c r="N30">
        <v>433.9425</v>
      </c>
      <c r="O30">
        <v>52.122499999999995</v>
      </c>
    </row>
    <row r="31" spans="2:23" x14ac:dyDescent="0.35">
      <c r="L31" s="5">
        <v>2011</v>
      </c>
      <c r="M31">
        <v>529.08749999999998</v>
      </c>
      <c r="N31">
        <v>431.32499999999999</v>
      </c>
      <c r="O31">
        <v>49.927500000000002</v>
      </c>
    </row>
    <row r="32" spans="2:23" x14ac:dyDescent="0.35">
      <c r="L32" s="5">
        <v>2012</v>
      </c>
      <c r="M32">
        <v>508.59000000000003</v>
      </c>
      <c r="N32">
        <v>502.09499999999997</v>
      </c>
      <c r="O32">
        <v>53.04</v>
      </c>
    </row>
    <row r="33" spans="12:15" x14ac:dyDescent="0.35">
      <c r="L33" s="5">
        <v>2013</v>
      </c>
      <c r="M33">
        <v>514.5625</v>
      </c>
      <c r="N33">
        <v>426.35500000000002</v>
      </c>
      <c r="O33">
        <v>52.17</v>
      </c>
    </row>
    <row r="34" spans="12:15" x14ac:dyDescent="0.35">
      <c r="L34" s="5">
        <v>2014</v>
      </c>
      <c r="M34">
        <v>538.52750000000003</v>
      </c>
      <c r="N34">
        <v>402.38999999999993</v>
      </c>
      <c r="O34">
        <v>55.884999999999998</v>
      </c>
    </row>
    <row r="35" spans="12:15" x14ac:dyDescent="0.35">
      <c r="L35" s="5">
        <v>2015</v>
      </c>
      <c r="M35">
        <v>552.55499999999995</v>
      </c>
      <c r="N35">
        <v>361.37</v>
      </c>
      <c r="O35">
        <v>54.620000000000005</v>
      </c>
    </row>
    <row r="36" spans="12:15" x14ac:dyDescent="0.35">
      <c r="L36" s="5">
        <v>2016</v>
      </c>
      <c r="M36">
        <v>582.87750000000005</v>
      </c>
      <c r="N36">
        <v>457.63999999999993</v>
      </c>
      <c r="O36">
        <v>51.525000000000006</v>
      </c>
    </row>
    <row r="37" spans="12:15" x14ac:dyDescent="0.35">
      <c r="L37" s="5">
        <v>2017</v>
      </c>
      <c r="M37">
        <v>517.85249999999996</v>
      </c>
      <c r="N37">
        <v>415.66499999999996</v>
      </c>
      <c r="O37">
        <v>56.95</v>
      </c>
    </row>
    <row r="38" spans="12:15" x14ac:dyDescent="0.35">
      <c r="L38" s="5">
        <v>2018</v>
      </c>
      <c r="M38">
        <v>553.63499999999999</v>
      </c>
      <c r="N38">
        <v>503.6825</v>
      </c>
      <c r="O38">
        <v>56.732500000000002</v>
      </c>
    </row>
    <row r="39" spans="12:15" x14ac:dyDescent="0.35">
      <c r="L39" s="5">
        <v>2019</v>
      </c>
      <c r="M39">
        <v>533.20000000000005</v>
      </c>
      <c r="N39">
        <v>430.53250000000003</v>
      </c>
      <c r="O39">
        <v>58.432500000000005</v>
      </c>
    </row>
    <row r="40" spans="12:15" x14ac:dyDescent="0.35">
      <c r="L40" s="5">
        <v>2020</v>
      </c>
      <c r="M40">
        <v>527.05500000000006</v>
      </c>
      <c r="N40">
        <v>390.31750000000005</v>
      </c>
      <c r="O40">
        <v>61.274999999999999</v>
      </c>
    </row>
    <row r="41" spans="12:15" x14ac:dyDescent="0.35">
      <c r="L41" s="5">
        <v>2021</v>
      </c>
      <c r="M41">
        <v>516.5625</v>
      </c>
      <c r="N41">
        <v>383.005</v>
      </c>
      <c r="O41">
        <v>56.61</v>
      </c>
    </row>
    <row r="42" spans="12:15" x14ac:dyDescent="0.35">
      <c r="L42" s="5">
        <v>2022</v>
      </c>
      <c r="M42">
        <v>528.70500000000004</v>
      </c>
      <c r="N42">
        <v>484.95249999999999</v>
      </c>
      <c r="O42">
        <v>62.064999999999998</v>
      </c>
    </row>
    <row r="43" spans="12:15" x14ac:dyDescent="0.35">
      <c r="L43" s="5">
        <v>2023</v>
      </c>
      <c r="M43">
        <v>537.755</v>
      </c>
      <c r="N43">
        <v>427.05000000000007</v>
      </c>
      <c r="O43">
        <v>64.1875</v>
      </c>
    </row>
    <row r="44" spans="12:15" x14ac:dyDescent="0.35">
      <c r="L44" s="5" t="s">
        <v>14</v>
      </c>
      <c r="M44">
        <v>536.99979166666674</v>
      </c>
      <c r="N44">
        <v>435.25010416666663</v>
      </c>
      <c r="O44">
        <v>50.801979166666676</v>
      </c>
    </row>
  </sheetData>
  <conditionalFormatting sqref="B2:B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Past Demand</vt:lpstr>
      <vt:lpstr>Constraints</vt:lpstr>
      <vt:lpstr>Model</vt:lpstr>
      <vt:lpstr>Model With Stipulation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Emilia Wojciechowska</cp:lastModifiedBy>
  <dcterms:created xsi:type="dcterms:W3CDTF">2025-02-20T01:14:28Z</dcterms:created>
  <dcterms:modified xsi:type="dcterms:W3CDTF">2025-02-20T17:40:23Z</dcterms:modified>
</cp:coreProperties>
</file>