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osty\GitProjects\Vyzovskoe\3Сем\Теорвер\ДЗ\"/>
    </mc:Choice>
  </mc:AlternateContent>
  <xr:revisionPtr revIDLastSave="0" documentId="13_ncr:1_{62D31A35-179E-4890-8ED1-E9D54FCE8D9B}" xr6:coauthVersionLast="45" xr6:coauthVersionMax="45" xr10:uidLastSave="{00000000-0000-0000-0000-000000000000}"/>
  <bookViews>
    <workbookView xWindow="1365" yWindow="435" windowWidth="25080" windowHeight="1480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1" i="1" l="1"/>
  <c r="W81" i="1"/>
  <c r="X81" i="1"/>
  <c r="Y81" i="1"/>
  <c r="Z81" i="1"/>
  <c r="U81" i="1"/>
  <c r="U78" i="1"/>
  <c r="V78" i="1"/>
  <c r="W78" i="1"/>
  <c r="X78" i="1"/>
  <c r="Y78" i="1"/>
  <c r="Z78" i="1"/>
  <c r="Z79" i="1" s="1"/>
  <c r="U79" i="1"/>
  <c r="U77" i="1"/>
  <c r="W76" i="1"/>
  <c r="X76" i="1"/>
  <c r="Y76" i="1"/>
  <c r="Z76" i="1"/>
  <c r="V76" i="1"/>
  <c r="U67" i="1"/>
  <c r="U69" i="1"/>
  <c r="V66" i="1"/>
  <c r="W66" i="1"/>
  <c r="X66" i="1"/>
  <c r="Y66" i="1"/>
  <c r="Z66" i="1"/>
  <c r="U66" i="1"/>
  <c r="V65" i="1"/>
  <c r="W65" i="1"/>
  <c r="X65" i="1"/>
  <c r="Y65" i="1"/>
  <c r="Z65" i="1"/>
  <c r="U65" i="1"/>
  <c r="AF85" i="1"/>
  <c r="AG85" i="1"/>
  <c r="AH85" i="1"/>
  <c r="AI85" i="1"/>
  <c r="AJ85" i="1"/>
  <c r="AE84" i="1"/>
  <c r="AF84" i="1" s="1"/>
  <c r="AG84" i="1" s="1"/>
  <c r="AH84" i="1" s="1"/>
  <c r="AI84" i="1" s="1"/>
  <c r="AJ84" i="1" s="1"/>
  <c r="AF83" i="1"/>
  <c r="AG83" i="1"/>
  <c r="AH83" i="1"/>
  <c r="AI83" i="1"/>
  <c r="AJ83" i="1"/>
  <c r="AE83" i="1"/>
  <c r="AF82" i="1"/>
  <c r="AG82" i="1"/>
  <c r="AH82" i="1"/>
  <c r="AI82" i="1"/>
  <c r="AJ82" i="1"/>
  <c r="AE82" i="1"/>
  <c r="U68" i="1"/>
  <c r="U70" i="1" s="1"/>
  <c r="W79" i="1"/>
  <c r="V79" i="1"/>
  <c r="X79" i="1"/>
  <c r="Y79" i="1"/>
  <c r="P49" i="1"/>
  <c r="K49" i="1"/>
  <c r="K60" i="1" s="1"/>
  <c r="K48" i="1"/>
  <c r="K51" i="1" s="1"/>
  <c r="R49" i="1"/>
  <c r="L49" i="1"/>
  <c r="M49" i="1"/>
  <c r="N49" i="1"/>
  <c r="O49" i="1"/>
  <c r="Q49" i="1"/>
  <c r="R48" i="1"/>
  <c r="L48" i="1"/>
  <c r="M48" i="1"/>
  <c r="N48" i="1"/>
  <c r="O48" i="1"/>
  <c r="P48" i="1"/>
  <c r="Q48" i="1"/>
  <c r="K29" i="1"/>
  <c r="L29" i="1" s="1"/>
  <c r="U82" i="1" l="1"/>
  <c r="Z82" i="1"/>
  <c r="M29" i="1"/>
  <c r="N29" i="1" l="1"/>
  <c r="O29" i="1" l="1"/>
  <c r="P29" i="1" l="1"/>
  <c r="U85" i="1"/>
  <c r="I27" i="1"/>
  <c r="I28" i="1"/>
  <c r="I29" i="1" s="1"/>
  <c r="Q29" i="1" l="1"/>
  <c r="K61" i="1"/>
  <c r="L61" i="1"/>
  <c r="M61" i="1"/>
  <c r="N61" i="1"/>
  <c r="O61" i="1"/>
  <c r="P61" i="1"/>
  <c r="Q61" i="1"/>
  <c r="R61" i="1"/>
  <c r="E60" i="1"/>
  <c r="E59" i="1"/>
  <c r="L51" i="1"/>
  <c r="M51" i="1"/>
  <c r="N51" i="1"/>
  <c r="O51" i="1"/>
  <c r="P51" i="1"/>
  <c r="Q51" i="1"/>
  <c r="R51" i="1"/>
  <c r="K50" i="1"/>
  <c r="L50" i="1" s="1"/>
  <c r="M50" i="1" s="1"/>
  <c r="L60" i="1"/>
  <c r="M60" i="1"/>
  <c r="N60" i="1"/>
  <c r="O60" i="1"/>
  <c r="P60" i="1"/>
  <c r="Q60" i="1"/>
  <c r="R60" i="1"/>
  <c r="R29" i="1" l="1"/>
  <c r="K62" i="1"/>
  <c r="K63" i="1"/>
  <c r="R63" i="1"/>
  <c r="R62" i="1"/>
  <c r="Q63" i="1"/>
  <c r="Q62" i="1"/>
  <c r="P62" i="1"/>
  <c r="P63" i="1"/>
  <c r="O62" i="1"/>
  <c r="O63" i="1"/>
  <c r="N62" i="1"/>
  <c r="N63" i="1"/>
  <c r="M62" i="1"/>
  <c r="M63" i="1"/>
  <c r="L62" i="1"/>
  <c r="L63" i="1"/>
  <c r="N50" i="1"/>
  <c r="O50" i="1" s="1"/>
  <c r="P50" i="1" s="1"/>
  <c r="Q50" i="1" s="1"/>
  <c r="R50" i="1" s="1"/>
  <c r="K66" i="1" l="1"/>
  <c r="K65" i="1"/>
  <c r="K68" i="1" s="1"/>
  <c r="U61" i="1" s="1"/>
  <c r="V67" i="1" l="1"/>
  <c r="V69" i="1" s="1"/>
  <c r="Z67" i="1"/>
  <c r="Z69" i="1" s="1"/>
  <c r="W67" i="1"/>
  <c r="W69" i="1" s="1"/>
  <c r="Y67" i="1"/>
  <c r="Y69" i="1" s="1"/>
  <c r="X67" i="1"/>
  <c r="X69" i="1" s="1"/>
  <c r="V68" i="1"/>
  <c r="V70" i="1" s="1"/>
  <c r="W68" i="1"/>
  <c r="W70" i="1" s="1"/>
  <c r="X68" i="1"/>
  <c r="X70" i="1" s="1"/>
  <c r="Y68" i="1"/>
  <c r="Y70" i="1" s="1"/>
  <c r="Y77" i="1" s="1"/>
  <c r="Z68" i="1"/>
  <c r="Z70" i="1" s="1"/>
  <c r="K69" i="1"/>
  <c r="K70" i="1" s="1"/>
  <c r="K71" i="1" s="1"/>
  <c r="U62" i="1" s="1"/>
  <c r="K79" i="1" s="1"/>
  <c r="K80" i="1" s="1"/>
  <c r="X82" i="1" l="1"/>
  <c r="Y82" i="1"/>
  <c r="V82" i="1"/>
  <c r="V77" i="1"/>
  <c r="W77" i="1"/>
  <c r="X77" i="1"/>
  <c r="W82" i="1"/>
  <c r="L80" i="1" l="1"/>
  <c r="U84" i="1" l="1"/>
  <c r="K81" i="1"/>
  <c r="K82" i="1" s="1"/>
  <c r="AE85" i="1" l="1"/>
</calcChain>
</file>

<file path=xl/sharedStrings.xml><?xml version="1.0" encoding="utf-8"?>
<sst xmlns="http://schemas.openxmlformats.org/spreadsheetml/2006/main" count="80" uniqueCount="71">
  <si>
    <t>Данные по варианту</t>
  </si>
  <si>
    <t>Костяков Никита Андреевич 4134к</t>
  </si>
  <si>
    <t>1. Ранжировать данные по величине и найти размах выборки.</t>
  </si>
  <si>
    <t>Минимальное значение</t>
  </si>
  <si>
    <t>Максимальное занчение</t>
  </si>
  <si>
    <t>Размах выборки</t>
  </si>
  <si>
    <t>2. Преобразовать точечный вариационный ряд в интервальный с числом интервалов 8.</t>
  </si>
  <si>
    <t>Длинна интервала</t>
  </si>
  <si>
    <t>3. Построить полигон и гистограмму.</t>
  </si>
  <si>
    <t>границы:</t>
  </si>
  <si>
    <t>ni</t>
  </si>
  <si>
    <t>Номер интервала</t>
  </si>
  <si>
    <t>минимальное</t>
  </si>
  <si>
    <t>середина интервала</t>
  </si>
  <si>
    <t>Накопленные частоты</t>
  </si>
  <si>
    <t>Относительная частота</t>
  </si>
  <si>
    <t>4. Найти выборочные моду и медиану</t>
  </si>
  <si>
    <t>Мода</t>
  </si>
  <si>
    <t>Медиана</t>
  </si>
  <si>
    <t>5. Найти выборочное среднее, дисперсию и СКО.</t>
  </si>
  <si>
    <t>Середина интервала xi</t>
  </si>
  <si>
    <t>xi*ni</t>
  </si>
  <si>
    <t>xi^2*ni</t>
  </si>
  <si>
    <t>Сумма xi*ni</t>
  </si>
  <si>
    <t>Сумма xi^2*ni</t>
  </si>
  <si>
    <t>Выборочное среднее</t>
  </si>
  <si>
    <t xml:space="preserve">Выборочная дисперсия </t>
  </si>
  <si>
    <t xml:space="preserve">Исправленная дисперсия </t>
  </si>
  <si>
    <t xml:space="preserve">Исправленное среднее квадратическое отклонение </t>
  </si>
  <si>
    <t>6. Проверить гипотезу о нормальном распределении генеральной совокупности</t>
  </si>
  <si>
    <t>y</t>
  </si>
  <si>
    <t>a</t>
  </si>
  <si>
    <t>Кв отклонение</t>
  </si>
  <si>
    <t>нижняя граница интервала</t>
  </si>
  <si>
    <t>Верхняя граница интревала</t>
  </si>
  <si>
    <t>нижняя граница - выб среднее</t>
  </si>
  <si>
    <t>Верхняя граница - выб среднее</t>
  </si>
  <si>
    <t>интервалы нижние</t>
  </si>
  <si>
    <t>интервалы верхние</t>
  </si>
  <si>
    <t>Теоретическая вероятность Pi</t>
  </si>
  <si>
    <t>номер интервала</t>
  </si>
  <si>
    <t>zi</t>
  </si>
  <si>
    <t>zi+1</t>
  </si>
  <si>
    <t>Ui</t>
  </si>
  <si>
    <t>Ф(Ui)</t>
  </si>
  <si>
    <t xml:space="preserve">Xкр = </t>
  </si>
  <si>
    <t>О выполнении гипотезы ничего сказать нельзя</t>
  </si>
  <si>
    <t>сумма Х наблюдаемая</t>
  </si>
  <si>
    <t>7. Найти доверительный интервал для математического ожидания генеральной совокупности с надежностью  .</t>
  </si>
  <si>
    <t>коэф доверия (Ty)</t>
  </si>
  <si>
    <t>точность оценки</t>
  </si>
  <si>
    <t>Доверенный интервал</t>
  </si>
  <si>
    <t>надежность %</t>
  </si>
  <si>
    <t>вариант 3</t>
  </si>
  <si>
    <r>
      <t xml:space="preserve"> -</t>
    </r>
    <r>
      <rPr>
        <sz val="11"/>
        <color theme="1"/>
        <rFont val="Calibri"/>
        <family val="2"/>
        <charset val="204"/>
      </rPr>
      <t>∞</t>
    </r>
  </si>
  <si>
    <t>Объединенные интервалы</t>
  </si>
  <si>
    <t>∞</t>
  </si>
  <si>
    <t>Верхняя граница</t>
  </si>
  <si>
    <t>Xi^2=(〖N' i-Ni)^2 )/N'i</t>
  </si>
  <si>
    <t>ni` = N*Pi</t>
  </si>
  <si>
    <t>Xi</t>
  </si>
  <si>
    <r>
      <t>X</t>
    </r>
    <r>
      <rPr>
        <b/>
        <vertAlign val="subscript"/>
        <sz val="14"/>
        <color rgb="FF000000"/>
        <rFont val="Times New Roman"/>
        <family val="1"/>
        <charset val="204"/>
      </rPr>
      <t>i+1</t>
    </r>
  </si>
  <si>
    <r>
      <t>n</t>
    </r>
    <r>
      <rPr>
        <b/>
        <vertAlign val="subscript"/>
        <sz val="14"/>
        <color rgb="FF000000"/>
        <rFont val="Times New Roman"/>
        <family val="1"/>
        <charset val="204"/>
      </rPr>
      <t>i</t>
    </r>
  </si>
  <si>
    <r>
      <t>z</t>
    </r>
    <r>
      <rPr>
        <b/>
        <vertAlign val="subscript"/>
        <sz val="14"/>
        <color rgb="FF000000"/>
        <rFont val="Times New Roman"/>
        <family val="1"/>
        <charset val="204"/>
      </rPr>
      <t>i</t>
    </r>
  </si>
  <si>
    <r>
      <t>z</t>
    </r>
    <r>
      <rPr>
        <b/>
        <vertAlign val="subscript"/>
        <sz val="14"/>
        <color rgb="FF000000"/>
        <rFont val="Times New Roman"/>
        <family val="1"/>
        <charset val="204"/>
      </rPr>
      <t>i+1</t>
    </r>
  </si>
  <si>
    <r>
      <t>Ф( z</t>
    </r>
    <r>
      <rPr>
        <b/>
        <vertAlign val="subscript"/>
        <sz val="14"/>
        <color rgb="FF000000"/>
        <rFont val="Times New Roman"/>
        <family val="1"/>
        <charset val="204"/>
      </rPr>
      <t>i</t>
    </r>
    <r>
      <rPr>
        <b/>
        <sz val="14"/>
        <color rgb="FF000000"/>
        <rFont val="Times New Roman"/>
        <family val="1"/>
        <charset val="204"/>
      </rPr>
      <t>)</t>
    </r>
  </si>
  <si>
    <r>
      <t>Ф(z</t>
    </r>
    <r>
      <rPr>
        <b/>
        <vertAlign val="subscript"/>
        <sz val="14"/>
        <color rgb="FF000000"/>
        <rFont val="Times New Roman"/>
        <family val="1"/>
        <charset val="204"/>
      </rPr>
      <t>i+1</t>
    </r>
    <r>
      <rPr>
        <b/>
        <sz val="14"/>
        <color rgb="FF000000"/>
        <rFont val="Times New Roman"/>
        <family val="1"/>
        <charset val="204"/>
      </rPr>
      <t>)</t>
    </r>
  </si>
  <si>
    <r>
      <t>P</t>
    </r>
    <r>
      <rPr>
        <b/>
        <vertAlign val="subscript"/>
        <sz val="14"/>
        <color rgb="FF000000"/>
        <rFont val="Times New Roman"/>
        <family val="1"/>
        <charset val="204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</si>
  <si>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  <charset val="204"/>
      </rPr>
      <t>i</t>
    </r>
    <r>
      <rPr>
        <b/>
        <sz val="14"/>
        <color rgb="FF000000"/>
        <rFont val="Times New Roman"/>
        <family val="1"/>
        <charset val="204"/>
      </rPr>
      <t>’</t>
    </r>
  </si>
  <si>
    <t>+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</si>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</sst>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1" fillId="0" borderId="17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NumberFormat="1" applyBorder="1"/>
    <xf numFmtId="0" fontId="0" fillId="0" borderId="22" xfId="0" applyBorder="1"/>
    <xf numFmtId="0" fontId="0" fillId="0" borderId="20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1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3" xfId="0" applyNumberFormat="1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2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3" fillId="0" borderId="1" xfId="0" applyFont="1" applyBorder="1"/>
    <xf numFmtId="0" fontId="0" fillId="2" borderId="0" xfId="0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6" xfId="0" applyNumberFormat="1" applyBorder="1"/>
    <xf numFmtId="2" fontId="0" fillId="0" borderId="1" xfId="0" applyNumberFormat="1" applyFill="1" applyBorder="1"/>
    <xf numFmtId="2" fontId="0" fillId="0" borderId="17" xfId="0" applyNumberFormat="1" applyFill="1" applyBorder="1"/>
    <xf numFmtId="2" fontId="0" fillId="0" borderId="1" xfId="0" applyNumberFormat="1" applyBorder="1"/>
    <xf numFmtId="2" fontId="1" fillId="0" borderId="17" xfId="0" applyNumberFormat="1" applyFont="1" applyBorder="1" applyAlignment="1">
      <alignment vertical="center"/>
    </xf>
    <xf numFmtId="0" fontId="4" fillId="3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835978789258052E-2"/>
          <c:y val="0.1672938208563288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Лист1!$K$51:$R$51</c:f>
              <c:numCache>
                <c:formatCode>General</c:formatCode>
                <c:ptCount val="8"/>
                <c:pt idx="0">
                  <c:v>0.1336</c:v>
                </c:pt>
                <c:pt idx="1">
                  <c:v>6.6799999999999998E-2</c:v>
                </c:pt>
                <c:pt idx="2">
                  <c:v>0.20039999999999999</c:v>
                </c:pt>
                <c:pt idx="3">
                  <c:v>0.20039999999999999</c:v>
                </c:pt>
                <c:pt idx="4">
                  <c:v>0.1837</c:v>
                </c:pt>
                <c:pt idx="5">
                  <c:v>0.1169</c:v>
                </c:pt>
                <c:pt idx="6">
                  <c:v>6.6799999999999998E-2</c:v>
                </c:pt>
                <c:pt idx="7">
                  <c:v>3.3399999999999999E-2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7-4A65-A97F-28AB4BC1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7159311"/>
        <c:axId val="1562096463"/>
      </c:barChart>
      <c:catAx>
        <c:axId val="15071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96463"/>
        <c:crosses val="autoZero"/>
        <c:auto val="1"/>
        <c:lblAlgn val="ctr"/>
        <c:lblOffset val="100"/>
        <c:noMultiLvlLbl val="0"/>
      </c:catAx>
      <c:valAx>
        <c:axId val="15620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1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686461478028635E-2"/>
          <c:y val="0.16519352415686014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Лист1!$K$48:$R$48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E-4693-A2B3-DB27F9CE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66095"/>
        <c:axId val="1564882655"/>
      </c:lineChart>
      <c:catAx>
        <c:axId val="161776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882655"/>
        <c:crosses val="autoZero"/>
        <c:auto val="1"/>
        <c:lblAlgn val="ctr"/>
        <c:lblOffset val="100"/>
        <c:noMultiLvlLbl val="0"/>
      </c:catAx>
      <c:valAx>
        <c:axId val="15648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76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10689760163815E-2"/>
          <c:y val="2.8930046562631033E-2"/>
          <c:w val="0.8875043125525296"/>
          <c:h val="0.699384653285284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Лист1!$K$61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F-4B9A-95E8-02742DA752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Лист1!$K$61:$R$61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F-4B9A-95E8-02742DA752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Лист1!$U$73:$AB$73</c:f>
              <c:numCache>
                <c:formatCode>General</c:formatCode>
                <c:ptCount val="8"/>
                <c:pt idx="0">
                  <c:v>3.4929999999999999</c:v>
                </c:pt>
                <c:pt idx="1">
                  <c:v>7.1580000000000004</c:v>
                </c:pt>
                <c:pt idx="2">
                  <c:v>11.029</c:v>
                </c:pt>
                <c:pt idx="3">
                  <c:v>12.779</c:v>
                </c:pt>
                <c:pt idx="4">
                  <c:v>11.134</c:v>
                </c:pt>
                <c:pt idx="5">
                  <c:v>7.2949999999999999</c:v>
                </c:pt>
                <c:pt idx="6">
                  <c:v>3.5939999999999999</c:v>
                </c:pt>
                <c:pt idx="7">
                  <c:v>1.3320000000000001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F-4B9A-95E8-02742DA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190527"/>
        <c:axId val="403018703"/>
      </c:lineChart>
      <c:catAx>
        <c:axId val="198519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18703"/>
        <c:crosses val="autoZero"/>
        <c:auto val="1"/>
        <c:lblAlgn val="ctr"/>
        <c:lblOffset val="100"/>
        <c:noMultiLvlLbl val="0"/>
      </c:catAx>
      <c:valAx>
        <c:axId val="4030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162484</xdr:colOff>
      <xdr:row>25</xdr:row>
      <xdr:rowOff>79561</xdr:rowOff>
    </xdr:from>
    <xdr:to>
      <xdr:col>25</xdr:col>
      <xdr:colOff>222739</xdr:colOff>
      <xdr:row>35</xdr:row>
      <xdr:rowOff>112058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ED9A85-1B71-4FF2-A240-908985EEB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162484</xdr:colOff>
      <xdr:row>35</xdr:row>
      <xdr:rowOff>201706</xdr:rowOff>
    </xdr:from>
    <xdr:to>
      <xdr:col>25</xdr:col>
      <xdr:colOff>268941</xdr:colOff>
      <xdr:row>44</xdr:row>
      <xdr:rowOff>189378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7A1B8E-DCD8-474A-9A6E-5671C83A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358106</xdr:colOff>
      <xdr:row>26</xdr:row>
      <xdr:rowOff>120090</xdr:rowOff>
    </xdr:from>
    <xdr:to>
      <xdr:col>30</xdr:col>
      <xdr:colOff>536705</xdr:colOff>
      <xdr:row>36</xdr:row>
      <xdr:rowOff>204429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73293B-A362-4DBB-92D2-28C671AA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468479</xdr:colOff>
      <xdr:row>97</xdr:row>
      <xdr:rowOff>0</xdr:rowOff>
    </xdr:from>
    <xdr:to>
      <xdr:col>29</xdr:col>
      <xdr:colOff>1098175</xdr:colOff>
      <xdr:row>98</xdr:row>
      <xdr:rowOff>11319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ADAED9A-3E2B-4780-A029-F9D408AA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3273" y="22781559"/>
          <a:ext cx="629696" cy="6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98</xdr:row>
      <xdr:rowOff>0</xdr:rowOff>
    </xdr:from>
    <xdr:to>
      <xdr:col>23</xdr:col>
      <xdr:colOff>285750</xdr:colOff>
      <xdr:row>98</xdr:row>
      <xdr:rowOff>209550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974636A-5B27-4496-98C0-63B31696A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1650" y="232505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152400</xdr:colOff>
      <xdr:row>105</xdr:row>
      <xdr:rowOff>9525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011BF6D-98EB-4A5D-B409-F2606A1D6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725" y="2467927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106"/>
  <sheetViews>
    <sheetView tabSelected="1" topLeftCell="M82" zoomScale="85" zoomScaleNormal="85" workbookViewId="0">
      <selection activeCell="T100" sqref="T100"/>
    </sheetView>
  </sheetViews>
  <sheetFormatPr defaultRowHeight="15" x14ac:dyDescent="0.25"/>
  <cols>
    <col min="2" max="2" width="9" bestFit="1" customWidth="1"/>
    <col min="5" max="5" width="9" bestFit="1" customWidth="1"/>
    <col min="10" max="10" width="23.140625" bestFit="1" customWidth="1"/>
    <col min="11" max="11" width="11" bestFit="1" customWidth="1"/>
    <col min="12" max="18" width="9" bestFit="1" customWidth="1"/>
    <col min="20" max="20" width="33.5703125" bestFit="1" customWidth="1"/>
    <col min="21" max="21" width="15.28515625" bestFit="1" customWidth="1"/>
    <col min="22" max="24" width="9" bestFit="1" customWidth="1"/>
    <col min="27" max="27" width="12.28515625" bestFit="1" customWidth="1"/>
    <col min="28" max="28" width="15.85546875" bestFit="1" customWidth="1"/>
    <col min="30" max="30" width="22.7109375" bestFit="1" customWidth="1"/>
  </cols>
  <sheetData>
    <row r="1" spans="2:9" x14ac:dyDescent="0.25">
      <c r="B1" s="49" t="s">
        <v>0</v>
      </c>
      <c r="C1" s="49"/>
      <c r="D1" s="49"/>
      <c r="F1" s="45" t="s">
        <v>1</v>
      </c>
      <c r="G1" s="45"/>
      <c r="H1" s="45"/>
      <c r="I1" s="45"/>
    </row>
    <row r="2" spans="2:9" x14ac:dyDescent="0.25">
      <c r="B2" s="1">
        <v>5</v>
      </c>
      <c r="C2" s="1">
        <v>6</v>
      </c>
      <c r="D2" s="1">
        <v>9</v>
      </c>
      <c r="F2" t="s">
        <v>53</v>
      </c>
    </row>
    <row r="3" spans="2:9" ht="18.75" x14ac:dyDescent="0.25">
      <c r="B3" s="2">
        <v>567</v>
      </c>
      <c r="C3" s="2">
        <v>559</v>
      </c>
      <c r="D3" s="2">
        <v>566</v>
      </c>
    </row>
    <row r="4" spans="2:9" ht="18.75" x14ac:dyDescent="0.25">
      <c r="B4" s="2">
        <v>563</v>
      </c>
      <c r="C4" s="2">
        <v>574</v>
      </c>
      <c r="D4" s="2">
        <v>542</v>
      </c>
    </row>
    <row r="5" spans="2:9" ht="18.75" x14ac:dyDescent="0.25">
      <c r="B5" s="2">
        <v>560</v>
      </c>
      <c r="C5" s="2">
        <v>565</v>
      </c>
      <c r="D5" s="2">
        <v>539</v>
      </c>
    </row>
    <row r="6" spans="2:9" ht="18.75" x14ac:dyDescent="0.25">
      <c r="B6" s="2">
        <v>570</v>
      </c>
      <c r="C6" s="2">
        <v>582</v>
      </c>
      <c r="D6" s="2">
        <v>561</v>
      </c>
    </row>
    <row r="7" spans="2:9" ht="18.75" x14ac:dyDescent="0.25">
      <c r="B7" s="2">
        <v>559</v>
      </c>
      <c r="C7" s="2">
        <v>558</v>
      </c>
      <c r="D7" s="2">
        <v>557</v>
      </c>
    </row>
    <row r="8" spans="2:9" ht="18.75" x14ac:dyDescent="0.25">
      <c r="B8" s="2">
        <v>559</v>
      </c>
      <c r="C8" s="2">
        <v>576</v>
      </c>
      <c r="D8" s="2">
        <v>552</v>
      </c>
    </row>
    <row r="9" spans="2:9" ht="18.75" x14ac:dyDescent="0.25">
      <c r="B9" s="2">
        <v>573</v>
      </c>
      <c r="C9" s="2">
        <v>562</v>
      </c>
      <c r="D9" s="2">
        <v>554</v>
      </c>
    </row>
    <row r="10" spans="2:9" ht="18.75" x14ac:dyDescent="0.25">
      <c r="B10" s="2">
        <v>557</v>
      </c>
      <c r="C10" s="2">
        <v>552</v>
      </c>
      <c r="D10" s="2">
        <v>551</v>
      </c>
    </row>
    <row r="11" spans="2:9" ht="18.75" x14ac:dyDescent="0.25">
      <c r="B11" s="2">
        <v>556</v>
      </c>
      <c r="C11" s="2">
        <v>557</v>
      </c>
      <c r="D11" s="2">
        <v>571</v>
      </c>
    </row>
    <row r="12" spans="2:9" ht="18.75" x14ac:dyDescent="0.25">
      <c r="B12" s="2">
        <v>577</v>
      </c>
      <c r="C12" s="2">
        <v>562</v>
      </c>
      <c r="D12" s="2">
        <v>554</v>
      </c>
    </row>
    <row r="13" spans="2:9" ht="18.75" x14ac:dyDescent="0.25">
      <c r="B13" s="2">
        <v>545</v>
      </c>
      <c r="C13" s="2">
        <v>566</v>
      </c>
      <c r="D13" s="2">
        <v>558</v>
      </c>
    </row>
    <row r="14" spans="2:9" ht="18.75" x14ac:dyDescent="0.25">
      <c r="B14" s="2">
        <v>561</v>
      </c>
      <c r="C14" s="2">
        <v>552</v>
      </c>
      <c r="D14" s="2">
        <v>556</v>
      </c>
    </row>
    <row r="15" spans="2:9" ht="18.75" x14ac:dyDescent="0.25">
      <c r="B15" s="2">
        <v>553</v>
      </c>
      <c r="C15" s="2">
        <v>549</v>
      </c>
      <c r="D15" s="2">
        <v>557</v>
      </c>
    </row>
    <row r="16" spans="2:9" ht="18.75" x14ac:dyDescent="0.25">
      <c r="B16" s="2">
        <v>541</v>
      </c>
      <c r="C16" s="2">
        <v>572</v>
      </c>
      <c r="D16" s="2">
        <v>542</v>
      </c>
    </row>
    <row r="17" spans="2:29" ht="18.75" x14ac:dyDescent="0.25">
      <c r="B17" s="2">
        <v>565</v>
      </c>
      <c r="C17" s="2">
        <v>538</v>
      </c>
      <c r="D17" s="2">
        <v>563</v>
      </c>
    </row>
    <row r="18" spans="2:29" ht="18.75" x14ac:dyDescent="0.25">
      <c r="B18" s="2">
        <v>560</v>
      </c>
      <c r="C18" s="2">
        <v>549</v>
      </c>
      <c r="D18" s="2">
        <v>552</v>
      </c>
    </row>
    <row r="19" spans="2:29" ht="18.75" x14ac:dyDescent="0.25">
      <c r="B19" s="2">
        <v>542</v>
      </c>
      <c r="C19" s="2">
        <v>538</v>
      </c>
      <c r="D19" s="2">
        <v>553</v>
      </c>
    </row>
    <row r="20" spans="2:29" ht="18.75" x14ac:dyDescent="0.25">
      <c r="B20" s="2">
        <v>547</v>
      </c>
      <c r="C20" s="2">
        <v>547</v>
      </c>
      <c r="D20" s="2">
        <v>567</v>
      </c>
    </row>
    <row r="21" spans="2:29" ht="18.75" x14ac:dyDescent="0.25">
      <c r="B21" s="2">
        <v>537</v>
      </c>
      <c r="C21" s="2">
        <v>554</v>
      </c>
      <c r="D21" s="2">
        <v>569</v>
      </c>
    </row>
    <row r="22" spans="2:29" ht="18.75" x14ac:dyDescent="0.3">
      <c r="B22" s="3">
        <v>545</v>
      </c>
      <c r="C22" s="3">
        <v>560</v>
      </c>
      <c r="D22" s="3">
        <v>557</v>
      </c>
    </row>
    <row r="24" spans="2:29" ht="15.75" thickBot="1" x14ac:dyDescent="0.3"/>
    <row r="25" spans="2:29" ht="15.75" thickBot="1" x14ac:dyDescent="0.3">
      <c r="B25" s="50" t="s">
        <v>2</v>
      </c>
      <c r="C25" s="51"/>
      <c r="D25" s="51"/>
      <c r="E25" s="51"/>
      <c r="F25" s="51"/>
      <c r="G25" s="51"/>
      <c r="H25" s="51"/>
      <c r="I25" s="52"/>
      <c r="J25" s="53" t="s">
        <v>6</v>
      </c>
      <c r="K25" s="54"/>
      <c r="L25" s="54"/>
      <c r="M25" s="54"/>
      <c r="N25" s="54"/>
      <c r="O25" s="54"/>
      <c r="P25" s="54"/>
      <c r="Q25" s="54"/>
      <c r="R25" s="54"/>
      <c r="S25" s="55"/>
      <c r="T25" s="50" t="s">
        <v>8</v>
      </c>
      <c r="U25" s="51"/>
      <c r="V25" s="51"/>
      <c r="W25" s="51"/>
      <c r="X25" s="51"/>
      <c r="Y25" s="51"/>
      <c r="Z25" s="51"/>
      <c r="AA25" s="51"/>
      <c r="AB25" s="51"/>
      <c r="AC25" s="52"/>
    </row>
    <row r="26" spans="2:29" x14ac:dyDescent="0.25">
      <c r="B26" s="4"/>
      <c r="C26" s="5"/>
      <c r="D26" s="5"/>
      <c r="E26" s="5"/>
      <c r="F26" s="5"/>
      <c r="G26" s="5"/>
      <c r="H26" s="5"/>
      <c r="I26" s="5"/>
      <c r="J26" s="23"/>
      <c r="K26" s="29"/>
      <c r="L26" s="29"/>
      <c r="M26" s="29"/>
      <c r="N26" s="29"/>
      <c r="O26" s="29"/>
      <c r="P26" s="29"/>
      <c r="Q26" s="29"/>
      <c r="R26" s="29"/>
      <c r="S26" s="22"/>
      <c r="T26" s="5"/>
      <c r="U26" s="5"/>
      <c r="V26" s="5"/>
      <c r="W26" s="5"/>
      <c r="X26" s="5"/>
      <c r="Y26" s="5"/>
      <c r="Z26" s="5"/>
      <c r="AA26" s="5"/>
      <c r="AB26" s="5"/>
      <c r="AC26" s="6"/>
    </row>
    <row r="27" spans="2:29" ht="18.75" x14ac:dyDescent="0.25">
      <c r="B27" s="7">
        <v>537</v>
      </c>
      <c r="E27" s="5"/>
      <c r="F27" s="56" t="s">
        <v>3</v>
      </c>
      <c r="G27" s="57"/>
      <c r="H27" s="58"/>
      <c r="I27" s="15">
        <f>MIN(B27:B86)</f>
        <v>537</v>
      </c>
      <c r="J27" s="30" t="s">
        <v>7</v>
      </c>
      <c r="L27" s="59">
        <v>5.7</v>
      </c>
      <c r="M27" s="18"/>
      <c r="N27" s="18"/>
      <c r="O27" s="18"/>
      <c r="P27" s="18"/>
      <c r="Q27" s="18"/>
      <c r="R27" s="18"/>
      <c r="S27" s="6"/>
      <c r="T27" s="5"/>
      <c r="U27" s="5"/>
      <c r="V27" s="5"/>
      <c r="W27" s="5"/>
      <c r="X27" s="5"/>
      <c r="Y27" s="5"/>
      <c r="Z27" s="5"/>
      <c r="AA27" s="5"/>
      <c r="AB27" s="5"/>
      <c r="AC27" s="6"/>
    </row>
    <row r="28" spans="2:29" ht="18.75" x14ac:dyDescent="0.25">
      <c r="B28" s="7">
        <v>538</v>
      </c>
      <c r="E28" s="5"/>
      <c r="F28" s="56" t="s">
        <v>4</v>
      </c>
      <c r="G28" s="57"/>
      <c r="H28" s="58"/>
      <c r="I28" s="15">
        <f>MAX(B27:B86)</f>
        <v>582</v>
      </c>
      <c r="J28" s="26" t="s">
        <v>11</v>
      </c>
      <c r="K28" s="20">
        <v>1</v>
      </c>
      <c r="L28" s="16">
        <v>2</v>
      </c>
      <c r="M28" s="1">
        <v>3</v>
      </c>
      <c r="N28" s="1">
        <v>4</v>
      </c>
      <c r="O28" s="1">
        <v>5</v>
      </c>
      <c r="P28" s="16">
        <v>6</v>
      </c>
      <c r="Q28" s="16">
        <v>7</v>
      </c>
      <c r="R28" s="1">
        <v>8</v>
      </c>
      <c r="S28" s="6"/>
      <c r="T28" s="5"/>
      <c r="U28" s="5"/>
      <c r="V28" s="5"/>
      <c r="W28" s="5"/>
      <c r="X28" s="5"/>
      <c r="Y28" s="5"/>
      <c r="Z28" s="5"/>
      <c r="AA28" s="5"/>
      <c r="AB28" s="5"/>
      <c r="AC28" s="6"/>
    </row>
    <row r="29" spans="2:29" ht="18.75" x14ac:dyDescent="0.25">
      <c r="B29" s="7">
        <v>538</v>
      </c>
      <c r="E29" s="5"/>
      <c r="F29" s="56" t="s">
        <v>5</v>
      </c>
      <c r="G29" s="57"/>
      <c r="H29" s="58"/>
      <c r="I29" s="15">
        <f>I28-I27</f>
        <v>45</v>
      </c>
      <c r="J29" s="26" t="s">
        <v>9</v>
      </c>
      <c r="K29" s="60">
        <f>K30+L27</f>
        <v>542.70000000000005</v>
      </c>
      <c r="L29" s="61">
        <f>K29+$L$27</f>
        <v>548.40000000000009</v>
      </c>
      <c r="M29" s="61">
        <f t="shared" ref="M29:R29" si="0">L29+$L$27</f>
        <v>554.10000000000014</v>
      </c>
      <c r="N29" s="61">
        <f t="shared" si="0"/>
        <v>559.80000000000018</v>
      </c>
      <c r="O29" s="61">
        <f t="shared" si="0"/>
        <v>565.50000000000023</v>
      </c>
      <c r="P29" s="61">
        <f t="shared" si="0"/>
        <v>571.20000000000027</v>
      </c>
      <c r="Q29" s="61">
        <f t="shared" si="0"/>
        <v>576.90000000000032</v>
      </c>
      <c r="R29" s="61">
        <f t="shared" si="0"/>
        <v>582.60000000000036</v>
      </c>
      <c r="S29" s="6"/>
      <c r="T29" s="5"/>
      <c r="U29" s="5"/>
      <c r="V29" s="5"/>
      <c r="W29" s="5"/>
      <c r="X29" s="5"/>
      <c r="Y29" s="5"/>
      <c r="Z29" s="5"/>
      <c r="AA29" s="5"/>
      <c r="AB29" s="5"/>
      <c r="AC29" s="6"/>
    </row>
    <row r="30" spans="2:29" ht="18.75" x14ac:dyDescent="0.25">
      <c r="B30" s="7">
        <v>539</v>
      </c>
      <c r="E30" s="5"/>
      <c r="F30" s="5"/>
      <c r="G30" s="5"/>
      <c r="H30" s="5"/>
      <c r="I30" s="5"/>
      <c r="J30" s="26" t="s">
        <v>12</v>
      </c>
      <c r="K30" s="19">
        <v>537</v>
      </c>
      <c r="L30" s="7">
        <v>545</v>
      </c>
      <c r="M30" s="7">
        <v>549</v>
      </c>
      <c r="N30" s="2">
        <v>557</v>
      </c>
      <c r="O30" s="2">
        <v>560</v>
      </c>
      <c r="P30" s="2">
        <v>566</v>
      </c>
      <c r="Q30" s="2">
        <v>572</v>
      </c>
      <c r="R30" s="2">
        <v>577</v>
      </c>
      <c r="S30" s="6"/>
      <c r="T30" s="5"/>
      <c r="U30" s="5"/>
      <c r="V30" s="5"/>
      <c r="W30" s="5"/>
      <c r="X30" s="5"/>
      <c r="Y30" s="5"/>
      <c r="Z30" s="5"/>
      <c r="AA30" s="5"/>
      <c r="AB30" s="5"/>
      <c r="AC30" s="6"/>
    </row>
    <row r="31" spans="2:29" ht="19.5" thickBot="1" x14ac:dyDescent="0.35">
      <c r="B31" s="7">
        <v>541</v>
      </c>
      <c r="E31" s="5"/>
      <c r="F31" s="5"/>
      <c r="G31" s="5"/>
      <c r="H31" s="5"/>
      <c r="I31" s="5"/>
      <c r="J31" s="4"/>
      <c r="K31" s="7">
        <v>538</v>
      </c>
      <c r="L31" s="8">
        <v>545</v>
      </c>
      <c r="M31" s="7">
        <v>549</v>
      </c>
      <c r="N31" s="2">
        <v>557</v>
      </c>
      <c r="O31" s="2">
        <v>560</v>
      </c>
      <c r="P31" s="2">
        <v>566</v>
      </c>
      <c r="Q31" s="2">
        <v>573</v>
      </c>
      <c r="R31" s="10">
        <v>582</v>
      </c>
      <c r="S31" s="6"/>
      <c r="T31" s="5"/>
      <c r="U31" s="5"/>
      <c r="V31" s="5"/>
      <c r="W31" s="5"/>
      <c r="X31" s="5"/>
      <c r="Y31" s="5"/>
      <c r="Z31" s="5"/>
      <c r="AA31" s="5"/>
      <c r="AB31" s="5"/>
      <c r="AC31" s="6"/>
    </row>
    <row r="32" spans="2:29" ht="18.75" x14ac:dyDescent="0.3">
      <c r="B32" s="7">
        <v>542</v>
      </c>
      <c r="E32" s="5"/>
      <c r="F32" s="5"/>
      <c r="G32" s="5"/>
      <c r="H32" s="5"/>
      <c r="I32" s="5"/>
      <c r="J32" s="4"/>
      <c r="K32" s="7">
        <v>538</v>
      </c>
      <c r="L32" s="7">
        <v>547</v>
      </c>
      <c r="M32" s="19">
        <v>551</v>
      </c>
      <c r="N32" s="3">
        <v>557</v>
      </c>
      <c r="O32" s="3">
        <v>560</v>
      </c>
      <c r="P32" s="2">
        <v>567</v>
      </c>
      <c r="Q32" s="2">
        <v>574</v>
      </c>
      <c r="R32" s="5"/>
      <c r="S32" s="6"/>
      <c r="T32" s="5"/>
      <c r="U32" s="5"/>
      <c r="V32" s="5"/>
      <c r="W32" s="5"/>
      <c r="X32" s="5"/>
      <c r="Y32" s="5"/>
      <c r="Z32" s="5"/>
      <c r="AA32" s="5"/>
      <c r="AB32" s="5"/>
      <c r="AC32" s="6"/>
    </row>
    <row r="33" spans="2:29" ht="19.5" thickBot="1" x14ac:dyDescent="0.3">
      <c r="B33" s="7">
        <v>542</v>
      </c>
      <c r="E33" s="5"/>
      <c r="F33" s="5"/>
      <c r="G33" s="5"/>
      <c r="H33" s="5"/>
      <c r="I33" s="5"/>
      <c r="J33" s="4"/>
      <c r="K33" s="7">
        <v>539</v>
      </c>
      <c r="L33" s="7">
        <v>547</v>
      </c>
      <c r="M33" s="7">
        <v>552</v>
      </c>
      <c r="N33" s="2">
        <v>557</v>
      </c>
      <c r="O33" s="10">
        <v>561</v>
      </c>
      <c r="P33" s="2">
        <v>567</v>
      </c>
      <c r="Q33" s="2">
        <v>576</v>
      </c>
      <c r="R33" s="5"/>
      <c r="S33" s="6"/>
      <c r="T33" s="5"/>
      <c r="U33" s="5"/>
      <c r="V33" s="5"/>
      <c r="W33" s="5"/>
      <c r="X33" s="5"/>
      <c r="Y33" s="5"/>
      <c r="Z33" s="5"/>
      <c r="AA33" s="5"/>
      <c r="AB33" s="5"/>
      <c r="AC33" s="6"/>
    </row>
    <row r="34" spans="2:29" ht="18.75" x14ac:dyDescent="0.25">
      <c r="B34" s="7">
        <v>542</v>
      </c>
      <c r="E34" s="5"/>
      <c r="F34" s="5"/>
      <c r="G34" s="5"/>
      <c r="H34" s="5"/>
      <c r="I34" s="5"/>
      <c r="J34" s="4"/>
      <c r="K34" s="7">
        <v>541</v>
      </c>
      <c r="M34" s="7">
        <v>552</v>
      </c>
      <c r="N34" s="2">
        <v>557</v>
      </c>
      <c r="O34" s="2">
        <v>561</v>
      </c>
      <c r="P34" s="2">
        <v>569</v>
      </c>
      <c r="Q34" s="5"/>
      <c r="S34" s="6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 spans="2:29" ht="18.75" x14ac:dyDescent="0.25">
      <c r="B35" s="7">
        <v>545</v>
      </c>
      <c r="E35" s="5"/>
      <c r="F35" s="5"/>
      <c r="G35" s="5"/>
      <c r="H35" s="5"/>
      <c r="I35" s="5"/>
      <c r="J35" s="4"/>
      <c r="K35" s="7">
        <v>542</v>
      </c>
      <c r="M35" s="7">
        <v>552</v>
      </c>
      <c r="N35" s="2">
        <v>558</v>
      </c>
      <c r="O35" s="2">
        <v>562</v>
      </c>
      <c r="P35" s="2">
        <v>570</v>
      </c>
      <c r="Q35" s="5"/>
      <c r="S35" s="6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 spans="2:29" ht="18.75" x14ac:dyDescent="0.3">
      <c r="B36" s="8">
        <v>545</v>
      </c>
      <c r="E36" s="5"/>
      <c r="F36" s="5"/>
      <c r="G36" s="5"/>
      <c r="H36" s="5"/>
      <c r="I36" s="5"/>
      <c r="K36" s="7">
        <v>542</v>
      </c>
      <c r="M36" s="7">
        <v>552</v>
      </c>
      <c r="N36" s="2">
        <v>558</v>
      </c>
      <c r="O36" s="2">
        <v>562</v>
      </c>
      <c r="P36" s="2">
        <v>571</v>
      </c>
      <c r="Q36" s="5"/>
      <c r="S36" s="6"/>
      <c r="T36" s="5"/>
      <c r="U36" s="5"/>
      <c r="V36" s="5"/>
      <c r="W36" s="5"/>
      <c r="X36" s="5"/>
      <c r="Y36" s="5"/>
      <c r="Z36" s="5"/>
      <c r="AA36" s="5"/>
      <c r="AB36" s="5"/>
      <c r="AC36" s="6"/>
    </row>
    <row r="37" spans="2:29" ht="19.5" thickBot="1" x14ac:dyDescent="0.3">
      <c r="B37" s="7">
        <v>547</v>
      </c>
      <c r="E37" s="5"/>
      <c r="F37" s="5"/>
      <c r="G37" s="5"/>
      <c r="H37" s="5"/>
      <c r="I37" s="5"/>
      <c r="K37" s="7">
        <v>542</v>
      </c>
      <c r="M37" s="9">
        <v>553</v>
      </c>
      <c r="N37" s="2">
        <v>556</v>
      </c>
      <c r="O37" s="2">
        <v>563</v>
      </c>
      <c r="P37" s="5"/>
      <c r="Q37" s="5"/>
      <c r="S37" s="6"/>
      <c r="T37" s="5"/>
      <c r="U37" s="5"/>
      <c r="V37" s="5"/>
      <c r="W37" s="5"/>
      <c r="X37" s="5"/>
      <c r="Y37" s="5"/>
      <c r="Z37" s="5"/>
      <c r="AA37" s="5"/>
      <c r="AB37" s="5"/>
      <c r="AC37" s="6"/>
    </row>
    <row r="38" spans="2:29" ht="18.75" x14ac:dyDescent="0.25">
      <c r="B38" s="7">
        <v>547</v>
      </c>
      <c r="E38" s="5"/>
      <c r="F38" s="5"/>
      <c r="G38" s="5"/>
      <c r="H38" s="5"/>
      <c r="I38" s="5"/>
      <c r="K38" s="5"/>
      <c r="M38" s="2">
        <v>553</v>
      </c>
      <c r="N38" s="2">
        <v>556</v>
      </c>
      <c r="O38" s="2">
        <v>563</v>
      </c>
      <c r="P38" s="5"/>
      <c r="Q38" s="5"/>
      <c r="S38" s="6"/>
      <c r="T38" s="5"/>
      <c r="U38" s="5"/>
      <c r="V38" s="5"/>
      <c r="W38" s="5"/>
      <c r="X38" s="5"/>
      <c r="Y38" s="5"/>
      <c r="Z38" s="5"/>
      <c r="AA38" s="5"/>
      <c r="AB38" s="5"/>
      <c r="AC38" s="6"/>
    </row>
    <row r="39" spans="2:29" ht="18.75" x14ac:dyDescent="0.25">
      <c r="B39" s="7">
        <v>549</v>
      </c>
      <c r="E39" s="5"/>
      <c r="F39" s="5"/>
      <c r="G39" s="5"/>
      <c r="H39" s="5"/>
      <c r="I39" s="5"/>
      <c r="K39" s="5"/>
      <c r="M39" s="2">
        <v>554</v>
      </c>
      <c r="N39" s="2">
        <v>559</v>
      </c>
      <c r="O39" s="2">
        <v>565</v>
      </c>
      <c r="P39" s="5"/>
      <c r="Q39" s="5"/>
      <c r="S39" s="6"/>
      <c r="T39" s="5"/>
      <c r="U39" s="5"/>
      <c r="V39" s="5"/>
      <c r="W39" s="5"/>
      <c r="X39" s="5"/>
      <c r="Y39" s="5"/>
      <c r="Z39" s="5"/>
      <c r="AA39" s="5"/>
      <c r="AB39" s="5"/>
      <c r="AC39" s="6"/>
    </row>
    <row r="40" spans="2:29" ht="18.75" x14ac:dyDescent="0.25">
      <c r="B40" s="7">
        <v>549</v>
      </c>
      <c r="E40" s="5"/>
      <c r="F40" s="5"/>
      <c r="G40" s="5"/>
      <c r="H40" s="5"/>
      <c r="I40" s="5"/>
      <c r="K40" s="5"/>
      <c r="M40" s="2">
        <v>554</v>
      </c>
      <c r="N40" s="2">
        <v>559</v>
      </c>
      <c r="O40" s="2">
        <v>565</v>
      </c>
      <c r="P40" s="5"/>
      <c r="Q40" s="5"/>
      <c r="S40" s="6"/>
      <c r="T40" s="5"/>
      <c r="U40" s="5"/>
      <c r="V40" s="5"/>
      <c r="W40" s="5"/>
      <c r="X40" s="5"/>
      <c r="Y40" s="5"/>
      <c r="Z40" s="5"/>
      <c r="AA40" s="5"/>
      <c r="AB40" s="5"/>
      <c r="AC40" s="6"/>
    </row>
    <row r="41" spans="2:29" ht="18.75" x14ac:dyDescent="0.25">
      <c r="B41" s="7">
        <v>551</v>
      </c>
      <c r="E41" s="5"/>
      <c r="F41" s="5"/>
      <c r="G41" s="5"/>
      <c r="H41" s="5"/>
      <c r="I41" s="5"/>
      <c r="K41" s="5"/>
      <c r="M41" s="2">
        <v>554</v>
      </c>
      <c r="N41" s="2">
        <v>559</v>
      </c>
      <c r="P41" s="5"/>
      <c r="Q41" s="5"/>
      <c r="S41" s="6"/>
      <c r="T41" s="5"/>
      <c r="U41" s="5"/>
      <c r="V41" s="5"/>
      <c r="W41" s="5"/>
      <c r="X41" s="5"/>
      <c r="Y41" s="5"/>
      <c r="Z41" s="5"/>
      <c r="AA41" s="5"/>
      <c r="AB41" s="5"/>
      <c r="AC41" s="6"/>
    </row>
    <row r="42" spans="2:29" ht="18.75" x14ac:dyDescent="0.25">
      <c r="B42" s="7">
        <v>552</v>
      </c>
      <c r="E42" s="5"/>
      <c r="F42" s="5"/>
      <c r="G42" s="5"/>
      <c r="H42" s="5"/>
      <c r="I42" s="5"/>
      <c r="K42" s="5"/>
      <c r="M42" s="5"/>
      <c r="P42" s="5"/>
      <c r="Q42" s="5"/>
      <c r="S42" s="6"/>
      <c r="T42" s="5"/>
      <c r="U42" s="5"/>
      <c r="V42" s="5"/>
      <c r="W42" s="5"/>
      <c r="X42" s="5"/>
      <c r="Y42" s="5"/>
      <c r="Z42" s="5"/>
      <c r="AA42" s="5"/>
      <c r="AB42" s="5"/>
      <c r="AC42" s="6"/>
    </row>
    <row r="43" spans="2:29" ht="18.75" x14ac:dyDescent="0.25">
      <c r="B43" s="7">
        <v>552</v>
      </c>
      <c r="E43" s="5"/>
      <c r="F43" s="5"/>
      <c r="G43" s="5"/>
      <c r="H43" s="5"/>
      <c r="I43" s="5"/>
      <c r="K43" s="5"/>
      <c r="M43" s="5"/>
      <c r="P43" s="5"/>
      <c r="Q43" s="5"/>
      <c r="S43" s="6"/>
      <c r="T43" s="5"/>
      <c r="U43" s="5"/>
      <c r="V43" s="5"/>
      <c r="W43" s="5"/>
      <c r="X43" s="5"/>
      <c r="Y43" s="5"/>
      <c r="Z43" s="5"/>
      <c r="AA43" s="5"/>
      <c r="AB43" s="5"/>
      <c r="AC43" s="6"/>
    </row>
    <row r="44" spans="2:29" ht="18.75" x14ac:dyDescent="0.25">
      <c r="B44" s="7">
        <v>552</v>
      </c>
      <c r="E44" s="5"/>
      <c r="F44" s="5"/>
      <c r="G44" s="5"/>
      <c r="H44" s="5"/>
      <c r="I44" s="5"/>
      <c r="J44" s="4"/>
      <c r="K44" s="5"/>
      <c r="M44" s="5"/>
      <c r="P44" s="5"/>
      <c r="Q44" s="5"/>
      <c r="S44" s="6"/>
      <c r="T44" s="5"/>
      <c r="U44" s="5"/>
      <c r="V44" s="5"/>
      <c r="W44" s="5"/>
      <c r="X44" s="5"/>
      <c r="Y44" s="5"/>
      <c r="Z44" s="5"/>
      <c r="AA44" s="5"/>
      <c r="AB44" s="5"/>
      <c r="AC44" s="6"/>
    </row>
    <row r="45" spans="2:29" ht="18.75" x14ac:dyDescent="0.25">
      <c r="B45" s="7">
        <v>552</v>
      </c>
      <c r="E45" s="5"/>
      <c r="F45" s="5"/>
      <c r="G45" s="5"/>
      <c r="H45" s="5"/>
      <c r="I45" s="5"/>
      <c r="J45" s="4"/>
      <c r="K45" s="5"/>
      <c r="M45" s="5"/>
      <c r="P45" s="5"/>
      <c r="Q45" s="5"/>
      <c r="S45" s="6"/>
      <c r="T45" s="5"/>
      <c r="U45" s="5"/>
      <c r="V45" s="5"/>
      <c r="W45" s="5"/>
      <c r="X45" s="5"/>
      <c r="Y45" s="5"/>
      <c r="Z45" s="5"/>
      <c r="AA45" s="5"/>
      <c r="AB45" s="5"/>
      <c r="AC45" s="6"/>
    </row>
    <row r="46" spans="2:29" ht="19.5" thickBot="1" x14ac:dyDescent="0.3">
      <c r="B46" s="9">
        <v>553</v>
      </c>
      <c r="C46" s="13"/>
      <c r="D46" s="11"/>
      <c r="E46" s="11"/>
      <c r="F46" s="11"/>
      <c r="G46" s="11"/>
      <c r="H46" s="11"/>
      <c r="I46" s="11"/>
      <c r="J46" s="4"/>
      <c r="K46" s="5"/>
      <c r="L46" s="5"/>
      <c r="M46" s="5"/>
      <c r="O46" s="5"/>
      <c r="P46" s="5"/>
      <c r="Q46" s="5"/>
      <c r="R46" s="5"/>
      <c r="S46" s="6"/>
      <c r="T46" s="11"/>
      <c r="U46" s="11"/>
      <c r="V46" s="11"/>
      <c r="W46" s="11"/>
      <c r="X46" s="11"/>
      <c r="Y46" s="11"/>
      <c r="Z46" s="11"/>
      <c r="AA46" s="11"/>
      <c r="AB46" s="11"/>
      <c r="AC46" s="12"/>
    </row>
    <row r="47" spans="2:29" ht="18.75" x14ac:dyDescent="0.25">
      <c r="B47" s="2">
        <v>553</v>
      </c>
      <c r="I47" s="29"/>
      <c r="J47" s="4"/>
      <c r="K47" s="5"/>
      <c r="L47" s="5"/>
      <c r="M47" s="5"/>
      <c r="N47" s="5"/>
      <c r="O47" s="5"/>
      <c r="P47" s="5"/>
      <c r="Q47" s="5"/>
      <c r="R47" s="5"/>
      <c r="S47" s="6"/>
    </row>
    <row r="48" spans="2:29" ht="18.75" x14ac:dyDescent="0.25">
      <c r="B48" s="2">
        <v>554</v>
      </c>
      <c r="I48" s="5"/>
      <c r="J48" s="31" t="s">
        <v>10</v>
      </c>
      <c r="K48" s="17">
        <f>COUNT(K30:K46)</f>
        <v>8</v>
      </c>
      <c r="L48" s="17">
        <f t="shared" ref="L48:Q48" si="1">COUNT(L30:L46)</f>
        <v>4</v>
      </c>
      <c r="M48" s="17">
        <f t="shared" si="1"/>
        <v>12</v>
      </c>
      <c r="N48" s="17">
        <f t="shared" si="1"/>
        <v>12</v>
      </c>
      <c r="O48" s="17">
        <f>COUNT(O30:O46)</f>
        <v>11</v>
      </c>
      <c r="P48" s="17">
        <f t="shared" si="1"/>
        <v>7</v>
      </c>
      <c r="Q48" s="17">
        <f t="shared" si="1"/>
        <v>4</v>
      </c>
      <c r="R48" s="17">
        <f>COUNT(R30:R46)</f>
        <v>2</v>
      </c>
      <c r="S48" s="6"/>
    </row>
    <row r="49" spans="2:36" ht="18.75" x14ac:dyDescent="0.25">
      <c r="B49" s="2">
        <v>554</v>
      </c>
      <c r="I49" s="5"/>
      <c r="J49" s="30" t="s">
        <v>13</v>
      </c>
      <c r="K49" s="17">
        <f>HARMEAN(K30:K46)</f>
        <v>539.86784814851217</v>
      </c>
      <c r="L49" s="17">
        <f t="shared" ref="L49:Q49" si="2">HARMEAN(L30:L46)</f>
        <v>545.99816849816841</v>
      </c>
      <c r="M49" s="17">
        <f t="shared" si="2"/>
        <v>552.07835453278017</v>
      </c>
      <c r="N49" s="17">
        <f t="shared" si="2"/>
        <v>557.49805759994535</v>
      </c>
      <c r="O49" s="17">
        <f t="shared" si="2"/>
        <v>561.99450874104025</v>
      </c>
      <c r="P49" s="17">
        <f>HARMEAN(P30:P46)</f>
        <v>567.99397171441581</v>
      </c>
      <c r="Q49" s="17">
        <f t="shared" si="2"/>
        <v>573.74619161430689</v>
      </c>
      <c r="R49" s="17">
        <f>HARMEAN(R30:R46)</f>
        <v>579.48921484037965</v>
      </c>
      <c r="S49" s="6"/>
    </row>
    <row r="50" spans="2:36" ht="18.75" x14ac:dyDescent="0.25">
      <c r="B50" s="2">
        <v>554</v>
      </c>
      <c r="I50" s="5"/>
      <c r="J50" s="30" t="s">
        <v>14</v>
      </c>
      <c r="K50" s="17">
        <f>K48</f>
        <v>8</v>
      </c>
      <c r="L50" s="17">
        <f>L48+K50</f>
        <v>12</v>
      </c>
      <c r="M50" s="17">
        <f>M48+L50</f>
        <v>24</v>
      </c>
      <c r="N50" s="17">
        <f t="shared" ref="N50:R50" si="3">N48+M50</f>
        <v>36</v>
      </c>
      <c r="O50" s="17">
        <f t="shared" si="3"/>
        <v>47</v>
      </c>
      <c r="P50" s="17">
        <f t="shared" si="3"/>
        <v>54</v>
      </c>
      <c r="Q50" s="17">
        <f t="shared" si="3"/>
        <v>58</v>
      </c>
      <c r="R50" s="17">
        <f t="shared" si="3"/>
        <v>60</v>
      </c>
      <c r="S50" s="6"/>
    </row>
    <row r="51" spans="2:36" ht="18.75" x14ac:dyDescent="0.25">
      <c r="B51" s="2">
        <v>556</v>
      </c>
      <c r="I51" s="5"/>
      <c r="J51" s="32" t="s">
        <v>15</v>
      </c>
      <c r="K51" s="21">
        <f>0.0167*K48</f>
        <v>0.1336</v>
      </c>
      <c r="L51" s="21">
        <f t="shared" ref="L51:R51" si="4">0.0167*L48</f>
        <v>6.6799999999999998E-2</v>
      </c>
      <c r="M51" s="21">
        <f t="shared" si="4"/>
        <v>0.20039999999999999</v>
      </c>
      <c r="N51" s="21">
        <f t="shared" si="4"/>
        <v>0.20039999999999999</v>
      </c>
      <c r="O51" s="21">
        <f t="shared" si="4"/>
        <v>0.1837</v>
      </c>
      <c r="P51" s="21">
        <f t="shared" si="4"/>
        <v>0.1169</v>
      </c>
      <c r="Q51" s="21">
        <f t="shared" si="4"/>
        <v>6.6799999999999998E-2</v>
      </c>
      <c r="R51" s="21">
        <f t="shared" si="4"/>
        <v>3.3399999999999999E-2</v>
      </c>
      <c r="S51" s="33"/>
    </row>
    <row r="52" spans="2:36" ht="19.5" thickBot="1" x14ac:dyDescent="0.3">
      <c r="B52" s="2">
        <v>556</v>
      </c>
      <c r="I52" s="5"/>
      <c r="J52" s="14"/>
      <c r="K52" s="28"/>
      <c r="L52" s="11"/>
      <c r="M52" s="11"/>
      <c r="N52" s="11"/>
      <c r="O52" s="11"/>
      <c r="P52" s="11"/>
      <c r="Q52" s="11"/>
      <c r="R52" s="11"/>
      <c r="S52" s="12"/>
    </row>
    <row r="53" spans="2:36" ht="18.75" x14ac:dyDescent="0.25">
      <c r="B53" s="2">
        <v>557</v>
      </c>
    </row>
    <row r="54" spans="2:36" ht="18.75" x14ac:dyDescent="0.25">
      <c r="B54" s="2">
        <v>557</v>
      </c>
    </row>
    <row r="55" spans="2:36" ht="18.75" x14ac:dyDescent="0.3">
      <c r="B55" s="3">
        <v>557</v>
      </c>
    </row>
    <row r="56" spans="2:36" ht="18.75" x14ac:dyDescent="0.25">
      <c r="B56" s="2">
        <v>557</v>
      </c>
    </row>
    <row r="57" spans="2:36" ht="19.5" thickBot="1" x14ac:dyDescent="0.3">
      <c r="B57" s="2">
        <v>557</v>
      </c>
    </row>
    <row r="58" spans="2:36" ht="19.5" thickBot="1" x14ac:dyDescent="0.3">
      <c r="B58" s="2">
        <v>558</v>
      </c>
      <c r="D58" s="50" t="s">
        <v>16</v>
      </c>
      <c r="E58" s="51"/>
      <c r="F58" s="51"/>
      <c r="G58" s="51"/>
      <c r="H58" s="51"/>
      <c r="I58" s="52"/>
      <c r="J58" s="46" t="s">
        <v>19</v>
      </c>
      <c r="K58" s="47"/>
      <c r="L58" s="47"/>
      <c r="M58" s="47"/>
      <c r="N58" s="47"/>
      <c r="O58" s="47"/>
      <c r="P58" s="47"/>
      <c r="Q58" s="47"/>
      <c r="R58" s="47"/>
      <c r="S58" s="48"/>
      <c r="T58" s="46" t="s">
        <v>29</v>
      </c>
      <c r="U58" s="47"/>
      <c r="V58" s="51"/>
      <c r="W58" s="51"/>
      <c r="X58" s="51"/>
      <c r="Y58" s="51"/>
      <c r="Z58" s="51"/>
      <c r="AA58" s="51"/>
      <c r="AB58" s="52"/>
    </row>
    <row r="59" spans="2:36" ht="18.75" x14ac:dyDescent="0.25">
      <c r="B59" s="2">
        <v>558</v>
      </c>
      <c r="D59" s="4" t="s">
        <v>17</v>
      </c>
      <c r="E59" s="5">
        <f>MODE(B27:B86)</f>
        <v>557</v>
      </c>
      <c r="F59" s="5"/>
      <c r="G59" s="5"/>
      <c r="H59" s="5"/>
      <c r="I59" s="5"/>
      <c r="J59" s="24" t="s">
        <v>11</v>
      </c>
      <c r="K59" s="25">
        <v>1</v>
      </c>
      <c r="L59" s="25">
        <v>2</v>
      </c>
      <c r="M59" s="25">
        <v>3</v>
      </c>
      <c r="N59" s="25">
        <v>4</v>
      </c>
      <c r="O59" s="25">
        <v>5</v>
      </c>
      <c r="P59" s="25">
        <v>6</v>
      </c>
      <c r="Q59" s="25">
        <v>7</v>
      </c>
      <c r="R59" s="25">
        <v>8</v>
      </c>
      <c r="S59" s="29"/>
      <c r="T59" s="24" t="s">
        <v>31</v>
      </c>
      <c r="U59" s="38">
        <v>0.2</v>
      </c>
      <c r="V59" s="29"/>
      <c r="W59" s="29"/>
      <c r="X59" s="29"/>
      <c r="Y59" s="29"/>
      <c r="Z59" s="29"/>
      <c r="AA59" s="29"/>
      <c r="AB59" s="22"/>
    </row>
    <row r="60" spans="2:36" ht="19.5" thickBot="1" x14ac:dyDescent="0.3">
      <c r="B60" s="2">
        <v>559</v>
      </c>
      <c r="D60" s="14" t="s">
        <v>18</v>
      </c>
      <c r="E60" s="11">
        <f>(B54+B55)/2</f>
        <v>557</v>
      </c>
      <c r="F60" s="11"/>
      <c r="G60" s="11"/>
      <c r="H60" s="11"/>
      <c r="I60" s="11"/>
      <c r="J60" s="26" t="s">
        <v>20</v>
      </c>
      <c r="K60" s="17">
        <f>K49</f>
        <v>539.86784814851217</v>
      </c>
      <c r="L60" s="17">
        <f t="shared" ref="L60:R60" si="5">L49</f>
        <v>545.99816849816841</v>
      </c>
      <c r="M60" s="17">
        <f t="shared" si="5"/>
        <v>552.07835453278017</v>
      </c>
      <c r="N60" s="17">
        <f t="shared" si="5"/>
        <v>557.49805759994535</v>
      </c>
      <c r="O60" s="17">
        <f t="shared" si="5"/>
        <v>561.99450874104025</v>
      </c>
      <c r="P60" s="17">
        <f t="shared" si="5"/>
        <v>567.99397171441581</v>
      </c>
      <c r="Q60" s="17">
        <f t="shared" si="5"/>
        <v>573.74619161430689</v>
      </c>
      <c r="R60" s="17">
        <f t="shared" si="5"/>
        <v>579.48921484037965</v>
      </c>
      <c r="S60" s="5"/>
      <c r="T60" s="39" t="s">
        <v>30</v>
      </c>
      <c r="U60" s="40">
        <v>0.95</v>
      </c>
      <c r="V60" s="5"/>
      <c r="W60" s="5"/>
      <c r="X60" s="5"/>
      <c r="Y60" s="5"/>
      <c r="Z60" s="5"/>
      <c r="AA60" s="5"/>
      <c r="AB60" s="6"/>
    </row>
    <row r="61" spans="2:36" ht="18.75" x14ac:dyDescent="0.25">
      <c r="B61" s="2">
        <v>559</v>
      </c>
      <c r="J61" s="26" t="s">
        <v>10</v>
      </c>
      <c r="K61" s="17">
        <f>K48</f>
        <v>8</v>
      </c>
      <c r="L61" s="17">
        <f t="shared" ref="L61:R61" si="6">L48</f>
        <v>4</v>
      </c>
      <c r="M61" s="17">
        <f t="shared" si="6"/>
        <v>12</v>
      </c>
      <c r="N61" s="17">
        <f t="shared" si="6"/>
        <v>12</v>
      </c>
      <c r="O61" s="17">
        <f t="shared" si="6"/>
        <v>11</v>
      </c>
      <c r="P61" s="17">
        <f t="shared" si="6"/>
        <v>7</v>
      </c>
      <c r="Q61" s="17">
        <f t="shared" si="6"/>
        <v>4</v>
      </c>
      <c r="R61" s="17">
        <f t="shared" si="6"/>
        <v>2</v>
      </c>
      <c r="S61" s="5"/>
      <c r="T61" s="26" t="s">
        <v>25</v>
      </c>
      <c r="U61" s="36">
        <f>K68</f>
        <v>557.16188331773026</v>
      </c>
      <c r="V61" s="5"/>
      <c r="W61" s="5"/>
      <c r="X61" s="5"/>
      <c r="Y61" s="5"/>
      <c r="Z61" s="5"/>
      <c r="AA61" s="5"/>
      <c r="AB61" s="6"/>
    </row>
    <row r="62" spans="2:36" ht="19.5" thickBot="1" x14ac:dyDescent="0.3">
      <c r="B62" s="2">
        <v>559</v>
      </c>
      <c r="J62" s="26" t="s">
        <v>21</v>
      </c>
      <c r="K62" s="17">
        <f>K61*K60</f>
        <v>4318.9427851880973</v>
      </c>
      <c r="L62" s="17">
        <f t="shared" ref="L62:R62" si="7">L61*L60</f>
        <v>2183.9926739926736</v>
      </c>
      <c r="M62" s="17">
        <f t="shared" si="7"/>
        <v>6624.940254393362</v>
      </c>
      <c r="N62" s="17">
        <f t="shared" si="7"/>
        <v>6689.9766911993447</v>
      </c>
      <c r="O62" s="17">
        <f t="shared" si="7"/>
        <v>6181.9395961514429</v>
      </c>
      <c r="P62" s="17">
        <f t="shared" si="7"/>
        <v>3975.9578020009108</v>
      </c>
      <c r="Q62" s="17">
        <f t="shared" si="7"/>
        <v>2294.9847664572276</v>
      </c>
      <c r="R62" s="17">
        <f t="shared" si="7"/>
        <v>1158.9784296807593</v>
      </c>
      <c r="S62" s="5"/>
      <c r="T62" s="27" t="s">
        <v>32</v>
      </c>
      <c r="U62" s="37">
        <f>K71</f>
        <v>10.397244737304952</v>
      </c>
      <c r="V62" s="5"/>
      <c r="W62" s="5"/>
      <c r="X62" s="5"/>
      <c r="Y62" s="5"/>
      <c r="Z62" s="5"/>
      <c r="AA62" s="5"/>
      <c r="AB62" s="6"/>
    </row>
    <row r="63" spans="2:36" ht="19.5" thickBot="1" x14ac:dyDescent="0.3">
      <c r="B63" s="2">
        <v>560</v>
      </c>
      <c r="J63" s="26" t="s">
        <v>22</v>
      </c>
      <c r="K63" s="17">
        <f>K60*K60*K61</f>
        <v>2331658.34771604</v>
      </c>
      <c r="L63" s="17">
        <f t="shared" ref="L63:R63" si="8">L60*L60*L61</f>
        <v>1192456.0000134173</v>
      </c>
      <c r="M63" s="17">
        <f t="shared" si="8"/>
        <v>3657486.1145234648</v>
      </c>
      <c r="N63" s="17">
        <f t="shared" si="8"/>
        <v>3729649.0107325441</v>
      </c>
      <c r="O63" s="17">
        <f t="shared" si="8"/>
        <v>3474216.1064059148</v>
      </c>
      <c r="P63" s="17">
        <f t="shared" si="8"/>
        <v>2258320.0633274158</v>
      </c>
      <c r="Q63" s="17">
        <f t="shared" si="8"/>
        <v>1316738.7695676838</v>
      </c>
      <c r="R63" s="17">
        <f t="shared" si="8"/>
        <v>671615.50023263937</v>
      </c>
      <c r="S63" s="5"/>
      <c r="T63" s="4"/>
      <c r="U63" s="5"/>
      <c r="V63" s="5"/>
      <c r="W63" s="5"/>
      <c r="X63" s="5"/>
      <c r="Y63" s="5"/>
      <c r="Z63" s="5"/>
      <c r="AA63" s="5"/>
      <c r="AB63" s="6"/>
      <c r="AE63" s="45" t="s">
        <v>55</v>
      </c>
      <c r="AF63" s="45"/>
      <c r="AG63" s="45"/>
    </row>
    <row r="64" spans="2:36" ht="18.75" x14ac:dyDescent="0.25">
      <c r="B64" s="2">
        <v>560</v>
      </c>
      <c r="J64" s="4"/>
      <c r="K64" s="5"/>
      <c r="L64" s="5"/>
      <c r="M64" s="5"/>
      <c r="N64" s="5"/>
      <c r="O64" s="5"/>
      <c r="P64" s="5"/>
      <c r="Q64" s="5"/>
      <c r="R64" s="5"/>
      <c r="S64" s="5"/>
      <c r="T64" s="34" t="s">
        <v>11</v>
      </c>
      <c r="U64" s="35">
        <v>1</v>
      </c>
      <c r="V64" s="35">
        <v>2</v>
      </c>
      <c r="W64" s="35">
        <v>3</v>
      </c>
      <c r="X64" s="35">
        <v>4</v>
      </c>
      <c r="Y64" s="35">
        <v>5</v>
      </c>
      <c r="Z64" s="35">
        <v>6</v>
      </c>
      <c r="AA64" s="35"/>
      <c r="AB64" s="35"/>
      <c r="AE64">
        <v>1</v>
      </c>
      <c r="AF64">
        <v>2</v>
      </c>
      <c r="AG64">
        <v>3</v>
      </c>
      <c r="AH64">
        <v>4</v>
      </c>
      <c r="AI64">
        <v>5</v>
      </c>
      <c r="AJ64">
        <v>6</v>
      </c>
    </row>
    <row r="65" spans="2:36" ht="18.75" x14ac:dyDescent="0.3">
      <c r="B65" s="3">
        <v>560</v>
      </c>
      <c r="J65" s="26" t="s">
        <v>23</v>
      </c>
      <c r="K65" s="17">
        <f>SUM(K62:R62)</f>
        <v>33429.712999063813</v>
      </c>
      <c r="L65" s="5"/>
      <c r="M65" s="5"/>
      <c r="N65" s="5"/>
      <c r="O65" s="5"/>
      <c r="P65" s="5"/>
      <c r="Q65" s="5"/>
      <c r="R65" s="5"/>
      <c r="S65" s="5"/>
      <c r="T65" s="26" t="s">
        <v>33</v>
      </c>
      <c r="U65" s="19">
        <f>AE65</f>
        <v>537</v>
      </c>
      <c r="V65" s="19">
        <f t="shared" ref="V65:Z65" si="9">AF65</f>
        <v>549</v>
      </c>
      <c r="W65" s="19">
        <f t="shared" si="9"/>
        <v>556</v>
      </c>
      <c r="X65" s="19">
        <f t="shared" si="9"/>
        <v>560</v>
      </c>
      <c r="Y65" s="19">
        <f t="shared" si="9"/>
        <v>566</v>
      </c>
      <c r="Z65" s="19">
        <f t="shared" si="9"/>
        <v>572</v>
      </c>
      <c r="AA65" s="63"/>
      <c r="AB65" s="63"/>
      <c r="AE65" s="19">
        <v>537</v>
      </c>
      <c r="AF65" s="7">
        <v>549</v>
      </c>
      <c r="AG65" s="2">
        <v>556</v>
      </c>
      <c r="AH65" s="2">
        <v>560</v>
      </c>
      <c r="AI65" s="2">
        <v>566</v>
      </c>
      <c r="AJ65" s="2">
        <v>572</v>
      </c>
    </row>
    <row r="66" spans="2:36" ht="19.5" thickBot="1" x14ac:dyDescent="0.3">
      <c r="B66" s="10">
        <v>561</v>
      </c>
      <c r="J66" s="26" t="s">
        <v>24</v>
      </c>
      <c r="K66" s="17">
        <f>SUM(K63:R63)</f>
        <v>18632139.912519123</v>
      </c>
      <c r="L66" s="5"/>
      <c r="M66" s="5"/>
      <c r="N66" s="5"/>
      <c r="O66" s="5"/>
      <c r="P66" s="5"/>
      <c r="Q66" s="5"/>
      <c r="R66" s="5"/>
      <c r="S66" s="5"/>
      <c r="T66" s="26" t="s">
        <v>34</v>
      </c>
      <c r="U66" s="62">
        <f>AE86</f>
        <v>548.4</v>
      </c>
      <c r="V66" s="62">
        <f t="shared" ref="V66:Z66" si="10">AF86</f>
        <v>554.1</v>
      </c>
      <c r="W66" s="62">
        <f t="shared" si="10"/>
        <v>559.79999999999995</v>
      </c>
      <c r="X66" s="62">
        <f t="shared" si="10"/>
        <v>565.5</v>
      </c>
      <c r="Y66" s="62">
        <f t="shared" si="10"/>
        <v>571.20000000000005</v>
      </c>
      <c r="Z66" s="62">
        <f t="shared" si="10"/>
        <v>582.6</v>
      </c>
      <c r="AA66" s="62"/>
      <c r="AB66" s="62"/>
      <c r="AE66" s="7">
        <v>538</v>
      </c>
      <c r="AF66" s="7">
        <v>549</v>
      </c>
      <c r="AG66" s="2">
        <v>556</v>
      </c>
      <c r="AH66" s="2">
        <v>560</v>
      </c>
      <c r="AI66" s="2">
        <v>566</v>
      </c>
      <c r="AJ66" s="2">
        <v>573</v>
      </c>
    </row>
    <row r="67" spans="2:36" ht="18.75" x14ac:dyDescent="0.3">
      <c r="B67" s="2">
        <v>561</v>
      </c>
      <c r="J67" s="26"/>
      <c r="K67" s="17"/>
      <c r="L67" s="5"/>
      <c r="M67" s="5"/>
      <c r="N67" s="5"/>
      <c r="O67" s="5"/>
      <c r="P67" s="5"/>
      <c r="Q67" s="5"/>
      <c r="R67" s="5"/>
      <c r="S67" s="5"/>
      <c r="T67" s="26" t="s">
        <v>35</v>
      </c>
      <c r="U67" s="17">
        <f>U65-$U$61</f>
        <v>-20.161883317730258</v>
      </c>
      <c r="V67" s="17">
        <f t="shared" ref="V67:AB67" si="11">V65-$U$61</f>
        <v>-8.1618833177302577</v>
      </c>
      <c r="W67" s="17">
        <f t="shared" si="11"/>
        <v>-1.1618833177302577</v>
      </c>
      <c r="X67" s="17">
        <f t="shared" si="11"/>
        <v>2.8381166822697423</v>
      </c>
      <c r="Y67" s="17">
        <f t="shared" si="11"/>
        <v>8.8381166822697423</v>
      </c>
      <c r="Z67" s="17">
        <f t="shared" si="11"/>
        <v>14.838116682269742</v>
      </c>
      <c r="AA67" s="17"/>
      <c r="AB67" s="17"/>
      <c r="AE67" s="7">
        <v>538</v>
      </c>
      <c r="AF67" s="19">
        <v>551</v>
      </c>
      <c r="AG67" s="2">
        <v>557</v>
      </c>
      <c r="AH67" s="3">
        <v>560</v>
      </c>
      <c r="AI67" s="2">
        <v>567</v>
      </c>
      <c r="AJ67" s="2">
        <v>574</v>
      </c>
    </row>
    <row r="68" spans="2:36" ht="19.5" thickBot="1" x14ac:dyDescent="0.3">
      <c r="B68" s="2">
        <v>562</v>
      </c>
      <c r="J68" s="26" t="s">
        <v>25</v>
      </c>
      <c r="K68" s="17">
        <f>K65/60</f>
        <v>557.16188331773026</v>
      </c>
      <c r="L68" s="5"/>
      <c r="M68" s="5"/>
      <c r="N68" s="5"/>
      <c r="O68" s="5"/>
      <c r="P68" s="5"/>
      <c r="Q68" s="5"/>
      <c r="R68" s="5"/>
      <c r="S68" s="5"/>
      <c r="T68" s="26" t="s">
        <v>36</v>
      </c>
      <c r="U68" s="62">
        <f>U66-$U$61</f>
        <v>-8.7618833177302804</v>
      </c>
      <c r="V68" s="62">
        <f t="shared" ref="V68:AB68" si="12">V66-$U$61</f>
        <v>-3.0618833177302349</v>
      </c>
      <c r="W68" s="62">
        <f t="shared" si="12"/>
        <v>2.6381166822696969</v>
      </c>
      <c r="X68" s="62">
        <f t="shared" si="12"/>
        <v>8.3381166822697423</v>
      </c>
      <c r="Y68" s="62">
        <f t="shared" si="12"/>
        <v>14.038116682269788</v>
      </c>
      <c r="Z68" s="62">
        <f t="shared" si="12"/>
        <v>25.438116682269765</v>
      </c>
      <c r="AA68" s="62"/>
      <c r="AB68" s="62"/>
      <c r="AE68" s="7">
        <v>539</v>
      </c>
      <c r="AF68" s="7">
        <v>552</v>
      </c>
      <c r="AG68" s="2">
        <v>557</v>
      </c>
      <c r="AH68" s="10">
        <v>561</v>
      </c>
      <c r="AI68" s="2">
        <v>567</v>
      </c>
      <c r="AJ68" s="2">
        <v>576</v>
      </c>
    </row>
    <row r="69" spans="2:36" ht="18.75" x14ac:dyDescent="0.3">
      <c r="B69" s="2">
        <v>562</v>
      </c>
      <c r="J69" s="26" t="s">
        <v>26</v>
      </c>
      <c r="K69" s="17">
        <f>K66/60-K68*K68</f>
        <v>106.30098649195861</v>
      </c>
      <c r="L69" s="5"/>
      <c r="M69" s="5"/>
      <c r="N69" s="5"/>
      <c r="O69" s="5"/>
      <c r="P69" s="5"/>
      <c r="Q69" s="5"/>
      <c r="R69" s="5"/>
      <c r="S69" s="5"/>
      <c r="T69" s="26" t="s">
        <v>37</v>
      </c>
      <c r="U69" s="17">
        <f>U67/$U$62</f>
        <v>-1.9391563656658117</v>
      </c>
      <c r="V69" s="17">
        <f t="shared" ref="V69:AB69" si="13">V67/$U$62</f>
        <v>-0.78500444338351527</v>
      </c>
      <c r="W69" s="17">
        <f t="shared" si="13"/>
        <v>-0.11174915538550909</v>
      </c>
      <c r="X69" s="17">
        <f t="shared" si="13"/>
        <v>0.27296815204192304</v>
      </c>
      <c r="Y69" s="17">
        <f t="shared" si="13"/>
        <v>0.85004411318307127</v>
      </c>
      <c r="Z69" s="17">
        <f t="shared" si="13"/>
        <v>1.4271200743242194</v>
      </c>
      <c r="AA69" s="17"/>
      <c r="AB69" s="17"/>
      <c r="AE69" s="7">
        <v>541</v>
      </c>
      <c r="AF69" s="7">
        <v>552</v>
      </c>
      <c r="AG69" s="3">
        <v>557</v>
      </c>
      <c r="AH69" s="2">
        <v>561</v>
      </c>
      <c r="AI69" s="2">
        <v>569</v>
      </c>
      <c r="AJ69" s="2">
        <v>577</v>
      </c>
    </row>
    <row r="70" spans="2:36" ht="19.5" thickBot="1" x14ac:dyDescent="0.3">
      <c r="B70" s="2">
        <v>563</v>
      </c>
      <c r="J70" s="26" t="s">
        <v>27</v>
      </c>
      <c r="K70" s="17">
        <f>60/(60-1)*K69</f>
        <v>108.10269812741554</v>
      </c>
      <c r="L70" s="5"/>
      <c r="M70" s="5"/>
      <c r="N70" s="5"/>
      <c r="O70" s="5"/>
      <c r="P70" s="5"/>
      <c r="Q70" s="5"/>
      <c r="R70" s="5"/>
      <c r="S70" s="5"/>
      <c r="T70" s="27" t="s">
        <v>38</v>
      </c>
      <c r="U70" s="28">
        <f>U68/$U$62</f>
        <v>-0.84271203949763229</v>
      </c>
      <c r="V70" s="28">
        <f t="shared" ref="V70:AB70" si="14">V68/$U$62</f>
        <v>-0.29448987641353713</v>
      </c>
      <c r="W70" s="28">
        <f t="shared" si="14"/>
        <v>0.25373228667054709</v>
      </c>
      <c r="X70" s="28">
        <f t="shared" si="14"/>
        <v>0.80195444975464225</v>
      </c>
      <c r="Y70" s="28">
        <f t="shared" si="14"/>
        <v>1.3501766128387374</v>
      </c>
      <c r="Z70" s="28">
        <f t="shared" si="14"/>
        <v>2.4466209390069169</v>
      </c>
      <c r="AA70" s="28"/>
      <c r="AB70" s="28"/>
      <c r="AE70" s="7">
        <v>542</v>
      </c>
      <c r="AF70" s="7">
        <v>552</v>
      </c>
      <c r="AG70" s="2">
        <v>557</v>
      </c>
      <c r="AH70" s="2">
        <v>562</v>
      </c>
      <c r="AI70" s="2">
        <v>570</v>
      </c>
      <c r="AJ70" s="10">
        <v>582</v>
      </c>
    </row>
    <row r="71" spans="2:36" ht="19.5" thickBot="1" x14ac:dyDescent="0.3">
      <c r="B71" s="2">
        <v>563</v>
      </c>
      <c r="J71" s="27" t="s">
        <v>28</v>
      </c>
      <c r="K71" s="28">
        <f>SQRT(K70)</f>
        <v>10.397244737304952</v>
      </c>
      <c r="L71" s="11"/>
      <c r="M71" s="11"/>
      <c r="N71" s="11"/>
      <c r="O71" s="11"/>
      <c r="P71" s="11"/>
      <c r="Q71" s="11"/>
      <c r="R71" s="11"/>
      <c r="S71" s="11"/>
      <c r="T71" s="4"/>
      <c r="U71" s="5"/>
      <c r="V71" s="5"/>
      <c r="W71" s="5"/>
      <c r="X71" s="5"/>
      <c r="Y71" s="5"/>
      <c r="Z71" s="5"/>
      <c r="AA71" s="5"/>
      <c r="AB71" s="6"/>
      <c r="AE71" s="7">
        <v>542</v>
      </c>
      <c r="AF71" s="7">
        <v>552</v>
      </c>
      <c r="AG71" s="2">
        <v>557</v>
      </c>
      <c r="AH71" s="2">
        <v>562</v>
      </c>
      <c r="AI71" s="2">
        <v>571</v>
      </c>
    </row>
    <row r="72" spans="2:36" ht="19.5" thickBot="1" x14ac:dyDescent="0.3">
      <c r="B72" s="2">
        <v>565</v>
      </c>
      <c r="T72" s="4"/>
      <c r="U72" s="5"/>
      <c r="V72" s="5"/>
      <c r="W72" s="5"/>
      <c r="X72" s="5"/>
      <c r="Y72" s="5"/>
      <c r="Z72" s="5"/>
      <c r="AA72" s="5"/>
      <c r="AB72" s="6"/>
      <c r="AE72" s="7">
        <v>542</v>
      </c>
      <c r="AF72" s="9">
        <v>553</v>
      </c>
      <c r="AG72" s="2">
        <v>558</v>
      </c>
      <c r="AH72" s="2">
        <v>563</v>
      </c>
    </row>
    <row r="73" spans="2:36" ht="18.75" x14ac:dyDescent="0.25">
      <c r="B73" s="2">
        <v>565</v>
      </c>
      <c r="T73" s="42" t="s">
        <v>39</v>
      </c>
      <c r="U73" s="5">
        <v>3.4929999999999999</v>
      </c>
      <c r="V73" s="5">
        <v>7.1580000000000004</v>
      </c>
      <c r="W73" s="5">
        <v>11.029</v>
      </c>
      <c r="X73" s="5">
        <v>12.779</v>
      </c>
      <c r="Y73" s="67">
        <v>11.134</v>
      </c>
      <c r="Z73" s="67">
        <v>7.2949999999999999</v>
      </c>
      <c r="AA73" s="67">
        <v>3.5939999999999999</v>
      </c>
      <c r="AB73" s="6">
        <v>1.3320000000000001</v>
      </c>
      <c r="AE73" s="7">
        <v>545</v>
      </c>
      <c r="AF73" s="2">
        <v>553</v>
      </c>
      <c r="AG73" s="2">
        <v>558</v>
      </c>
      <c r="AH73" s="2">
        <v>563</v>
      </c>
    </row>
    <row r="74" spans="2:36" ht="19.5" thickBot="1" x14ac:dyDescent="0.35">
      <c r="B74" s="2">
        <v>566</v>
      </c>
      <c r="T74" s="4"/>
      <c r="U74" s="5"/>
      <c r="V74" s="5"/>
      <c r="W74" s="5"/>
      <c r="X74" s="5"/>
      <c r="Y74" s="5"/>
      <c r="Z74" s="5"/>
      <c r="AA74" s="5"/>
      <c r="AB74" s="6"/>
      <c r="AE74" s="8">
        <v>545</v>
      </c>
      <c r="AF74" s="2">
        <v>554</v>
      </c>
      <c r="AG74" s="2">
        <v>559</v>
      </c>
      <c r="AH74" s="2">
        <v>565</v>
      </c>
    </row>
    <row r="75" spans="2:36" ht="19.5" thickBot="1" x14ac:dyDescent="0.3">
      <c r="B75" s="2">
        <v>566</v>
      </c>
      <c r="T75" s="34" t="s">
        <v>40</v>
      </c>
      <c r="U75" s="35">
        <v>1</v>
      </c>
      <c r="V75" s="35">
        <v>2</v>
      </c>
      <c r="W75" s="35">
        <v>3</v>
      </c>
      <c r="X75" s="35">
        <v>4</v>
      </c>
      <c r="Y75" s="35">
        <v>5</v>
      </c>
      <c r="Z75" s="35">
        <v>6</v>
      </c>
      <c r="AA75" s="35"/>
      <c r="AB75" s="35"/>
      <c r="AE75" s="7">
        <v>547</v>
      </c>
      <c r="AF75" s="2">
        <v>554</v>
      </c>
      <c r="AG75" s="2">
        <v>559</v>
      </c>
      <c r="AH75" s="2">
        <v>565</v>
      </c>
    </row>
    <row r="76" spans="2:36" ht="18.75" x14ac:dyDescent="0.25">
      <c r="B76" s="2">
        <v>567</v>
      </c>
      <c r="I76" s="46" t="s">
        <v>48</v>
      </c>
      <c r="J76" s="47"/>
      <c r="K76" s="47"/>
      <c r="L76" s="47"/>
      <c r="M76" s="47"/>
      <c r="N76" s="47"/>
      <c r="O76" s="47"/>
      <c r="P76" s="47"/>
      <c r="Q76" s="47"/>
      <c r="R76" s="48"/>
      <c r="T76" s="26" t="s">
        <v>41</v>
      </c>
      <c r="U76" s="17" t="s">
        <v>54</v>
      </c>
      <c r="V76" s="17">
        <f>V69</f>
        <v>-0.78500444338351527</v>
      </c>
      <c r="W76" s="17">
        <f t="shared" ref="W76:Z76" si="15">W69</f>
        <v>-0.11174915538550909</v>
      </c>
      <c r="X76" s="17">
        <f t="shared" si="15"/>
        <v>0.27296815204192304</v>
      </c>
      <c r="Y76" s="17">
        <f t="shared" si="15"/>
        <v>0.85004411318307127</v>
      </c>
      <c r="Z76" s="17">
        <f t="shared" si="15"/>
        <v>1.4271200743242194</v>
      </c>
      <c r="AA76" s="17"/>
      <c r="AB76" s="17"/>
      <c r="AE76" s="7">
        <v>547</v>
      </c>
      <c r="AF76" s="2">
        <v>554</v>
      </c>
      <c r="AG76" s="2">
        <v>559</v>
      </c>
    </row>
    <row r="77" spans="2:36" ht="18.75" x14ac:dyDescent="0.25">
      <c r="B77" s="2">
        <v>567</v>
      </c>
      <c r="I77" s="4"/>
      <c r="J77" s="5"/>
      <c r="K77" s="5"/>
      <c r="L77" s="5"/>
      <c r="M77" s="5"/>
      <c r="N77" s="5"/>
      <c r="O77" s="5"/>
      <c r="P77" s="5"/>
      <c r="Q77" s="5"/>
      <c r="R77" s="6"/>
      <c r="T77" s="26" t="s">
        <v>42</v>
      </c>
      <c r="U77" s="17">
        <f>U70</f>
        <v>-0.84271203949763229</v>
      </c>
      <c r="V77" s="17">
        <f t="shared" ref="V77:AA77" si="16">V70</f>
        <v>-0.29448987641353713</v>
      </c>
      <c r="W77" s="17">
        <f t="shared" si="16"/>
        <v>0.25373228667054709</v>
      </c>
      <c r="X77" s="17">
        <f t="shared" si="16"/>
        <v>0.80195444975464225</v>
      </c>
      <c r="Y77" s="17">
        <f>Y70</f>
        <v>1.3501766128387374</v>
      </c>
      <c r="Z77" s="17" t="s">
        <v>56</v>
      </c>
      <c r="AA77" s="17"/>
      <c r="AB77" s="44"/>
      <c r="AF77" s="5"/>
    </row>
    <row r="78" spans="2:36" ht="18.75" x14ac:dyDescent="0.25">
      <c r="B78" s="2">
        <v>569</v>
      </c>
      <c r="I78" s="4"/>
      <c r="J78" s="5" t="s">
        <v>49</v>
      </c>
      <c r="K78" s="5">
        <v>0.47499999999999998</v>
      </c>
      <c r="L78" s="5"/>
      <c r="M78" s="5"/>
      <c r="N78" s="5"/>
      <c r="O78" s="5"/>
      <c r="P78" s="5"/>
      <c r="Q78" s="5"/>
      <c r="R78" s="6"/>
      <c r="T78" s="26" t="s">
        <v>43</v>
      </c>
      <c r="U78" s="17">
        <f>(AE83-$U$61)/$U$62</f>
        <v>-1.4682686001242189</v>
      </c>
      <c r="V78" s="17">
        <f t="shared" ref="V78:Z78" si="17">(AF83-$U$61)/$U$62</f>
        <v>-0.4889303765939611</v>
      </c>
      <c r="W78" s="17">
        <f t="shared" si="17"/>
        <v>3.2333016170035478E-2</v>
      </c>
      <c r="X78" s="17">
        <f t="shared" si="17"/>
        <v>0.46479866016529359</v>
      </c>
      <c r="Y78" s="17">
        <f t="shared" si="17"/>
        <v>1.0418229704471986</v>
      </c>
      <c r="Z78" s="17">
        <f t="shared" si="17"/>
        <v>1.7779671322998214</v>
      </c>
      <c r="AA78" s="17"/>
      <c r="AB78" s="17"/>
      <c r="AF78" s="5"/>
    </row>
    <row r="79" spans="2:36" ht="18.75" x14ac:dyDescent="0.25">
      <c r="B79" s="2">
        <v>570</v>
      </c>
      <c r="I79" s="4"/>
      <c r="J79" s="5" t="s">
        <v>50</v>
      </c>
      <c r="K79" s="5">
        <f>K78*U62/SQRT(60)</f>
        <v>0.63758229880539252</v>
      </c>
      <c r="L79" s="5"/>
      <c r="M79" s="5"/>
      <c r="N79" s="5"/>
      <c r="O79" s="5"/>
      <c r="P79" s="5"/>
      <c r="Q79" s="5"/>
      <c r="R79" s="6"/>
      <c r="T79" s="26" t="s">
        <v>44</v>
      </c>
      <c r="U79" s="17">
        <f>_xlfn.NORM.DIST(U78,0,1,0)</f>
        <v>0.13576295740037378</v>
      </c>
      <c r="V79" s="17">
        <f>_xlfn.NORM.DIST(V78,0,1,0)</f>
        <v>0.35399765513496501</v>
      </c>
      <c r="W79" s="17">
        <f>_xlfn.NORM.DIST(W78,0,1,0)</f>
        <v>0.39873380298876065</v>
      </c>
      <c r="X79" s="17">
        <f t="shared" ref="V79:AB79" si="18">_xlfn.NORM.DIST(X78,0,1,0)</f>
        <v>0.3580948332012191</v>
      </c>
      <c r="Y79" s="17">
        <f t="shared" si="18"/>
        <v>0.2318566273100211</v>
      </c>
      <c r="Z79" s="17">
        <f>_xlfn.NORM.DIST(Z78,0,1,0)</f>
        <v>8.2124236832630509E-2</v>
      </c>
      <c r="AA79" s="17"/>
      <c r="AB79" s="17"/>
      <c r="AF79" s="5"/>
    </row>
    <row r="80" spans="2:36" ht="18.75" x14ac:dyDescent="0.25">
      <c r="B80" s="2">
        <v>571</v>
      </c>
      <c r="I80" s="4"/>
      <c r="J80" s="5" t="s">
        <v>51</v>
      </c>
      <c r="K80" s="5">
        <f>U61-K79</f>
        <v>556.52430101892492</v>
      </c>
      <c r="L80" s="5">
        <f>U61+K79</f>
        <v>557.7994656165356</v>
      </c>
      <c r="M80" s="5"/>
      <c r="N80" s="5"/>
      <c r="O80" s="5"/>
      <c r="P80" s="5"/>
      <c r="Q80" s="5"/>
      <c r="R80" s="6"/>
      <c r="T80" s="26"/>
      <c r="U80" s="17"/>
      <c r="V80" s="17"/>
      <c r="W80" s="17"/>
      <c r="X80" s="17"/>
      <c r="Y80" s="17"/>
      <c r="Z80" s="17"/>
      <c r="AA80" s="17"/>
      <c r="AB80" s="36"/>
      <c r="AF80" s="5"/>
    </row>
    <row r="81" spans="2:38" ht="19.5" thickBot="1" x14ac:dyDescent="0.3">
      <c r="B81" s="2">
        <v>572</v>
      </c>
      <c r="I81" s="4"/>
      <c r="J81" s="5" t="s">
        <v>7</v>
      </c>
      <c r="K81" s="5">
        <f>L80-K80</f>
        <v>1.2751645976106829</v>
      </c>
      <c r="L81" s="5"/>
      <c r="M81" s="5"/>
      <c r="N81" s="5"/>
      <c r="O81" s="5"/>
      <c r="P81" s="5"/>
      <c r="Q81" s="5"/>
      <c r="R81" s="6"/>
      <c r="T81" s="27" t="s">
        <v>59</v>
      </c>
      <c r="U81" s="28">
        <f>AE82*U73</f>
        <v>41.915999999999997</v>
      </c>
      <c r="V81" s="28">
        <f t="shared" ref="V81:Z81" si="19">AF82*V73</f>
        <v>85.896000000000001</v>
      </c>
      <c r="W81" s="28">
        <f t="shared" si="19"/>
        <v>132.34800000000001</v>
      </c>
      <c r="X81" s="28">
        <f t="shared" si="19"/>
        <v>140.56899999999999</v>
      </c>
      <c r="Y81" s="28">
        <f t="shared" si="19"/>
        <v>77.938000000000002</v>
      </c>
      <c r="Z81" s="28">
        <f t="shared" si="19"/>
        <v>43.769999999999996</v>
      </c>
      <c r="AA81" s="28"/>
      <c r="AB81" s="28"/>
      <c r="AF81" s="5"/>
    </row>
    <row r="82" spans="2:38" ht="19.5" thickBot="1" x14ac:dyDescent="0.3">
      <c r="B82" s="2">
        <v>573</v>
      </c>
      <c r="I82" s="14"/>
      <c r="J82" s="11" t="s">
        <v>52</v>
      </c>
      <c r="K82" s="11">
        <f>K81/I29*100</f>
        <v>2.8336991058015175</v>
      </c>
      <c r="L82" s="11"/>
      <c r="M82" s="11"/>
      <c r="N82" s="11"/>
      <c r="O82" s="11"/>
      <c r="P82" s="11"/>
      <c r="Q82" s="11"/>
      <c r="R82" s="12"/>
      <c r="T82" s="41" t="s">
        <v>58</v>
      </c>
      <c r="U82" s="5">
        <f>(AE82-U81)^2/U81</f>
        <v>21.351442313197822</v>
      </c>
      <c r="V82" s="5">
        <f t="shared" ref="V82:Z82" si="20">(AF82-V81)^2/V81</f>
        <v>63.572445934618607</v>
      </c>
      <c r="W82" s="5">
        <f t="shared" si="20"/>
        <v>109.43604062018318</v>
      </c>
      <c r="X82" s="5">
        <f t="shared" si="20"/>
        <v>119.42978722904763</v>
      </c>
      <c r="Y82" s="5">
        <f t="shared" si="20"/>
        <v>64.566704867971978</v>
      </c>
      <c r="Z82" s="5">
        <f t="shared" si="20"/>
        <v>32.592481151473606</v>
      </c>
      <c r="AA82" s="5"/>
      <c r="AB82" s="5"/>
      <c r="AD82" s="31" t="s">
        <v>10</v>
      </c>
      <c r="AE82" s="17">
        <f>COUNT(AE65:AE81)</f>
        <v>12</v>
      </c>
      <c r="AF82" s="17">
        <f>COUNT(AF65:AF81)</f>
        <v>12</v>
      </c>
      <c r="AG82" s="17">
        <f>COUNT(AG65:AG81)</f>
        <v>12</v>
      </c>
      <c r="AH82" s="17">
        <f>COUNT(AH65:AH81)</f>
        <v>11</v>
      </c>
      <c r="AI82" s="17">
        <f>COUNT(AI65:AI81)</f>
        <v>7</v>
      </c>
      <c r="AJ82" s="17">
        <f>COUNT(AJ65:AJ81)</f>
        <v>6</v>
      </c>
    </row>
    <row r="83" spans="2:38" ht="18.75" x14ac:dyDescent="0.25">
      <c r="B83" s="2">
        <v>574</v>
      </c>
      <c r="T83" s="4"/>
      <c r="U83" s="5"/>
      <c r="V83" s="5"/>
      <c r="W83" s="5"/>
      <c r="X83" s="5"/>
      <c r="Y83" s="5"/>
      <c r="Z83" s="5"/>
      <c r="AA83" s="5"/>
      <c r="AB83" s="6"/>
      <c r="AD83" s="30" t="s">
        <v>13</v>
      </c>
      <c r="AE83" s="17">
        <f>HARMEAN(AE65:AE81)</f>
        <v>541.89593534213861</v>
      </c>
      <c r="AF83" s="17">
        <f>HARMEAN(AF65:AF81)</f>
        <v>552.07835453278017</v>
      </c>
      <c r="AG83" s="17">
        <f>HARMEAN(AG65:AG81)</f>
        <v>557.49805759994535</v>
      </c>
      <c r="AH83" s="17">
        <f>HARMEAN(AH65:AH81)</f>
        <v>561.99450874104025</v>
      </c>
      <c r="AI83" s="17">
        <f>HARMEAN(AI65:AI81)</f>
        <v>567.99397171441581</v>
      </c>
      <c r="AJ83" s="17">
        <f>HARMEAN(AJ65:AJ81)</f>
        <v>575.64784272713575</v>
      </c>
    </row>
    <row r="84" spans="2:38" ht="19.5" thickBot="1" x14ac:dyDescent="0.3">
      <c r="B84" s="2">
        <v>576</v>
      </c>
      <c r="T84" s="43" t="s">
        <v>47</v>
      </c>
      <c r="U84" s="5">
        <f>SUM(U82:AB82)</f>
        <v>410.94890211649283</v>
      </c>
      <c r="V84" s="5"/>
      <c r="W84" s="5"/>
      <c r="X84" s="5"/>
      <c r="Y84" s="5"/>
      <c r="Z84" s="5"/>
      <c r="AA84" s="5"/>
      <c r="AB84" s="6"/>
      <c r="AD84" s="30" t="s">
        <v>14</v>
      </c>
      <c r="AE84" s="17">
        <f>AE82</f>
        <v>12</v>
      </c>
      <c r="AF84" s="17">
        <f>AF82+AE84</f>
        <v>24</v>
      </c>
      <c r="AG84" s="17">
        <f t="shared" ref="AG84:AJ84" si="21">AG82+AF84</f>
        <v>36</v>
      </c>
      <c r="AH84" s="17">
        <f t="shared" si="21"/>
        <v>47</v>
      </c>
      <c r="AI84" s="17">
        <f t="shared" si="21"/>
        <v>54</v>
      </c>
      <c r="AJ84" s="17">
        <f t="shared" si="21"/>
        <v>60</v>
      </c>
    </row>
    <row r="85" spans="2:38" ht="19.5" thickBot="1" x14ac:dyDescent="0.3">
      <c r="B85" s="2">
        <v>577</v>
      </c>
      <c r="Q85" s="64"/>
      <c r="T85" s="4" t="s">
        <v>45</v>
      </c>
      <c r="U85" s="5">
        <f>CHIINV(0.2,5)</f>
        <v>7.2892761266489607</v>
      </c>
      <c r="V85" s="5"/>
      <c r="W85" s="5"/>
      <c r="X85" s="5"/>
      <c r="Y85" s="5"/>
      <c r="Z85" s="5"/>
      <c r="AA85" s="5"/>
      <c r="AB85" s="6"/>
      <c r="AD85" s="32" t="s">
        <v>15</v>
      </c>
      <c r="AE85" s="21">
        <f>0.0167*AE82</f>
        <v>0.20039999999999999</v>
      </c>
      <c r="AF85" s="21">
        <f t="shared" ref="AF85:AJ85" si="22">0.0167*AF82</f>
        <v>0.20039999999999999</v>
      </c>
      <c r="AG85" s="21">
        <f t="shared" si="22"/>
        <v>0.20039999999999999</v>
      </c>
      <c r="AH85" s="21">
        <f t="shared" si="22"/>
        <v>0.1837</v>
      </c>
      <c r="AI85" s="21">
        <f t="shared" si="22"/>
        <v>0.1169</v>
      </c>
      <c r="AJ85" s="21">
        <f t="shared" si="22"/>
        <v>0.1002</v>
      </c>
    </row>
    <row r="86" spans="2:38" ht="19.5" thickBot="1" x14ac:dyDescent="0.3">
      <c r="B86" s="10">
        <v>582</v>
      </c>
      <c r="Q86" s="65"/>
      <c r="T86" s="14"/>
      <c r="U86" s="11" t="s">
        <v>46</v>
      </c>
      <c r="V86" s="11"/>
      <c r="W86" s="11"/>
      <c r="X86" s="11"/>
      <c r="Y86" s="11"/>
      <c r="Z86" s="11"/>
      <c r="AA86" s="11"/>
      <c r="AB86" s="12"/>
      <c r="AD86" s="67" t="s">
        <v>57</v>
      </c>
      <c r="AE86">
        <v>548.4</v>
      </c>
      <c r="AF86">
        <v>554.1</v>
      </c>
      <c r="AG86">
        <v>559.79999999999995</v>
      </c>
      <c r="AH86">
        <v>565.5</v>
      </c>
      <c r="AI86">
        <v>571.20000000000005</v>
      </c>
      <c r="AJ86">
        <v>582.6</v>
      </c>
    </row>
    <row r="87" spans="2:38" ht="19.5" thickBot="1" x14ac:dyDescent="0.3">
      <c r="Q87" s="66"/>
    </row>
    <row r="88" spans="2:38" ht="19.5" thickBot="1" x14ac:dyDescent="0.3">
      <c r="Q88" s="65"/>
    </row>
    <row r="89" spans="2:38" ht="19.5" thickBot="1" x14ac:dyDescent="0.3">
      <c r="Q89" s="66"/>
      <c r="AD89" s="64"/>
    </row>
    <row r="90" spans="2:38" ht="19.5" thickBot="1" x14ac:dyDescent="0.3">
      <c r="Q90" s="65"/>
      <c r="AD90" s="65"/>
      <c r="AK90" s="17"/>
      <c r="AL90" s="36"/>
    </row>
    <row r="91" spans="2:38" ht="19.5" thickBot="1" x14ac:dyDescent="0.3">
      <c r="Q91" s="66"/>
      <c r="AD91" s="66"/>
      <c r="AK91" s="17"/>
      <c r="AL91" s="36"/>
    </row>
    <row r="92" spans="2:38" ht="19.5" thickBot="1" x14ac:dyDescent="0.3">
      <c r="Q92" s="65"/>
      <c r="AD92" s="65"/>
    </row>
    <row r="93" spans="2:38" ht="19.5" thickBot="1" x14ac:dyDescent="0.3">
      <c r="AD93" s="66"/>
    </row>
    <row r="94" spans="2:38" ht="19.5" thickBot="1" x14ac:dyDescent="0.3">
      <c r="AD94" s="65"/>
    </row>
    <row r="98" spans="21:30" ht="30.75" customHeight="1" x14ac:dyDescent="0.25">
      <c r="U98" s="72" t="s">
        <v>60</v>
      </c>
      <c r="V98" s="72" t="s">
        <v>61</v>
      </c>
      <c r="W98" s="72" t="s">
        <v>62</v>
      </c>
      <c r="X98" s="72" t="s">
        <v>63</v>
      </c>
      <c r="Y98" s="72" t="s">
        <v>64</v>
      </c>
      <c r="Z98" s="72" t="s">
        <v>65</v>
      </c>
      <c r="AA98" s="72" t="s">
        <v>66</v>
      </c>
      <c r="AB98" s="72" t="s">
        <v>67</v>
      </c>
      <c r="AC98" s="72" t="s">
        <v>68</v>
      </c>
      <c r="AD98" s="73"/>
    </row>
    <row r="99" spans="21:30" ht="18.75" x14ac:dyDescent="0.25">
      <c r="U99" s="69">
        <v>537</v>
      </c>
      <c r="V99" s="69">
        <v>548.4</v>
      </c>
      <c r="W99" s="69">
        <v>12</v>
      </c>
      <c r="X99" s="70"/>
      <c r="Y99" s="69">
        <v>-0.82</v>
      </c>
      <c r="Z99" s="69">
        <v>-0.5</v>
      </c>
      <c r="AA99" s="69">
        <v>-0.29399999999999998</v>
      </c>
      <c r="AB99" s="69">
        <v>0.20599999999999999</v>
      </c>
      <c r="AC99" s="69">
        <v>12.366</v>
      </c>
      <c r="AD99" s="69">
        <v>1.0999999999999999E-2</v>
      </c>
    </row>
    <row r="100" spans="21:30" ht="18.75" x14ac:dyDescent="0.25">
      <c r="U100" s="69">
        <v>548.4</v>
      </c>
      <c r="V100" s="69">
        <v>554.1</v>
      </c>
      <c r="W100" s="69">
        <v>12</v>
      </c>
      <c r="X100" s="69">
        <v>-0.82</v>
      </c>
      <c r="Y100" s="69">
        <v>-0.28000000000000003</v>
      </c>
      <c r="Z100" s="69">
        <v>-0.29399999999999998</v>
      </c>
      <c r="AA100" s="69">
        <v>-0.11</v>
      </c>
      <c r="AB100" s="69">
        <v>0.184</v>
      </c>
      <c r="AC100" s="69">
        <v>11.016</v>
      </c>
      <c r="AD100" s="69">
        <v>8.7999999999999995E-2</v>
      </c>
    </row>
    <row r="101" spans="21:30" ht="18.75" x14ac:dyDescent="0.25">
      <c r="U101" s="69">
        <v>554.1</v>
      </c>
      <c r="V101" s="69">
        <v>559.79999999999995</v>
      </c>
      <c r="W101" s="69">
        <v>12</v>
      </c>
      <c r="X101" s="69">
        <v>-0.28000000000000003</v>
      </c>
      <c r="Y101" s="69">
        <v>0.26</v>
      </c>
      <c r="Z101" s="69">
        <v>-0.11</v>
      </c>
      <c r="AA101" s="69">
        <v>0.10299999999999999</v>
      </c>
      <c r="AB101" s="69">
        <v>0.21299999999999999</v>
      </c>
      <c r="AC101" s="69">
        <v>12.773999999999999</v>
      </c>
      <c r="AD101" s="69">
        <v>4.7E-2</v>
      </c>
    </row>
    <row r="102" spans="21:30" ht="18.75" x14ac:dyDescent="0.25">
      <c r="U102" s="69">
        <v>559.79999999999995</v>
      </c>
      <c r="V102" s="69">
        <v>565.5</v>
      </c>
      <c r="W102" s="69">
        <v>11</v>
      </c>
      <c r="X102" s="69">
        <v>0.26</v>
      </c>
      <c r="Y102" s="69">
        <v>0.8</v>
      </c>
      <c r="Z102" s="69">
        <v>0.10299999999999999</v>
      </c>
      <c r="AA102" s="69">
        <v>0.28799999999999998</v>
      </c>
      <c r="AB102" s="69">
        <v>0.186</v>
      </c>
      <c r="AC102" s="69">
        <v>11.13</v>
      </c>
      <c r="AD102" s="69">
        <v>2E-3</v>
      </c>
    </row>
    <row r="103" spans="21:30" ht="18.75" x14ac:dyDescent="0.25">
      <c r="U103" s="69">
        <v>565.5</v>
      </c>
      <c r="V103" s="69">
        <v>571.20000000000005</v>
      </c>
      <c r="W103" s="69">
        <v>7</v>
      </c>
      <c r="X103" s="69">
        <v>0.8</v>
      </c>
      <c r="Y103" s="69">
        <v>1.34</v>
      </c>
      <c r="Z103" s="69">
        <v>0.28799999999999998</v>
      </c>
      <c r="AA103" s="69">
        <v>0.41</v>
      </c>
      <c r="AB103" s="69">
        <v>0.122</v>
      </c>
      <c r="AC103" s="69">
        <v>7.3079999999999998</v>
      </c>
      <c r="AD103" s="69">
        <v>1.2999999999999999E-2</v>
      </c>
    </row>
    <row r="104" spans="21:30" x14ac:dyDescent="0.25">
      <c r="U104" s="71">
        <v>571.20000000000005</v>
      </c>
      <c r="V104" s="71">
        <v>582.6</v>
      </c>
      <c r="W104" s="71">
        <v>6</v>
      </c>
      <c r="X104" s="71">
        <v>1.34</v>
      </c>
      <c r="Y104" s="71" t="s">
        <v>69</v>
      </c>
      <c r="Z104" s="71">
        <v>0.41</v>
      </c>
      <c r="AA104" s="71">
        <v>0.5</v>
      </c>
      <c r="AB104" s="71">
        <v>0.09</v>
      </c>
      <c r="AC104" s="71">
        <v>5.4059999999999997</v>
      </c>
      <c r="AD104" s="71">
        <v>6.5000000000000002E-2</v>
      </c>
    </row>
    <row r="105" spans="21:30" x14ac:dyDescent="0.25"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</row>
    <row r="106" spans="21:30" ht="18.75" x14ac:dyDescent="0.25">
      <c r="U106" s="68" t="s">
        <v>70</v>
      </c>
      <c r="V106" s="68"/>
      <c r="W106" s="68">
        <v>60</v>
      </c>
      <c r="X106" s="68"/>
      <c r="Y106" s="68"/>
      <c r="Z106" s="68"/>
      <c r="AA106" s="68"/>
      <c r="AB106" s="68">
        <v>1</v>
      </c>
      <c r="AC106" s="68"/>
      <c r="AD106" s="68">
        <v>0.22500000000000001</v>
      </c>
    </row>
  </sheetData>
  <sortState xmlns:xlrd2="http://schemas.microsoft.com/office/spreadsheetml/2017/richdata2" ref="B27:B86">
    <sortCondition ref="B27"/>
  </sortState>
  <mergeCells count="23">
    <mergeCell ref="Z104:Z105"/>
    <mergeCell ref="AA104:AA105"/>
    <mergeCell ref="AB104:AB105"/>
    <mergeCell ref="AC104:AC105"/>
    <mergeCell ref="AD104:AD105"/>
    <mergeCell ref="U104:U105"/>
    <mergeCell ref="V104:V105"/>
    <mergeCell ref="W104:W105"/>
    <mergeCell ref="X104:X105"/>
    <mergeCell ref="Y104:Y105"/>
    <mergeCell ref="AE63:AG63"/>
    <mergeCell ref="I76:R76"/>
    <mergeCell ref="B1:D1"/>
    <mergeCell ref="F1:I1"/>
    <mergeCell ref="B25:I25"/>
    <mergeCell ref="J25:S25"/>
    <mergeCell ref="T25:AC25"/>
    <mergeCell ref="F27:H27"/>
    <mergeCell ref="D58:I58"/>
    <mergeCell ref="J58:S58"/>
    <mergeCell ref="T58:AB58"/>
    <mergeCell ref="F29:H29"/>
    <mergeCell ref="F28:H2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2022-12-22T14:39:29Z</dcterms:modified>
</cp:coreProperties>
</file>