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65" windowWidth="14805" windowHeight="7950"/>
  </bookViews>
  <sheets>
    <sheet name="MS01_Fasteners Unit Weight" sheetId="1" r:id="rId1"/>
    <sheet name="Sheet2" sheetId="2" r:id="rId2"/>
    <sheet name="Sheet3" sheetId="3" r:id="rId3"/>
  </sheets>
  <definedNames>
    <definedName name="_xlnm._FilterDatabase" localSheetId="0" hidden="1">'MS01_Fasteners Unit Weight'!$B$2:$C$70</definedName>
    <definedName name="_xlnm.Print_Area" localSheetId="0">'MS01_Fasteners Unit Weight'!$B$2:$E$51</definedName>
  </definedNames>
  <calcPr calcId="145621"/>
</workbook>
</file>

<file path=xl/calcChain.xml><?xml version="1.0" encoding="utf-8"?>
<calcChain xmlns="http://schemas.openxmlformats.org/spreadsheetml/2006/main">
  <c r="D33" i="1" l="1"/>
  <c r="E37" i="1" l="1"/>
  <c r="E51" i="1" l="1"/>
  <c r="E50" i="1"/>
  <c r="E49" i="1"/>
  <c r="E48" i="1"/>
  <c r="E47" i="1"/>
  <c r="E46" i="1"/>
  <c r="E45" i="1"/>
  <c r="E43" i="1"/>
  <c r="E41" i="1"/>
  <c r="E40" i="1"/>
  <c r="E39" i="1"/>
  <c r="E38" i="1"/>
  <c r="E36" i="1"/>
  <c r="E35" i="1"/>
  <c r="E34" i="1"/>
  <c r="E31" i="1"/>
  <c r="E30" i="1"/>
  <c r="E29" i="1"/>
  <c r="E27" i="1"/>
  <c r="E26" i="1"/>
  <c r="E25" i="1"/>
  <c r="E24" i="1"/>
  <c r="E23" i="1"/>
  <c r="E22" i="1"/>
  <c r="E21" i="1"/>
  <c r="E19" i="1"/>
  <c r="E18" i="1"/>
  <c r="E17" i="1"/>
  <c r="E16" i="1"/>
  <c r="E15" i="1"/>
  <c r="E13" i="1"/>
  <c r="E12" i="1"/>
  <c r="E11" i="1"/>
  <c r="E10" i="1"/>
  <c r="E9" i="1"/>
  <c r="E8" i="1"/>
  <c r="E6" i="1"/>
  <c r="E5" i="1"/>
  <c r="E4" i="1"/>
  <c r="E3" i="1"/>
  <c r="D48" i="1" l="1"/>
  <c r="D45" i="1"/>
  <c r="D23" i="1"/>
  <c r="D30" i="1" l="1"/>
  <c r="D31" i="1"/>
  <c r="D29" i="1"/>
  <c r="D47" i="1"/>
  <c r="D43" i="1"/>
  <c r="D35" i="1"/>
  <c r="D8" i="1"/>
  <c r="D3" i="1"/>
  <c r="D6" i="1"/>
  <c r="D5" i="1"/>
  <c r="D4" i="1"/>
  <c r="D36" i="1"/>
  <c r="D15" i="1"/>
  <c r="D34" i="1"/>
  <c r="D11" i="1"/>
  <c r="D10" i="1"/>
  <c r="D12" i="1"/>
  <c r="D21" i="1"/>
  <c r="D51" i="1"/>
  <c r="D50" i="1"/>
  <c r="D49" i="1"/>
  <c r="D46" i="1"/>
  <c r="D41" i="1"/>
  <c r="D40" i="1"/>
  <c r="D39" i="1"/>
  <c r="D38" i="1"/>
  <c r="D37" i="1"/>
  <c r="D24" i="1"/>
  <c r="D9" i="1"/>
  <c r="D22" i="1"/>
  <c r="D19" i="1"/>
  <c r="D18" i="1"/>
  <c r="D13" i="1"/>
  <c r="D27" i="1"/>
  <c r="D26" i="1"/>
  <c r="D25" i="1"/>
  <c r="D16" i="1"/>
  <c r="D17" i="1"/>
</calcChain>
</file>

<file path=xl/sharedStrings.xml><?xml version="1.0" encoding="utf-8"?>
<sst xmlns="http://schemas.openxmlformats.org/spreadsheetml/2006/main" count="88" uniqueCount="39">
  <si>
    <t>NAME</t>
  </si>
  <si>
    <t>DESCRIPTION</t>
  </si>
  <si>
    <t>FLAT WASHER</t>
  </si>
  <si>
    <t>SPRING WASHER</t>
  </si>
  <si>
    <t>ROUND HEAD PHILLIPS BOLT</t>
  </si>
  <si>
    <t>ANCHOR BOLT</t>
  </si>
  <si>
    <t>M3 X 15L</t>
  </si>
  <si>
    <t>M3</t>
  </si>
  <si>
    <t>M6  X 20L</t>
  </si>
  <si>
    <t>M6</t>
  </si>
  <si>
    <t>M8</t>
  </si>
  <si>
    <t>M10</t>
  </si>
  <si>
    <t>M12 X 95L</t>
  </si>
  <si>
    <t>M12 X 30L</t>
  </si>
  <si>
    <t>M12 X 40L</t>
  </si>
  <si>
    <t>M12</t>
  </si>
  <si>
    <t>M16</t>
  </si>
  <si>
    <t>WEIGHT (kg/pce)</t>
  </si>
  <si>
    <t>REF WEIGHT (kg/1000 pcs)</t>
  </si>
  <si>
    <t>HEX. NUT (G4.6)</t>
  </si>
  <si>
    <t>HEX. BOLT (G4.6)</t>
  </si>
  <si>
    <t>M6 X 50L</t>
  </si>
  <si>
    <t>M6 X 20L</t>
  </si>
  <si>
    <t>M8 X 25L</t>
  </si>
  <si>
    <t>M8 X 16L</t>
  </si>
  <si>
    <t>M10 X 70L</t>
  </si>
  <si>
    <t>M10 X 35L</t>
  </si>
  <si>
    <t>M10 X 30L</t>
  </si>
  <si>
    <t>M10 X 20L</t>
  </si>
  <si>
    <t>HEX. BOLT (G8.8)</t>
  </si>
  <si>
    <t>HEX. NUT (G8.8)</t>
  </si>
  <si>
    <t>M12 X 60L</t>
  </si>
  <si>
    <t>M12 X 20L</t>
  </si>
  <si>
    <t>M16 X 30L</t>
  </si>
  <si>
    <t>M16 X 200L</t>
  </si>
  <si>
    <t>M16 X 120L</t>
  </si>
  <si>
    <t>M16 X 100L</t>
  </si>
  <si>
    <t>M16 X 60L</t>
  </si>
  <si>
    <t>CARRIAGE BOLT (G4.6)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</si>
</sst>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0" xfId="0" applyFont="1" applyFill="1"/>
    <xf numFmtId="0" fontId="0" fillId="0" borderId="1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164" fontId="0" fillId="0" borderId="1" xfId="0" applyNumberFormat="1" applyFont="1" applyFill="1" applyBorder="1"/>
    <xf numFmtId="0" fontId="2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I51"/>
  <sheetViews>
    <sheetView tabSelected="1" topLeftCell="A28" zoomScale="115" zoomScaleNormal="115" workbookViewId="0">
      <selection activeCell="C46" sqref="C46"/>
    </sheetView>
  </sheetViews>
  <sheetFormatPr defaultRowHeight="15" outlineLevelCol="1" x14ac:dyDescent="0.25"/>
  <cols>
    <col min="2" max="3" width="40.7109375" customWidth="1"/>
    <col min="4" max="4" width="20.7109375" style="6" customWidth="1"/>
    <col min="5" max="5" width="24.85546875" style="8" bestFit="1" customWidth="1" outlineLevel="1"/>
    <col min="9" max="9" width="15.7109375" customWidth="1"/>
    <col min="10" max="10" width="16.140625" customWidth="1"/>
    <col min="11" max="11" width="18" bestFit="1" customWidth="1"/>
    <col min="12" max="12" width="14.28515625" bestFit="1" customWidth="1"/>
    <col min="13" max="14" width="18" bestFit="1" customWidth="1"/>
    <col min="15" max="15" width="9.28515625" bestFit="1" customWidth="1"/>
    <col min="16" max="16" width="18" bestFit="1" customWidth="1"/>
    <col min="17" max="17" width="10.28515625" bestFit="1" customWidth="1"/>
    <col min="18" max="18" width="15.28515625" bestFit="1" customWidth="1"/>
    <col min="19" max="19" width="7.28515625" customWidth="1"/>
    <col min="20" max="20" width="11.28515625" bestFit="1" customWidth="1"/>
  </cols>
  <sheetData>
    <row r="2" spans="2:9" x14ac:dyDescent="0.25">
      <c r="B2" s="1" t="s">
        <v>0</v>
      </c>
      <c r="C2" s="1" t="s">
        <v>1</v>
      </c>
      <c r="D2" s="4" t="s">
        <v>17</v>
      </c>
      <c r="E2" s="4" t="s">
        <v>18</v>
      </c>
    </row>
    <row r="3" spans="2:9" x14ac:dyDescent="0.25">
      <c r="B3" s="2" t="s">
        <v>4</v>
      </c>
      <c r="C3" s="2" t="s">
        <v>6</v>
      </c>
      <c r="D3" s="9">
        <f>E3/1000</f>
        <v>1.2765000000000001E-3</v>
      </c>
      <c r="E3" s="7">
        <f>0.023*0.0555*1000</f>
        <v>1.2765</v>
      </c>
      <c r="I3" s="3"/>
    </row>
    <row r="4" spans="2:9" x14ac:dyDescent="0.25">
      <c r="B4" s="2" t="s">
        <v>19</v>
      </c>
      <c r="C4" s="2" t="s">
        <v>7</v>
      </c>
      <c r="D4" s="9">
        <f>E4/1000</f>
        <v>3.8400000000000001E-4</v>
      </c>
      <c r="E4" s="7">
        <f>0.384</f>
        <v>0.38400000000000001</v>
      </c>
      <c r="I4" s="3"/>
    </row>
    <row r="5" spans="2:9" x14ac:dyDescent="0.25">
      <c r="B5" s="2" t="s">
        <v>2</v>
      </c>
      <c r="C5" s="2" t="s">
        <v>7</v>
      </c>
      <c r="D5" s="9">
        <f t="shared" ref="D5:D6" si="0">E5/1000</f>
        <v>1.1899999999999999E-4</v>
      </c>
      <c r="E5" s="7">
        <f>0.119</f>
        <v>0.11899999999999999</v>
      </c>
      <c r="I5" s="3"/>
    </row>
    <row r="6" spans="2:9" x14ac:dyDescent="0.25">
      <c r="B6" s="2" t="s">
        <v>3</v>
      </c>
      <c r="C6" s="2" t="s">
        <v>7</v>
      </c>
      <c r="D6" s="9">
        <f t="shared" si="0"/>
        <v>1.1E-4</v>
      </c>
      <c r="E6" s="7">
        <f>0.11</f>
        <v>0.11</v>
      </c>
      <c r="I6" s="3"/>
    </row>
    <row r="7" spans="2:9" x14ac:dyDescent="0.25">
      <c r="B7" s="2"/>
      <c r="C7" s="2"/>
      <c r="D7" s="9"/>
      <c r="E7" s="7"/>
      <c r="I7" s="3"/>
    </row>
    <row r="8" spans="2:9" x14ac:dyDescent="0.25">
      <c r="B8" s="2" t="s">
        <v>4</v>
      </c>
      <c r="C8" s="2" t="s">
        <v>8</v>
      </c>
      <c r="D8" s="9">
        <f>E8/1000</f>
        <v>5.1060000000000003E-3</v>
      </c>
      <c r="E8" s="7">
        <f>0.023*0.222*1000</f>
        <v>5.1059999999999999</v>
      </c>
      <c r="I8" s="3"/>
    </row>
    <row r="9" spans="2:9" x14ac:dyDescent="0.25">
      <c r="B9" s="2" t="s">
        <v>20</v>
      </c>
      <c r="C9" s="2" t="s">
        <v>22</v>
      </c>
      <c r="D9" s="9">
        <f t="shared" ref="D9:D16" si="1">E9/1000</f>
        <v>6.3499999999999997E-3</v>
      </c>
      <c r="E9" s="7">
        <f>6.35</f>
        <v>6.35</v>
      </c>
    </row>
    <row r="10" spans="2:9" x14ac:dyDescent="0.25">
      <c r="B10" s="2" t="s">
        <v>20</v>
      </c>
      <c r="C10" s="2" t="s">
        <v>21</v>
      </c>
      <c r="D10" s="9">
        <f t="shared" si="1"/>
        <v>1.23E-2</v>
      </c>
      <c r="E10" s="10">
        <f>12.3</f>
        <v>12.3</v>
      </c>
    </row>
    <row r="11" spans="2:9" x14ac:dyDescent="0.25">
      <c r="B11" s="2" t="s">
        <v>19</v>
      </c>
      <c r="C11" s="2" t="s">
        <v>9</v>
      </c>
      <c r="D11" s="9">
        <f>E11/1000</f>
        <v>2.5000000000000001E-3</v>
      </c>
      <c r="E11" s="7">
        <f>2.5</f>
        <v>2.5</v>
      </c>
    </row>
    <row r="12" spans="2:9" x14ac:dyDescent="0.25">
      <c r="B12" s="2" t="s">
        <v>2</v>
      </c>
      <c r="C12" s="2" t="s">
        <v>9</v>
      </c>
      <c r="D12" s="9">
        <f t="shared" si="1"/>
        <v>1.0200000000000001E-3</v>
      </c>
      <c r="E12" s="7">
        <f>1.02</f>
        <v>1.02</v>
      </c>
      <c r="I12" s="3"/>
    </row>
    <row r="13" spans="2:9" x14ac:dyDescent="0.25">
      <c r="B13" s="2" t="s">
        <v>3</v>
      </c>
      <c r="C13" s="2" t="s">
        <v>9</v>
      </c>
      <c r="D13" s="9">
        <f t="shared" si="1"/>
        <v>8.3000000000000001E-4</v>
      </c>
      <c r="E13" s="7">
        <f>0.83</f>
        <v>0.83</v>
      </c>
      <c r="I13" s="3"/>
    </row>
    <row r="14" spans="2:9" x14ac:dyDescent="0.25">
      <c r="B14" s="2"/>
      <c r="C14" s="2"/>
      <c r="D14" s="9"/>
      <c r="E14" s="7"/>
      <c r="I14" s="3"/>
    </row>
    <row r="15" spans="2:9" x14ac:dyDescent="0.25">
      <c r="B15" s="2" t="s">
        <v>20</v>
      </c>
      <c r="C15" s="2" t="s">
        <v>24</v>
      </c>
      <c r="D15" s="9">
        <f t="shared" si="1"/>
        <v>1.2749999999999999E-2</v>
      </c>
      <c r="E15" s="7">
        <f>12.75</f>
        <v>12.75</v>
      </c>
      <c r="I15" s="3"/>
    </row>
    <row r="16" spans="2:9" x14ac:dyDescent="0.25">
      <c r="B16" s="2" t="s">
        <v>20</v>
      </c>
      <c r="C16" s="2" t="s">
        <v>23</v>
      </c>
      <c r="D16" s="9">
        <f t="shared" si="1"/>
        <v>1.47E-2</v>
      </c>
      <c r="E16" s="7">
        <f>14.7</f>
        <v>14.7</v>
      </c>
      <c r="I16" s="3"/>
    </row>
    <row r="17" spans="2:9" x14ac:dyDescent="0.25">
      <c r="B17" s="2" t="s">
        <v>19</v>
      </c>
      <c r="C17" s="2" t="s">
        <v>10</v>
      </c>
      <c r="D17" s="9">
        <f>E17/1000</f>
        <v>5.1999999999999998E-3</v>
      </c>
      <c r="E17" s="7">
        <f>5.2</f>
        <v>5.2</v>
      </c>
      <c r="I17" s="3"/>
    </row>
    <row r="18" spans="2:9" x14ac:dyDescent="0.25">
      <c r="B18" s="2" t="s">
        <v>2</v>
      </c>
      <c r="C18" s="2" t="s">
        <v>10</v>
      </c>
      <c r="D18" s="9">
        <f t="shared" ref="D18:D19" si="2">E18/1000</f>
        <v>1.83E-3</v>
      </c>
      <c r="E18" s="7">
        <f>1.83</f>
        <v>1.83</v>
      </c>
      <c r="I18" s="3"/>
    </row>
    <row r="19" spans="2:9" x14ac:dyDescent="0.25">
      <c r="B19" s="2" t="s">
        <v>3</v>
      </c>
      <c r="C19" s="2" t="s">
        <v>10</v>
      </c>
      <c r="D19" s="9">
        <f t="shared" si="2"/>
        <v>1.6000000000000001E-3</v>
      </c>
      <c r="E19" s="7">
        <f>1.6</f>
        <v>1.6</v>
      </c>
    </row>
    <row r="20" spans="2:9" x14ac:dyDescent="0.25">
      <c r="B20" s="2"/>
      <c r="C20" s="2"/>
      <c r="D20" s="5"/>
      <c r="E20" s="7"/>
      <c r="I20" s="3"/>
    </row>
    <row r="21" spans="2:9" x14ac:dyDescent="0.25">
      <c r="B21" s="2" t="s">
        <v>20</v>
      </c>
      <c r="C21" s="2" t="s">
        <v>28</v>
      </c>
      <c r="D21" s="9">
        <f t="shared" ref="D21:D24" si="3">E21/1000</f>
        <v>2.3300000000000001E-2</v>
      </c>
      <c r="E21" s="7">
        <f>23.3</f>
        <v>23.3</v>
      </c>
      <c r="I21" s="3"/>
    </row>
    <row r="22" spans="2:9" x14ac:dyDescent="0.25">
      <c r="B22" s="2" t="s">
        <v>20</v>
      </c>
      <c r="C22" s="2" t="s">
        <v>27</v>
      </c>
      <c r="D22" s="9">
        <f t="shared" si="3"/>
        <v>2.9250000000000002E-2</v>
      </c>
      <c r="E22" s="7">
        <f>29.25</f>
        <v>29.25</v>
      </c>
      <c r="I22" s="3"/>
    </row>
    <row r="23" spans="2:9" x14ac:dyDescent="0.25">
      <c r="B23" s="2" t="s">
        <v>20</v>
      </c>
      <c r="C23" s="2" t="s">
        <v>26</v>
      </c>
      <c r="D23" s="9">
        <f t="shared" ref="D23" si="4">E23/1000</f>
        <v>3.2350000000000004E-2</v>
      </c>
      <c r="E23" s="7">
        <f>32.35</f>
        <v>32.35</v>
      </c>
      <c r="I23" s="3"/>
    </row>
    <row r="24" spans="2:9" x14ac:dyDescent="0.25">
      <c r="B24" s="2" t="s">
        <v>20</v>
      </c>
      <c r="C24" s="2" t="s">
        <v>25</v>
      </c>
      <c r="D24" s="9">
        <f t="shared" si="3"/>
        <v>5.3100000000000001E-2</v>
      </c>
      <c r="E24" s="7">
        <f>53.1</f>
        <v>53.1</v>
      </c>
      <c r="I24" s="3"/>
    </row>
    <row r="25" spans="2:9" x14ac:dyDescent="0.25">
      <c r="B25" s="2" t="s">
        <v>19</v>
      </c>
      <c r="C25" s="2" t="s">
        <v>11</v>
      </c>
      <c r="D25" s="9">
        <f>E25/1000</f>
        <v>1.1599999999999999E-2</v>
      </c>
      <c r="E25" s="7">
        <f>11.6</f>
        <v>11.6</v>
      </c>
      <c r="I25" s="3"/>
    </row>
    <row r="26" spans="2:9" x14ac:dyDescent="0.25">
      <c r="B26" s="2" t="s">
        <v>2</v>
      </c>
      <c r="C26" s="2" t="s">
        <v>11</v>
      </c>
      <c r="D26" s="9">
        <f t="shared" ref="D26:D27" si="5">E26/1000</f>
        <v>3.5699999999999998E-3</v>
      </c>
      <c r="E26" s="7">
        <f>3.57</f>
        <v>3.57</v>
      </c>
      <c r="I26" s="3"/>
    </row>
    <row r="27" spans="2:9" x14ac:dyDescent="0.25">
      <c r="B27" s="2" t="s">
        <v>3</v>
      </c>
      <c r="C27" s="2" t="s">
        <v>11</v>
      </c>
      <c r="D27" s="9">
        <f t="shared" si="5"/>
        <v>2.5299999999999997E-3</v>
      </c>
      <c r="E27" s="7">
        <f>2.53</f>
        <v>2.5299999999999998</v>
      </c>
    </row>
    <row r="28" spans="2:9" x14ac:dyDescent="0.25">
      <c r="B28" s="2"/>
      <c r="C28" s="2"/>
      <c r="D28" s="5"/>
      <c r="E28" s="7"/>
      <c r="I28" s="3"/>
    </row>
    <row r="29" spans="2:9" x14ac:dyDescent="0.25">
      <c r="B29" s="2" t="s">
        <v>5</v>
      </c>
      <c r="C29" s="2" t="s">
        <v>12</v>
      </c>
      <c r="D29" s="9">
        <f t="shared" ref="D29:D30" si="6">E29/1000</f>
        <v>0.15010000000000001</v>
      </c>
      <c r="E29" s="7">
        <f>1.58*0.095*1000</f>
        <v>150.10000000000002</v>
      </c>
      <c r="I29" s="3"/>
    </row>
    <row r="30" spans="2:9" x14ac:dyDescent="0.25">
      <c r="B30" s="2" t="s">
        <v>29</v>
      </c>
      <c r="C30" s="2" t="s">
        <v>14</v>
      </c>
      <c r="D30" s="9">
        <f t="shared" si="6"/>
        <v>6.2100000000000002E-2</v>
      </c>
      <c r="E30" s="7">
        <f>62.1</f>
        <v>62.1</v>
      </c>
      <c r="I30" s="3"/>
    </row>
    <row r="31" spans="2:9" x14ac:dyDescent="0.25">
      <c r="B31" s="2" t="s">
        <v>30</v>
      </c>
      <c r="C31" s="2" t="s">
        <v>15</v>
      </c>
      <c r="D31" s="9">
        <f>E31/1000</f>
        <v>2.3300000000000001E-2</v>
      </c>
      <c r="E31" s="7">
        <f>23.3</f>
        <v>23.3</v>
      </c>
      <c r="I31" s="3"/>
    </row>
    <row r="32" spans="2:9" x14ac:dyDescent="0.25">
      <c r="B32" s="2"/>
      <c r="C32" s="2"/>
      <c r="D32" s="5"/>
      <c r="E32" s="7"/>
      <c r="I32" s="3"/>
    </row>
    <row r="33" spans="2:9" x14ac:dyDescent="0.25">
      <c r="B33" s="2" t="s">
        <v>38</v>
      </c>
      <c r="C33" s="2" t="s">
        <v>23</v>
      </c>
      <c r="D33" s="9">
        <f>E33/1000</f>
        <v>0.02</v>
      </c>
      <c r="E33" s="7">
        <v>20</v>
      </c>
      <c r="I33" s="3"/>
    </row>
    <row r="34" spans="2:9" x14ac:dyDescent="0.25">
      <c r="B34" s="2" t="s">
        <v>38</v>
      </c>
      <c r="C34" s="2" t="s">
        <v>13</v>
      </c>
      <c r="D34" s="9">
        <f>E34/1000</f>
        <v>3.3299999999999996E-2</v>
      </c>
      <c r="E34" s="7">
        <f>0.9*0.037*1000</f>
        <v>33.299999999999997</v>
      </c>
      <c r="I34" s="3"/>
    </row>
    <row r="35" spans="2:9" x14ac:dyDescent="0.25">
      <c r="B35" s="2" t="s">
        <v>38</v>
      </c>
      <c r="C35" s="2" t="s">
        <v>14</v>
      </c>
      <c r="D35" s="9">
        <f>E35/1000</f>
        <v>4.6800000000000001E-2</v>
      </c>
      <c r="E35" s="7">
        <f>0.9*0.052*1000</f>
        <v>46.800000000000004</v>
      </c>
      <c r="I35" s="3"/>
    </row>
    <row r="36" spans="2:9" x14ac:dyDescent="0.25">
      <c r="B36" s="2" t="s">
        <v>20</v>
      </c>
      <c r="C36" s="2" t="s">
        <v>32</v>
      </c>
      <c r="D36" s="9">
        <f t="shared" ref="D36:D38" si="7">E36/1000</f>
        <v>3.3869999999999997E-2</v>
      </c>
      <c r="E36" s="7">
        <f>33.87</f>
        <v>33.869999999999997</v>
      </c>
      <c r="I36" s="3"/>
    </row>
    <row r="37" spans="2:9" x14ac:dyDescent="0.25">
      <c r="B37" s="2" t="s">
        <v>20</v>
      </c>
      <c r="C37" s="2" t="s">
        <v>14</v>
      </c>
      <c r="D37" s="9">
        <f t="shared" si="7"/>
        <v>5.4850000000000003E-2</v>
      </c>
      <c r="E37" s="7">
        <f>54.85</f>
        <v>54.85</v>
      </c>
      <c r="I37" s="3"/>
    </row>
    <row r="38" spans="2:9" x14ac:dyDescent="0.25">
      <c r="B38" s="2" t="s">
        <v>20</v>
      </c>
      <c r="C38" s="2" t="s">
        <v>31</v>
      </c>
      <c r="D38" s="9">
        <f t="shared" si="7"/>
        <v>6.7000000000000004E-2</v>
      </c>
      <c r="E38" s="7">
        <f>67</f>
        <v>67</v>
      </c>
      <c r="I38" s="3"/>
    </row>
    <row r="39" spans="2:9" x14ac:dyDescent="0.25">
      <c r="B39" s="2" t="s">
        <v>19</v>
      </c>
      <c r="C39" s="2" t="s">
        <v>15</v>
      </c>
      <c r="D39" s="9">
        <f>E39/1000</f>
        <v>1.7299999999999999E-2</v>
      </c>
      <c r="E39" s="7">
        <f>17.3</f>
        <v>17.3</v>
      </c>
      <c r="I39" s="3"/>
    </row>
    <row r="40" spans="2:9" x14ac:dyDescent="0.25">
      <c r="B40" s="2" t="s">
        <v>2</v>
      </c>
      <c r="C40" s="2" t="s">
        <v>15</v>
      </c>
      <c r="D40" s="9">
        <f t="shared" ref="D40:D51" si="8">E40/1000</f>
        <v>6.2699999999999995E-3</v>
      </c>
      <c r="E40" s="7">
        <f>6.27</f>
        <v>6.27</v>
      </c>
      <c r="I40" s="3"/>
    </row>
    <row r="41" spans="2:9" x14ac:dyDescent="0.25">
      <c r="B41" s="2" t="s">
        <v>3</v>
      </c>
      <c r="C41" s="2" t="s">
        <v>15</v>
      </c>
      <c r="D41" s="9">
        <f t="shared" si="8"/>
        <v>3.82E-3</v>
      </c>
      <c r="E41" s="7">
        <f>3.82</f>
        <v>3.82</v>
      </c>
    </row>
    <row r="42" spans="2:9" x14ac:dyDescent="0.25">
      <c r="B42" s="2"/>
      <c r="C42" s="2"/>
      <c r="D42" s="9"/>
      <c r="E42" s="7"/>
      <c r="I42" s="3"/>
    </row>
    <row r="43" spans="2:9" x14ac:dyDescent="0.25">
      <c r="B43" s="2" t="s">
        <v>29</v>
      </c>
      <c r="C43" s="2" t="s">
        <v>33</v>
      </c>
      <c r="D43" s="9">
        <f t="shared" si="8"/>
        <v>9.0900000000000009E-2</v>
      </c>
      <c r="E43" s="7">
        <f>90.9</f>
        <v>90.9</v>
      </c>
      <c r="I43" s="3"/>
    </row>
    <row r="44" spans="2:9" x14ac:dyDescent="0.25">
      <c r="B44" s="2"/>
      <c r="C44" s="2"/>
      <c r="D44" s="9"/>
      <c r="E44" s="7"/>
      <c r="I44" s="3"/>
    </row>
    <row r="45" spans="2:9" x14ac:dyDescent="0.25">
      <c r="B45" s="2" t="s">
        <v>20</v>
      </c>
      <c r="C45" s="2" t="s">
        <v>37</v>
      </c>
      <c r="D45" s="9">
        <f t="shared" ref="D45" si="9">E45/1000</f>
        <v>0.123</v>
      </c>
      <c r="E45" s="7">
        <f>123</f>
        <v>123</v>
      </c>
      <c r="I45" s="3"/>
    </row>
    <row r="46" spans="2:9" x14ac:dyDescent="0.25">
      <c r="B46" s="2" t="s">
        <v>20</v>
      </c>
      <c r="C46" s="2" t="s">
        <v>36</v>
      </c>
      <c r="D46" s="9">
        <f t="shared" si="8"/>
        <v>0.186</v>
      </c>
      <c r="E46" s="7">
        <f>186</f>
        <v>186</v>
      </c>
      <c r="I46" s="3"/>
    </row>
    <row r="47" spans="2:9" x14ac:dyDescent="0.25">
      <c r="B47" s="2" t="s">
        <v>20</v>
      </c>
      <c r="C47" s="2" t="s">
        <v>35</v>
      </c>
      <c r="D47" s="9">
        <f t="shared" si="8"/>
        <v>0.218</v>
      </c>
      <c r="E47" s="7">
        <f>218</f>
        <v>218</v>
      </c>
      <c r="I47" s="3"/>
    </row>
    <row r="48" spans="2:9" x14ac:dyDescent="0.25">
      <c r="B48" s="2" t="s">
        <v>20</v>
      </c>
      <c r="C48" s="2" t="s">
        <v>34</v>
      </c>
      <c r="D48" s="9">
        <f t="shared" ref="D48" si="10">E48/1000</f>
        <v>0.3387</v>
      </c>
      <c r="E48" s="10">
        <f>338.7</f>
        <v>338.7</v>
      </c>
      <c r="I48" s="3"/>
    </row>
    <row r="49" spans="2:9" x14ac:dyDescent="0.25">
      <c r="B49" s="2" t="s">
        <v>19</v>
      </c>
      <c r="C49" s="2" t="s">
        <v>16</v>
      </c>
      <c r="D49" s="9">
        <f>E49/1000</f>
        <v>3.3299999999999996E-2</v>
      </c>
      <c r="E49" s="7">
        <f>33.3</f>
        <v>33.299999999999997</v>
      </c>
      <c r="I49" s="3"/>
    </row>
    <row r="50" spans="2:9" x14ac:dyDescent="0.25">
      <c r="B50" s="2" t="s">
        <v>2</v>
      </c>
      <c r="C50" s="2" t="s">
        <v>16</v>
      </c>
      <c r="D50" s="9">
        <f t="shared" si="8"/>
        <v>1.1300000000000001E-2</v>
      </c>
      <c r="E50" s="7">
        <f>11.3</f>
        <v>11.3</v>
      </c>
      <c r="I50" s="3"/>
    </row>
    <row r="51" spans="2:9" x14ac:dyDescent="0.25">
      <c r="B51" s="2" t="s">
        <v>3</v>
      </c>
      <c r="C51" s="2" t="s">
        <v>16</v>
      </c>
      <c r="D51" s="9">
        <f t="shared" si="8"/>
        <v>8.9099999999999995E-3</v>
      </c>
      <c r="E51" s="7">
        <f>8.91</f>
        <v>8.91</v>
      </c>
    </row>
  </sheetData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MS01_Fasteners Unit Weight</vt:lpstr>
      <vt:lpstr>Sheet2</vt:lpstr>
      <vt:lpstr>Sheet3</vt:lpstr>
      <vt:lpstr>'MS01_Fasteners Unit Weight'!Print_Area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2014-07-31T07:33:56Z</dcterms:modified>
</cp:coreProperties>
</file>