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w\Google Drive\#classwork (data)\Week 1\Crowdfunding Analysis\"/>
    </mc:Choice>
  </mc:AlternateContent>
  <xr:revisionPtr revIDLastSave="0" documentId="13_ncr:1_{0622F926-3533-4C03-9935-153D4A5B1BF1}" xr6:coauthVersionLast="45" xr6:coauthVersionMax="45" xr10:uidLastSave="{00000000-0000-0000-0000-000000000000}"/>
  <bookViews>
    <workbookView xWindow="-120" yWindow="-120" windowWidth="38640" windowHeight="21240" tabRatio="861" activeTab="2" xr2:uid="{00000000-000D-0000-FFFF-FFFF00000000}"/>
  </bookViews>
  <sheets>
    <sheet name="Category Statistics" sheetId="2" r:id="rId1"/>
    <sheet name="Kickstarter" sheetId="1" r:id="rId2"/>
    <sheet name="Outcomes Based on Goals" sheetId="7" r:id="rId3"/>
    <sheet name="Endinburgh Research" sheetId="6" r:id="rId4"/>
    <sheet name="Subcategory Statistics" sheetId="3" r:id="rId5"/>
    <sheet name="Outcomes Based on Launch Date" sheetId="5" r:id="rId6"/>
  </sheets>
  <definedNames>
    <definedName name="_xlnm._FilterDatabase" localSheetId="1" hidden="1">Kickstarter!$A$1:$U$4115</definedName>
  </definedNames>
  <calcPr calcId="18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7" l="1"/>
  <c r="F4" i="7" s="1"/>
  <c r="E5" i="7"/>
  <c r="F5" i="7" s="1"/>
  <c r="G5" i="7"/>
  <c r="E6" i="7"/>
  <c r="F6" i="7"/>
  <c r="G6" i="7"/>
  <c r="E7" i="7"/>
  <c r="F7" i="7"/>
  <c r="G7" i="7"/>
  <c r="E8" i="7"/>
  <c r="F8" i="7"/>
  <c r="G8" i="7"/>
  <c r="E9" i="7"/>
  <c r="F9" i="7" s="1"/>
  <c r="E10" i="7"/>
  <c r="F10" i="7" s="1"/>
  <c r="E11" i="7"/>
  <c r="F11" i="7" s="1"/>
  <c r="E12" i="7"/>
  <c r="G12" i="7" s="1"/>
  <c r="F12" i="7"/>
  <c r="E13" i="7"/>
  <c r="F13" i="7"/>
  <c r="G13" i="7"/>
  <c r="E14" i="7"/>
  <c r="G14" i="7" s="1"/>
  <c r="G3" i="7"/>
  <c r="F3" i="7"/>
  <c r="E3" i="7"/>
  <c r="C3" i="7"/>
  <c r="D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C14" i="7"/>
  <c r="D14" i="7"/>
  <c r="B14" i="7"/>
  <c r="B13" i="7"/>
  <c r="B12" i="7"/>
  <c r="B11" i="7"/>
  <c r="B10" i="7"/>
  <c r="B9" i="7"/>
  <c r="B8" i="7"/>
  <c r="B7" i="7"/>
  <c r="B6" i="7"/>
  <c r="B5" i="7"/>
  <c r="B4" i="7"/>
  <c r="B3" i="7"/>
  <c r="B2" i="6"/>
  <c r="D2" i="6" s="1"/>
  <c r="B3" i="6"/>
  <c r="F3" i="6" s="1"/>
  <c r="B4" i="6"/>
  <c r="F4" i="6" s="1"/>
  <c r="B5" i="6"/>
  <c r="F5" i="6" s="1"/>
  <c r="B6" i="6"/>
  <c r="C6" i="6" s="1"/>
  <c r="G11" i="7" l="1"/>
  <c r="F14" i="7"/>
  <c r="G4" i="7"/>
  <c r="G10" i="7"/>
  <c r="G9" i="7"/>
  <c r="D3" i="6"/>
  <c r="C3" i="6"/>
  <c r="D4" i="6"/>
  <c r="D5" i="6"/>
  <c r="C5" i="6"/>
  <c r="C4" i="6"/>
  <c r="F2" i="6"/>
  <c r="C2" i="6"/>
  <c r="F6" i="6"/>
  <c r="D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<sst xmlns="http://schemas.openxmlformats.org/spreadsheetml/2006/main" count="33014" uniqueCount="8405">
  <si>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</si>
  <si>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</si>
  <si>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</si>
  <si>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</si>
  <si>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</si>
  <si>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</si>
  <si>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</si>
  <si>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</si>
  <si>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</si>
  <si>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</si>
  <si>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</si>
  <si>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</si>
  <si>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</si>
  <si>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</si>
  <si>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</si>
  <si>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</si>
  <si>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</si>
  <si>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</si>
  <si>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</si>
  <si>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</si>
  <si>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</si>
  <si>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</si>
  <si>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</si>
  <si>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</si>
  <si>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</si>
  <si>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</si>
  <si>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</si>
  <si>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</si>
  <si>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</si>
  <si>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</si>
  <si>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</si>
  <si>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</si>
  <si>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</si>
  <si>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</si>
  <si>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</si>
  <si>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</si>
  <si>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</si>
  <si>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</si>
  <si>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</si>
  <si>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</si>
  <si>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</si>
  <si>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</si>
  <si>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</si>
  <si>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</si>
  <si>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</si>
  <si>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</si>
  <si>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</si>
  <si>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</si>
  <si>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</si>
  <si>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</si>
  <si>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</si>
  <si>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</si>
  <si>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</si>
  <si>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</si>
  <si>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</si>
  <si>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</si>
  <si>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</si>
  <si>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</si>
  <si>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</si>
  <si>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</si>
  <si>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</si>
  <si>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</si>
  <si>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</si>
  <si>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</si>
  <si>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</si>
  <si>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</si>
  <si>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</si>
  <si>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</si>
  <si>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</si>
  <si>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</si>
  <si>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</si>
  <si>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</si>
  <si>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</si>
  <si>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</si>
  <si>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</si>
  <si>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</si>
  <si>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</si>
  <si>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</si>
  <si>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</si>
  <si>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</si>
  <si>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</si>
  <si>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</si>
  <si>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</si>
  <si>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</si>
  <si>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</si>
  <si>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</si>
  <si>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</si>
  <si>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</si>
  <si>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</si>
  <si>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</si>
  <si>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</si>
  <si>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</si>
  <si>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</si>
  <si>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</si>
  <si>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</si>
  <si>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</si>
  <si>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</si>
  <si>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</si>
  <si>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</si>
  <si>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</si>
  <si>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</si>
  <si>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</si>
  <si>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</si>
  <si>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</si>
  <si>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</si>
  <si>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</si>
  <si>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</si>
  <si>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</si>
  <si>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</si>
  <si>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</si>
  <si>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</si>
  <si>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</si>
  <si>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</si>
  <si>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</si>
  <si>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</si>
  <si>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</si>
  <si>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</si>
  <si>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</si>
  <si>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</si>
  <si>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</si>
  <si>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</si>
  <si>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</si>
  <si>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</si>
  <si>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</si>
  <si>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</si>
  <si>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</si>
  <si>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</si>
  <si>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</si>
  <si>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</si>
  <si>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</si>
  <si>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</si>
  <si>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</si>
  <si>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</si>
  <si>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</si>
  <si>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</si>
  <si>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</si>
  <si>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</si>
  <si>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</si>
  <si>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</si>
  <si>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</si>
  <si>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</si>
  <si>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</si>
  <si>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</si>
  <si>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</si>
  <si>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</si>
  <si>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</si>
  <si>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</si>
  <si>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</si>
  <si>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</si>
  <si>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</si>
  <si>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</si>
  <si>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</si>
  <si>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</si>
  <si>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</si>
  <si>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</si>
  <si>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</si>
  <si>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</si>
  <si>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</si>
  <si>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</si>
  <si>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</si>
  <si>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</si>
  <si>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</si>
  <si>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</si>
  <si>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</si>
  <si>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</si>
  <si>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</si>
  <si>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</si>
  <si>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</si>
  <si>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</si>
  <si>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</si>
  <si>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</si>
  <si>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</si>
  <si>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</si>
  <si>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</si>
  <si>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</si>
  <si>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</si>
  <si>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</si>
  <si>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</si>
  <si>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</si>
  <si>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</si>
  <si>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</si>
  <si>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</si>
  <si>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</si>
  <si>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</si>
  <si>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</si>
  <si>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</si>
  <si>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</si>
  <si>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</si>
  <si>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</si>
  <si>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</si>
  <si>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</si>
  <si>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</si>
  <si>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</si>
  <si>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</si>
  <si>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</si>
  <si>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</si>
  <si>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</si>
  <si>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</si>
  <si>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</si>
  <si>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</si>
  <si>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</si>
  <si>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</si>
  <si>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</si>
  <si>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</si>
  <si>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</si>
  <si>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</si>
  <si>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</si>
  <si>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</si>
  <si>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</si>
  <si>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</si>
  <si>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</si>
  <si>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</si>
  <si>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</si>
  <si>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</si>
  <si>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</si>
  <si>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</si>
  <si>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</si>
  <si>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</si>
  <si>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</si>
  <si>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</si>
  <si>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</si>
  <si>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</si>
  <si>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</si>
  <si>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</si>
  <si>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</si>
  <si>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</si>
  <si>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</si>
  <si>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</si>
  <si>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</si>
  <si>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</si>
  <si>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</si>
  <si>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</si>
  <si>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</si>
  <si>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</si>
  <si>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</si>
  <si>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</si>
  <si>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</si>
  <si>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</si>
  <si>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</si>
  <si>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</si>
  <si>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</si>
  <si>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</si>
  <si>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</si>
  <si>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</si>
  <si>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</si>
  <si>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</si>
  <si>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</si>
  <si>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</si>
  <si>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</si>
  <si>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</si>
  <si>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</si>
  <si>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</si>
  <si>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</si>
  <si>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</si>
  <si>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</si>
  <si>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</si>
  <si>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</si>
  <si>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</si>
  <si>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</si>
  <si>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</si>
  <si>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</si>
  <si>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</si>
  <si>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</si>
  <si>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</si>
  <si>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</si>
  <si>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</si>
  <si>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</si>
  <si>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</si>
  <si>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</si>
  <si>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</si>
  <si>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</si>
  <si>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</si>
  <si>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</si>
  <si>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</si>
  <si>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</si>
  <si>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</si>
  <si>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</si>
  <si>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</si>
  <si>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</si>
  <si>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</si>
  <si>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</si>
  <si>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</si>
  <si>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</si>
  <si>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</si>
  <si>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</si>
  <si>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</si>
  <si>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</si>
  <si>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</si>
  <si>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</si>
  <si>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</si>
  <si>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</si>
  <si>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</si>
  <si>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</si>
  <si>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</si>
  <si>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</si>
  <si>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</si>
  <si>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</si>
  <si>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</si>
  <si>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</si>
  <si>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</si>
  <si>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</si>
  <si>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</si>
  <si>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</si>
  <si>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</si>
  <si>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</si>
  <si>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</si>
  <si>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</si>
  <si>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</si>
  <si>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</si>
  <si>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</si>
  <si>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</si>
  <si>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</si>
  <si>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</si>
  <si>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</si>
  <si>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</si>
  <si>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</si>
  <si>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</si>
  <si>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</si>
  <si>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</si>
  <si>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</si>
  <si>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</si>
  <si>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</si>
  <si>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</si>
  <si>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</si>
  <si>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</si>
  <si>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</si>
  <si>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</si>
  <si>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</si>
  <si>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</si>
  <si>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</si>
  <si>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</si>
  <si>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</si>
  <si>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</si>
  <si>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</si>
  <si>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</si>
  <si>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</si>
  <si>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</si>
  <si>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</si>
  <si>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</si>
  <si>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</si>
  <si>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</si>
  <si>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</si>
  <si>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</si>
  <si>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</si>
  <si>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</si>
  <si>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</si>
  <si>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</si>
  <si>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</si>
  <si>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</si>
  <si>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</si>
  <si>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</si>
  <si>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</si>
  <si>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</si>
  <si>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</si>
  <si>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</si>
  <si>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</si>
  <si>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</si>
  <si>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</si>
  <si>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</si>
  <si>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</si>
  <si>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</si>
  <si>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</si>
  <si>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</si>
  <si>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</si>
  <si>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</si>
  <si>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</si>
  <si>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</si>
  <si>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</si>
  <si>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</si>
  <si>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</si>
  <si>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</si>
  <si>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</si>
  <si>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</si>
  <si>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</si>
  <si>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</si>
  <si>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</si>
  <si>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</si>
  <si>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</si>
  <si>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</si>
  <si>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</si>
  <si>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</si>
  <si>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</si>
  <si>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</si>
  <si>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</si>
  <si>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</si>
  <si>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</si>
  <si>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</si>
  <si>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</si>
  <si>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</si>
  <si>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</si>
  <si>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</si>
  <si>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</si>
  <si>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</si>
  <si>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</si>
  <si>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</si>
  <si>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</si>
  <si>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</si>
  <si>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</si>
  <si>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</si>
  <si>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</si>
  <si>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</si>
  <si>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</si>
  <si>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</si>
  <si>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</si>
  <si>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</si>
  <si>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</si>
  <si>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</si>
  <si>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</si>
  <si>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</si>
  <si>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</si>
  <si>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</si>
  <si>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</si>
  <si>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</si>
  <si>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</si>
  <si>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</si>
  <si>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</si>
  <si>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</si>
  <si>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</si>
  <si>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</si>
  <si>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</si>
  <si>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</si>
  <si>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</si>
  <si>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</si>
  <si>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</si>
  <si>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</si>
  <si>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</si>
  <si>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</si>
  <si>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</si>
  <si>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</si>
  <si>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</si>
  <si>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</si>
  <si>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</si>
  <si>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</si>
  <si>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</si>
  <si>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</si>
  <si>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</si>
  <si>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</si>
  <si>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</si>
  <si>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</si>
  <si>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</si>
  <si>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</si>
  <si>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</si>
  <si>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</si>
  <si>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</si>
  <si>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</si>
  <si>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</si>
  <si>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</si>
  <si>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</si>
  <si>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</si>
  <si>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</si>
  <si>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</si>
  <si>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</si>
  <si>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</si>
  <si>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</si>
  <si>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</si>
  <si>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</si>
  <si>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</si>
  <si>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</si>
  <si>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</si>
  <si>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</si>
  <si>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</si>
  <si>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</si>
  <si>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</si>
  <si>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</si>
  <si>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</si>
  <si>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</si>
  <si>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</si>
  <si>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</si>
  <si>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</si>
  <si>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</si>
  <si>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</si>
  <si>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</si>
  <si>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</si>
  <si>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</si>
  <si>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</si>
  <si>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</si>
  <si>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</si>
  <si>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</si>
  <si>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</si>
  <si>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</si>
  <si>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</si>
  <si>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</si>
  <si>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</si>
  <si>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</si>
  <si>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</si>
  <si>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</si>
  <si>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</si>
  <si>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</si>
  <si>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</si>
  <si>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</si>
  <si>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</si>
  <si>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</si>
  <si>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</si>
  <si>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</si>
  <si>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</si>
  <si>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</si>
  <si>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</si>
  <si>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</si>
  <si>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</si>
  <si>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</si>
  <si>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</si>
  <si>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</si>
  <si>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</si>
  <si>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</si>
  <si>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</si>
  <si>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</si>
  <si>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</si>
  <si>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</si>
  <si>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</si>
  <si>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</si>
  <si>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</si>
  <si>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</si>
  <si>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</si>
  <si>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</si>
  <si>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</si>
  <si>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</si>
  <si>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</si>
  <si>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</si>
  <si>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</si>
  <si>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</si>
  <si>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</si>
  <si>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</si>
  <si>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</si>
  <si>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</si>
  <si>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</si>
  <si>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</si>
  <si>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</si>
  <si>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</si>
  <si>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</si>
  <si>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</si>
  <si>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</si>
  <si>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</si>
  <si>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</si>
  <si>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</si>
  <si>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</si>
  <si>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</si>
  <si>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</si>
  <si>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</si>
  <si>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</si>
  <si>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</si>
  <si>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</si>
  <si>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</si>
  <si>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</si>
  <si>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</si>
  <si>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</si>
  <si>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</si>
  <si>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</si>
  <si>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</si>
  <si>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</si>
  <si>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</si>
  <si>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</si>
  <si>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</si>
  <si>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</si>
  <si>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</si>
  <si>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</si>
  <si>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</si>
  <si>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</si>
  <si>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</si>
  <si>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</si>
  <si>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</si>
  <si>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</si>
  <si>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</si>
  <si>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</si>
  <si>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</si>
  <si>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</si>
  <si>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</si>
  <si>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</si>
  <si>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</si>
  <si>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</si>
  <si>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</si>
  <si>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</si>
  <si>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</si>
  <si>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</si>
  <si>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</si>
  <si>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</si>
  <si>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</si>
  <si>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</si>
  <si>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</si>
  <si>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</si>
  <si>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</si>
  <si>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</si>
  <si>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</si>
  <si>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</si>
  <si>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</si>
  <si>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</si>
  <si>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</si>
  <si>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</si>
  <si>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</si>
  <si>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</si>
  <si>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</si>
  <si>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</si>
  <si>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</si>
  <si>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</si>
  <si>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</si>
  <si>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</si>
  <si>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</si>
  <si>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</si>
  <si>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</si>
  <si>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</si>
  <si>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</si>
  <si>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</si>
  <si>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</si>
  <si>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</si>
  <si>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</si>
  <si>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</si>
  <si>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</si>
  <si>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</si>
  <si>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</si>
  <si>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</si>
  <si>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</si>
  <si>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</si>
  <si>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</si>
  <si>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</si>
  <si>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</si>
  <si>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</si>
  <si>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</si>
  <si>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</si>
  <si>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</si>
  <si>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</si>
  <si>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</si>
  <si>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</si>
  <si>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</si>
  <si>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</si>
  <si>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</si>
  <si>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</si>
  <si>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</si>
  <si>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</si>
  <si>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</si>
  <si>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</si>
  <si>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</si>
  <si>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</si>
  <si>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</si>
  <si>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</si>
  <si>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</si>
  <si>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</si>
  <si>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</si>
  <si>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</si>
  <si>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</si>
  <si>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</si>
  <si>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</si>
  <si>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</si>
  <si>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</si>
  <si>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</si>
  <si>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</si>
  <si>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</si>
  <si>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</si>
  <si>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</si>
  <si>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</si>
  <si>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</si>
  <si>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</si>
  <si>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</si>
  <si>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</si>
  <si>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</si>
  <si>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</si>
  <si>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</si>
  <si>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</si>
  <si>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</si>
  <si>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</si>
  <si>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</si>
  <si>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</si>
  <si>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</si>
  <si>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</si>
  <si>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</si>
  <si>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</si>
  <si>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</si>
  <si>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</si>
  <si>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</si>
  <si>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</si>
  <si>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</si>
  <si>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</si>
  <si>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</si>
  <si>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</si>
  <si>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</si>
  <si>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</si>
  <si>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</si>
  <si>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</si>
  <si>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</si>
  <si>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</si>
  <si>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</si>
  <si>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</si>
  <si>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</si>
  <si>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</si>
  <si>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</si>
  <si>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</si>
  <si>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</si>
  <si>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</si>
  <si>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</si>
  <si>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</si>
  <si>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</si>
  <si>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</si>
  <si>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</si>
  <si>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</si>
  <si>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</si>
  <si>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</si>
  <si>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</si>
  <si>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</si>
  <si>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</si>
  <si>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</si>
  <si>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</si>
  <si>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</si>
  <si>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</si>
  <si>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</si>
  <si>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</si>
  <si>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</si>
  <si>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</si>
  <si>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</si>
  <si>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</si>
  <si>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</si>
  <si>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</si>
  <si>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</si>
  <si>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</si>
  <si>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</si>
  <si>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</si>
  <si>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</si>
  <si>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</si>
  <si>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</si>
  <si>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</si>
  <si>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</si>
  <si>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</si>
  <si>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</si>
  <si>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</si>
  <si>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</si>
  <si>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</si>
  <si>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</si>
  <si>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</si>
  <si>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</si>
  <si>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</si>
  <si>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</si>
  <si>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</si>
  <si>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</si>
  <si>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</si>
  <si>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</si>
  <si>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</si>
  <si>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</si>
  <si>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</si>
  <si>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</si>
  <si>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</si>
  <si>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</si>
  <si>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</si>
  <si>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</si>
  <si>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</si>
  <si>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</si>
  <si>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</si>
  <si>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</si>
  <si>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</si>
  <si>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</si>
  <si>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</si>
  <si>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</si>
  <si>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</si>
  <si>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</si>
  <si>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</si>
  <si>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</si>
  <si>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</si>
  <si>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</si>
  <si>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</si>
  <si>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</si>
  <si>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</si>
  <si>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</si>
  <si>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</si>
  <si>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</si>
  <si>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</si>
  <si>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</si>
  <si>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</si>
  <si>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</si>
  <si>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</si>
  <si>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</si>
  <si>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</si>
  <si>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</si>
  <si>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</si>
  <si>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</si>
  <si>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</si>
  <si>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</si>
  <si>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</si>
  <si>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</si>
  <si>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</si>
  <si>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</si>
  <si>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</si>
  <si>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</si>
  <si>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</si>
  <si>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</si>
  <si>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</si>
  <si>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</si>
  <si>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</si>
  <si>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</si>
  <si>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</si>
  <si>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</si>
  <si>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</si>
  <si>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</si>
  <si>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</si>
  <si>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</si>
  <si>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</si>
  <si>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</si>
  <si>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</si>
  <si>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</si>
  <si>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</si>
  <si>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</si>
  <si>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</si>
  <si>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</si>
  <si>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</si>
  <si>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</si>
  <si>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</si>
  <si>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</si>
  <si>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</si>
  <si>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</si>
  <si>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</si>
  <si>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</si>
  <si>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</si>
  <si>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</si>
  <si>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</si>
  <si>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</si>
  <si>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</si>
  <si>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</si>
  <si>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</si>
  <si>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</si>
  <si>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</si>
  <si>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</si>
  <si>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</si>
  <si>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</si>
  <si>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</si>
  <si>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</si>
  <si>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</si>
  <si>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</si>
  <si>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</si>
  <si>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</si>
  <si>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</si>
  <si>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</si>
  <si>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</si>
  <si>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</si>
  <si>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</si>
  <si>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</si>
  <si>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</si>
  <si>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</si>
  <si>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</si>
  <si>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</si>
  <si>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</si>
  <si>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</si>
  <si>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</si>
  <si>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</si>
  <si>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</si>
  <si>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</si>
  <si>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</si>
  <si>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</si>
  <si>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</si>
  <si>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</si>
  <si>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</si>
  <si>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</si>
  <si>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</si>
  <si>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</si>
  <si>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</si>
  <si>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</si>
  <si>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</si>
  <si>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</si>
  <si>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</si>
  <si>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</si>
  <si>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</si>
  <si>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</si>
  <si>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</si>
  <si>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</si>
  <si>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</si>
  <si>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</si>
  <si>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</si>
  <si>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</si>
  <si>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</si>
  <si>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</si>
  <si>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</si>
  <si>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</si>
  <si>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</si>
  <si>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</si>
  <si>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</si>
  <si>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</si>
  <si>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</si>
  <si>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</si>
  <si>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</si>
  <si>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</si>
  <si>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</si>
  <si>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</si>
  <si>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</si>
  <si>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</si>
  <si>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</si>
  <si>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</si>
  <si>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</si>
  <si>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</si>
  <si>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</si>
  <si>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</si>
  <si>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</si>
  <si>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</si>
  <si>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</si>
  <si>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</si>
  <si>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</si>
  <si>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</si>
  <si>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</si>
  <si>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</si>
  <si>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</si>
  <si>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</si>
  <si>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</si>
  <si>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</si>
  <si>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</si>
  <si>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</si>
  <si>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</si>
  <si>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</si>
  <si>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</si>
  <si>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</si>
  <si>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</si>
  <si>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</si>
  <si>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</si>
  <si>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</si>
  <si>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</si>
  <si>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</si>
  <si>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</si>
  <si>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</si>
  <si>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</si>
  <si>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</si>
  <si>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</si>
  <si>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</si>
  <si>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</si>
  <si>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</si>
  <si>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</si>
  <si>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</si>
  <si>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</si>
  <si>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</si>
  <si>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</si>
  <si>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</si>
  <si>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</si>
  <si>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</si>
  <si>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</si>
  <si>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</si>
  <si>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</si>
  <si>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</si>
  <si>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</si>
  <si>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</si>
  <si>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</si>
  <si>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</si>
  <si>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</si>
  <si>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</si>
  <si>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</si>
  <si>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</si>
  <si>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</si>
  <si>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</si>
  <si>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</si>
  <si>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</si>
  <si>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</si>
  <si>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</si>
  <si>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</si>
  <si>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</si>
  <si>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</si>
  <si>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</si>
  <si>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</si>
  <si>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</si>
  <si>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</si>
  <si>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</si>
  <si>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</si>
  <si>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</si>
  <si>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</si>
  <si>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</si>
  <si>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</si>
  <si>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</si>
  <si>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</si>
  <si>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</si>
  <si>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</si>
  <si>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</si>
  <si>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</si>
  <si>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</si>
  <si>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</si>
  <si>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</si>
  <si>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</si>
  <si>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</si>
  <si>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</si>
  <si>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</si>
  <si>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</si>
  <si>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</si>
  <si>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</si>
  <si>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</si>
  <si>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</si>
  <si>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</si>
  <si>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</si>
  <si>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</si>
  <si>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</si>
  <si>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</si>
  <si>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</si>
  <si>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</si>
  <si>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</si>
  <si>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</si>
  <si>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</si>
  <si>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</si>
  <si>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</si>
  <si>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</si>
  <si>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</si>
  <si>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</si>
  <si>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</si>
  <si>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</si>
  <si>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</si>
  <si>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</si>
  <si>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</si>
  <si>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</si>
  <si>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</si>
  <si>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</si>
  <si>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</si>
  <si>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</si>
  <si>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</si>
  <si>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</si>
  <si>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</si>
  <si>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</si>
  <si>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</si>
  <si>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</si>
  <si>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</si>
  <si>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</si>
  <si>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</si>
  <si>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</si>
  <si>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</si>
  <si>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</si>
  <si>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</si>
  <si>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</si>
  <si>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</si>
  <si>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</si>
  <si>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</si>
  <si>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</si>
  <si>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</si>
  <si>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</si>
  <si>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</si>
  <si>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</si>
  <si>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</si>
  <si>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</si>
  <si>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</si>
  <si>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</si>
  <si>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</si>
  <si>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</si>
  <si>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</si>
  <si>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</si>
  <si>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</si>
  <si>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</si>
  <si>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</si>
  <si>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</si>
  <si>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</si>
  <si>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</si>
  <si>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</si>
  <si>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</si>
  <si>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</si>
  <si>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</si>
  <si>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</si>
  <si>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</si>
  <si>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</si>
  <si>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</si>
  <si>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</si>
  <si>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</si>
  <si>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</si>
  <si>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</si>
  <si>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</si>
  <si>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</si>
  <si>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</si>
  <si>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</si>
  <si>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</si>
  <si>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</si>
  <si>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</si>
  <si>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</si>
  <si>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</si>
  <si>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</si>
  <si>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</si>
  <si>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</si>
  <si>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</si>
  <si>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</si>
  <si>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</si>
  <si>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</si>
  <si>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</si>
  <si>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</si>
  <si>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</si>
  <si>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</si>
  <si>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</si>
  <si>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</si>
  <si>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</si>
  <si>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</si>
  <si>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</si>
  <si>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</si>
  <si>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</si>
  <si>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</si>
  <si>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</si>
  <si>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</si>
  <si>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</si>
  <si>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</si>
  <si>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</si>
  <si>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</si>
  <si>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</si>
  <si>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</si>
  <si>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</si>
  <si>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</si>
  <si>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</si>
  <si>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</si>
  <si>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</si>
  <si>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</si>
  <si>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</si>
  <si>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</si>
  <si>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</si>
  <si>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</si>
  <si>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</si>
  <si>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</si>
  <si>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</si>
  <si>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</si>
  <si>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</si>
  <si>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</si>
  <si>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</si>
  <si>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</si>
  <si>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</si>
  <si>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</si>
  <si>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</si>
  <si>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</si>
  <si>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</si>
  <si>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</si>
  <si>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</si>
  <si>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</si>
  <si>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</si>
  <si>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</si>
  <si>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</si>
  <si>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</si>
  <si>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</si>
  <si>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</si>
  <si>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</si>
  <si>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</si>
  <si>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</si>
  <si>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</si>
  <si>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</si>
  <si>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</si>
  <si>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</si>
  <si>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</si>
  <si>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</si>
  <si>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</si>
  <si>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</si>
  <si>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</si>
  <si>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</si>
  <si>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</si>
  <si>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</si>
  <si>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</si>
  <si>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</si>
  <si>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</si>
  <si>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</si>
  <si>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</si>
  <si>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</si>
  <si>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</si>
  <si>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</si>
  <si>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</si>
  <si>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</si>
  <si>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</si>
  <si>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</si>
  <si>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</si>
  <si>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</si>
  <si>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</si>
  <si>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</si>
  <si>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</si>
  <si>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</si>
  <si>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</si>
  <si>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</si>
  <si>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</si>
  <si>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</si>
  <si>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</si>
  <si>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</si>
  <si>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</si>
  <si>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</si>
  <si>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</si>
  <si>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</si>
  <si>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</si>
  <si>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</si>
  <si>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</si>
  <si>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</si>
  <si>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</si>
  <si>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</si>
  <si>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</si>
  <si>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</si>
  <si>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</si>
  <si>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</si>
  <si>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</si>
  <si>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</si>
  <si>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</si>
  <si>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</si>
  <si>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</si>
  <si>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</si>
  <si>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</si>
  <si>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</si>
  <si>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</si>
  <si>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</si>
  <si>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</si>
  <si>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</si>
  <si>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</si>
  <si>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</si>
  <si>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</si>
  <si>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</si>
  <si>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</si>
  <si>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</si>
  <si>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</si>
  <si>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</si>
  <si>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</si>
  <si>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</si>
  <si>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</si>
  <si>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</si>
  <si>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</si>
  <si>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</si>
  <si>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</si>
  <si>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</si>
  <si>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</si>
  <si>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</si>
  <si>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</si>
  <si>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</si>
  <si>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</si>
  <si>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</si>
  <si>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</si>
  <si>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</si>
  <si>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</si>
  <si>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</si>
  <si>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</si>
  <si>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</si>
  <si>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</si>
  <si>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</si>
  <si>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</si>
  <si>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</si>
  <si>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</si>
  <si>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</si>
  <si>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</si>
  <si>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</si>
  <si>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</si>
  <si>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</si>
  <si>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</si>
  <si>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</si>
  <si>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</si>
  <si>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</si>
  <si>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</si>
  <si>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</si>
  <si>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</si>
  <si>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</si>
  <si>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</si>
  <si>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</si>
  <si>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</si>
  <si>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</si>
  <si>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</si>
  <si>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</si>
  <si>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</si>
  <si>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</si>
  <si>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</si>
  <si>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</si>
  <si>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</si>
  <si>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</si>
  <si>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</si>
  <si>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</si>
  <si>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</si>
  <si>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</si>
  <si>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</si>
  <si>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</si>
  <si>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</si>
  <si>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</si>
  <si>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</si>
  <si>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</si>
  <si>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</si>
  <si>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</si>
  <si>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</si>
  <si>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</si>
  <si>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</si>
  <si>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</si>
  <si>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</si>
  <si>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</si>
  <si>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</si>
  <si>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</si>
  <si>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</si>
  <si>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</si>
  <si>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</si>
  <si>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</si>
  <si>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</si>
  <si>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</si>
  <si>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</si>
  <si>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</si>
  <si>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</si>
  <si>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</si>
  <si>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</si>
  <si>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</si>
  <si>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</si>
  <si>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</si>
  <si>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</si>
  <si>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</si>
  <si>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</si>
  <si>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</si>
  <si>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</si>
  <si>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</si>
  <si>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</si>
  <si>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</si>
  <si>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</si>
  <si>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</si>
  <si>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</si>
  <si>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</si>
  <si>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</si>
  <si>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</si>
  <si>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</si>
  <si>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</si>
  <si>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</si>
  <si>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</si>
  <si>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</si>
  <si>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</si>
  <si>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</si>
  <si>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</si>
  <si>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</si>
  <si>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</si>
  <si>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</si>
  <si>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</si>
  <si>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</si>
  <si>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</si>
  <si>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</si>
  <si>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</si>
  <si>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</si>
  <si>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</si>
  <si>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</si>
  <si>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</si>
  <si>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</si>
  <si>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</si>
  <si>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</si>
  <si>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</si>
  <si>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</si>
  <si>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</si>
  <si>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</si>
  <si>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</si>
  <si>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</si>
  <si>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</si>
  <si>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</si>
  <si>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</si>
  <si>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</si>
  <si>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</si>
  <si>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</si>
  <si>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</si>
  <si>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</si>
  <si>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</si>
  <si>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</si>
  <si>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</si>
  <si>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</si>
  <si>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</si>
  <si>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</si>
  <si>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</si>
  <si>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</si>
  <si>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</si>
  <si>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</si>
  <si>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</si>
  <si>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</si>
  <si>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</si>
  <si>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</si>
  <si>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</si>
  <si>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</si>
  <si>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</si>
  <si>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</si>
  <si>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</si>
  <si>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</si>
  <si>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</si>
  <si>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</si>
  <si>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</si>
  <si>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</si>
  <si>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</si>
  <si>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</si>
  <si>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</si>
  <si>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</si>
  <si>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</si>
  <si>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</si>
  <si>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</si>
  <si>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</si>
  <si>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</si>
  <si>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</si>
  <si>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</si>
  <si>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</si>
  <si>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</si>
  <si>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</si>
  <si>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</si>
  <si>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</si>
  <si>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</si>
  <si>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</si>
  <si>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</si>
  <si>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</si>
  <si>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</si>
  <si>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</si>
  <si>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</si>
  <si>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</si>
  <si>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</si>
  <si>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</si>
  <si>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</si>
  <si>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</si>
  <si>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</si>
  <si>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</si>
  <si>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</si>
  <si>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</si>
  <si>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</si>
  <si>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</si>
  <si>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</si>
  <si>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</si>
  <si>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</si>
  <si>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</si>
  <si>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</si>
  <si>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</si>
  <si>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</si>
  <si>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</si>
  <si>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</si>
  <si>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</si>
  <si>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</si>
  <si>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</si>
  <si>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</si>
  <si>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</si>
  <si>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</si>
  <si>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</si>
  <si>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</si>
  <si>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</si>
  <si>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</si>
  <si>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</si>
  <si>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</si>
  <si>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</si>
  <si>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</si>
  <si>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</si>
  <si>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</si>
  <si>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</si>
  <si>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</si>
  <si>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</si>
  <si>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</si>
  <si>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</si>
  <si>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</si>
  <si>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</si>
  <si>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</si>
  <si>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</si>
  <si>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</si>
  <si>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</si>
  <si>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</si>
  <si>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</si>
  <si>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</si>
  <si>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</si>
  <si>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</si>
  <si>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</si>
  <si>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</si>
  <si>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</si>
  <si>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</si>
  <si>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</si>
  <si>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</si>
  <si>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</si>
  <si>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</si>
  <si>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</si>
  <si>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</si>
  <si>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</si>
  <si>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</si>
  <si>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</si>
  <si>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</si>
  <si>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</si>
  <si>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</si>
  <si>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</si>
  <si>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</si>
  <si>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</si>
  <si>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</si>
  <si>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</si>
  <si>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</si>
  <si>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</si>
  <si>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</si>
  <si>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</si>
  <si>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</si>
  <si>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</si>
  <si>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</si>
  <si>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</si>
  <si>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</si>
  <si>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</si>
  <si>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</si>
  <si>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</si>
  <si>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</si>
  <si>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</si>
  <si>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</si>
  <si>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</si>
  <si>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</si>
  <si>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</si>
  <si>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</si>
  <si>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</si>
  <si>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</si>
  <si>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</si>
  <si>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</si>
  <si>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</si>
  <si>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</si>
  <si>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</si>
  <si>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</si>
  <si>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</si>
  <si>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</si>
  <si>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</si>
  <si>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</si>
  <si>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</si>
  <si>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</si>
  <si>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</si>
  <si>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</si>
  <si>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</si>
  <si>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</si>
  <si>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</si>
  <si>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</si>
  <si>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</si>
  <si>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</si>
  <si>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</si>
  <si>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</si>
  <si>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</si>
  <si>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</si>
  <si>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</si>
  <si>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</si>
  <si>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</si>
  <si>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</si>
  <si>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</si>
  <si>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</si>
  <si>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</si>
  <si>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</si>
  <si>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</si>
  <si>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</si>
  <si>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</si>
  <si>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</si>
  <si>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</si>
  <si>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</si>
  <si>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</si>
  <si>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</si>
  <si>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</si>
  <si>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</si>
  <si>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</si>
  <si>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</si>
  <si>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</si>
  <si>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</si>
  <si>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</si>
  <si>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</si>
  <si>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</si>
  <si>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</si>
  <si>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</si>
  <si>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</si>
  <si>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</si>
  <si>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</si>
  <si>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</si>
  <si>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</si>
  <si>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</si>
  <si>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</si>
  <si>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</si>
  <si>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</si>
  <si>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</si>
  <si>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</si>
  <si>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</si>
  <si>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</si>
  <si>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</si>
  <si>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</si>
  <si>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</si>
  <si>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</si>
  <si>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</si>
  <si>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</si>
  <si>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</si>
  <si>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</si>
  <si>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</si>
  <si>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</si>
  <si>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</si>
  <si>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</si>
  <si>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</si>
  <si>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</si>
  <si>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</si>
  <si>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</si>
  <si>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</si>
  <si>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</si>
  <si>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</si>
  <si>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</si>
  <si>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</si>
  <si>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</si>
  <si>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</si>
  <si>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</si>
  <si>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</si>
  <si>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</si>
  <si>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</si>
  <si>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</si>
  <si>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</si>
  <si>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</si>
  <si>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</si>
  <si>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</si>
  <si>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</si>
  <si>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</si>
  <si>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</si>
  <si>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</si>
  <si>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</si>
  <si>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</si>
  <si>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</si>
  <si>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</si>
  <si>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</si>
  <si>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</si>
  <si>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</si>
  <si>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</si>
  <si>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</si>
  <si>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</si>
  <si>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</si>
  <si>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</si>
  <si>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</si>
  <si>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</si>
  <si>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</si>
  <si>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</si>
  <si>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</si>
  <si>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</si>
  <si>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</si>
  <si>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</si>
  <si>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</si>
  <si>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</si>
  <si>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</si>
  <si>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</si>
  <si>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</si>
  <si>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</si>
  <si>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</si>
  <si>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</si>
  <si>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</si>
  <si>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</si>
  <si>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</si>
  <si>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</si>
  <si>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</si>
  <si>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</si>
  <si>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</si>
  <si>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</si>
  <si>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</si>
  <si>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</si>
  <si>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</si>
  <si>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</si>
  <si>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</si>
  <si>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</si>
  <si>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</si>
  <si>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</si>
  <si>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</si>
  <si>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</si>
  <si>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</si>
  <si>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</si>
  <si>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</si>
  <si>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</si>
  <si>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</si>
  <si>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</si>
  <si>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</si>
  <si>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</si>
  <si>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</si>
  <si>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</si>
  <si>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</si>
  <si>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</si>
  <si>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</si>
  <si>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</si>
  <si>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</si>
  <si>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</si>
  <si>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</si>
  <si>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</si>
  <si>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</si>
  <si>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</si>
  <si>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</si>
  <si>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</si>
  <si>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</si>
  <si>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</si>
  <si>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</si>
  <si>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</si>
  <si>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</si>
  <si>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</si>
  <si>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</si>
  <si>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</si>
  <si>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</si>
  <si>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</si>
  <si>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</si>
  <si>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</si>
  <si>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</si>
  <si>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</si>
  <si>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</si>
  <si>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</si>
  <si>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</si>
  <si>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</si>
  <si>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</si>
  <si>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</si>
  <si>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</si>
  <si>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</si>
  <si>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</si>
  <si>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</si>
  <si>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</si>
  <si>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</si>
  <si>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</si>
  <si>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</si>
  <si>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</si>
  <si>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</si>
  <si>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</si>
  <si>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</si>
  <si>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</si>
  <si>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</si>
  <si>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</si>
  <si>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</si>
  <si>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</si>
  <si>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</si>
  <si>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</si>
  <si>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</si>
  <si>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</si>
  <si>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</si>
  <si>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</si>
  <si>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</si>
  <si>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</si>
  <si>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</si>
  <si>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</si>
  <si>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</si>
  <si>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</si>
  <si>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</si>
  <si>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</si>
  <si>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</si>
  <si>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</si>
  <si>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</si>
  <si>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</si>
  <si>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</si>
  <si>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</si>
  <si>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</si>
  <si>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</si>
  <si>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</si>
  <si>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</si>
  <si>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</si>
  <si>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</si>
  <si>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</si>
  <si>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</si>
  <si>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</si>
  <si>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</si>
  <si>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</si>
  <si>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</si>
  <si>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</si>
  <si>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</si>
  <si>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</si>
  <si>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</si>
  <si>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</si>
  <si>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</si>
  <si>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</si>
  <si>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</si>
  <si>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</si>
  <si>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</si>
  <si>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</si>
  <si>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</si>
  <si>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</si>
  <si>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</si>
  <si>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</si>
  <si>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</si>
  <si>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</si>
  <si>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</si>
  <si>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</si>
  <si>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</si>
  <si>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</si>
  <si>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</si>
  <si>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</si>
  <si>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</si>
  <si>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</si>
  <si>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</si>
  <si>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</si>
  <si>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</si>
  <si>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</si>
  <si>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</si>
  <si>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</si>
  <si>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</si>
  <si>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</si>
  <si>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</si>
  <si>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</si>
  <si>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</si>
  <si>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</si>
  <si>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</si>
  <si>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</si>
  <si>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</si>
  <si>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</si>
  <si>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</si>
  <si>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</si>
  <si>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</si>
  <si>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</si>
  <si>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</si>
  <si>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</si>
  <si>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</si>
  <si>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</si>
  <si>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</si>
  <si>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</si>
  <si>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</si>
  <si>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</si>
  <si>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</si>
  <si>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</si>
  <si>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</si>
  <si>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</si>
  <si>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</si>
  <si>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</si>
  <si>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</si>
  <si>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</si>
  <si>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</si>
  <si>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</si>
  <si>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</si>
  <si>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</si>
  <si>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</si>
  <si>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</si>
  <si>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</si>
  <si>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</si>
  <si>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</si>
  <si>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</si>
  <si>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</si>
  <si>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</si>
  <si>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</si>
  <si>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</si>
  <si>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</si>
  <si>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</si>
  <si>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</si>
  <si>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</si>
  <si>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</si>
  <si>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</si>
  <si>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</si>
  <si>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</si>
  <si>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</si>
  <si>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</si>
  <si>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</si>
  <si>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</si>
  <si>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</si>
  <si>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</si>
  <si>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</si>
  <si>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</si>
  <si>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</si>
  <si>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</si>
  <si>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</si>
  <si>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</si>
  <si>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</si>
  <si>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</si>
  <si>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</si>
  <si>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</si>
  <si>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</si>
  <si>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</si>
  <si>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</si>
  <si>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</si>
  <si>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</si>
  <si>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</si>
  <si>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</si>
  <si>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</si>
  <si>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</si>
  <si>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</si>
  <si>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</si>
  <si>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</si>
  <si>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</si>
  <si>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</si>
  <si>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</si>
  <si>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</si>
  <si>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</si>
  <si>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</si>
  <si>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</si>
  <si>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</si>
  <si>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</si>
  <si>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</si>
  <si>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</si>
  <si>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</si>
  <si>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</si>
  <si>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</si>
  <si>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</si>
  <si>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</si>
  <si>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</si>
  <si>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</si>
  <si>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</si>
  <si>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</si>
  <si>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</si>
  <si>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</si>
  <si>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</si>
  <si>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</si>
  <si>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</si>
  <si>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</si>
  <si>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</si>
  <si>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</si>
  <si>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</si>
  <si>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</si>
  <si>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</si>
  <si>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</si>
  <si>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</si>
  <si>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</si>
  <si>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</si>
  <si>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</si>
  <si>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</si>
  <si>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</si>
  <si>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</si>
  <si>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</si>
  <si>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</si>
  <si>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</si>
  <si>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</si>
  <si>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</si>
  <si>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</si>
  <si>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</si>
  <si>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</si>
  <si>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</si>
  <si>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</si>
  <si>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</si>
  <si>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</si>
  <si>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</si>
  <si>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</si>
  <si>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</si>
  <si>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</si>
  <si>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</si>
  <si>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</si>
  <si>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</si>
  <si>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</si>
  <si>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</si>
  <si>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</si>
  <si>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</si>
  <si>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</si>
  <si>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</si>
  <si>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</si>
  <si>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</si>
  <si>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</si>
  <si>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</si>
  <si>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</si>
  <si>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</si>
  <si>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</si>
  <si>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</si>
  <si>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</si>
  <si>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</si>
  <si>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</si>
  <si>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</si>
  <si>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</si>
  <si>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</si>
  <si>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</si>
  <si>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</si>
  <si>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</si>
  <si>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</si>
  <si>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</si>
  <si>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</si>
  <si>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</si>
  <si>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</si>
  <si>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</si>
  <si>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</si>
  <si>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</si>
  <si>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</si>
  <si>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</si>
  <si>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</si>
  <si>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</si>
  <si>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</si>
  <si>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</si>
  <si>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</si>
  <si>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</si>
  <si>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</si>
  <si>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</si>
  <si>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</si>
  <si>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</si>
  <si>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</si>
  <si>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</si>
  <si>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</si>
  <si>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</si>
  <si>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</si>
  <si>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</si>
  <si>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</si>
  <si>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</si>
  <si>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</si>
  <si>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</si>
  <si>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</si>
  <si>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</si>
  <si>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</si>
  <si>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</si>
  <si>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</si>
  <si>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</si>
  <si>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</si>
  <si>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</si>
  <si>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</si>
  <si>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</si>
  <si>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</si>
  <si>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</si>
  <si>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</si>
  <si>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</si>
  <si>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</si>
  <si>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</si>
  <si>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</si>
  <si>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</si>
  <si>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</si>
  <si>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</si>
  <si>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</si>
  <si>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</si>
  <si>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</si>
  <si>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</si>
  <si>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</si>
  <si>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</si>
  <si>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</si>
  <si>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</si>
  <si>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</si>
  <si>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</si>
  <si>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</si>
  <si>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</si>
  <si>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</si>
  <si>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</si>
  <si>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</si>
  <si>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</si>
  <si>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</si>
  <si>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</si>
  <si>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</si>
  <si>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</si>
  <si>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</si>
  <si>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</si>
  <si>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</si>
  <si>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</si>
  <si>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</si>
  <si>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</si>
  <si>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</si>
  <si>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</si>
  <si>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</si>
  <si>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</si>
  <si>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</si>
  <si>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</si>
  <si>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</si>
  <si>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</si>
  <si>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</si>
  <si>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</si>
  <si>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</si>
  <si>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</si>
  <si>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</si>
  <si>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</si>
  <si>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</si>
  <si>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</si>
  <si>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</si>
  <si>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</si>
  <si>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</si>
  <si>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</si>
  <si>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</si>
  <si>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</si>
  <si>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</si>
  <si>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</si>
  <si>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</si>
  <si>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</si>
  <si>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</si>
  <si>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</si>
  <si>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</si>
  <si>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</si>
  <si>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</si>
  <si>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</si>
  <si>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</si>
  <si>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</si>
  <si>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</si>
  <si>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</si>
  <si>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</si>
  <si>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</si>
  <si>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</si>
  <si>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</si>
  <si>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</si>
  <si>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</si>
  <si>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</si>
  <si>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</si>
  <si>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</si>
  <si>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</si>
  <si>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</si>
  <si>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</si>
  <si>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</si>
  <si>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</si>
  <si>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</si>
  <si>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</si>
  <si>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</si>
  <si>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</si>
  <si>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</si>
  <si>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</si>
  <si>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</si>
  <si>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</si>
  <si>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</si>
  <si>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</si>
  <si>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</si>
  <si>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</si>
  <si>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</si>
  <si>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</si>
  <si>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</si>
  <si>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</si>
  <si>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</si>
  <si>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</si>
  <si>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</si>
  <si>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</si>
  <si>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</si>
  <si>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</si>
  <si>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</si>
  <si>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</si>
  <si>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</si>
  <si>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</si>
  <si>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</si>
  <si>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</si>
  <si>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</si>
  <si>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</si>
  <si>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</si>
  <si>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</si>
  <si>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</si>
  <si>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</si>
  <si>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</si>
  <si>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</si>
  <si>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</si>
  <si>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</si>
  <si>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</si>
  <si>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</si>
  <si>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</si>
  <si>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</si>
  <si>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</si>
  <si>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</si>
  <si>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</si>
  <si>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</si>
  <si>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</si>
  <si>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</si>
  <si>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</si>
  <si>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</si>
  <si>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</si>
  <si>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</si>
  <si>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</si>
  <si>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</si>
  <si>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</si>
  <si>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</si>
  <si>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</si>
  <si>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</si>
  <si>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</si>
  <si>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</si>
  <si>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</si>
  <si>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</si>
  <si>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</si>
  <si>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</si>
  <si>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</si>
  <si>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</si>
  <si>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</si>
  <si>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</si>
  <si>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</si>
  <si>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</si>
  <si>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</si>
  <si>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</si>
  <si>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</si>
  <si>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</si>
  <si>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</si>
  <si>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</si>
  <si>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</si>
  <si>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</si>
  <si>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</si>
  <si>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</si>
  <si>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</si>
  <si>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</si>
  <si>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</si>
  <si>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</si>
  <si>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</si>
  <si>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</si>
  <si>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</si>
  <si>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</si>
  <si>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</si>
  <si>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</si>
  <si>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</si>
  <si>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</si>
  <si>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</si>
  <si>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</si>
  <si>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</si>
  <si>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</si>
  <si>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</si>
  <si>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</si>
  <si>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</si>
  <si>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</si>
  <si>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</si>
  <si>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</si>
  <si>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</si>
  <si>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</si>
  <si>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</si>
  <si>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</si>
  <si>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</si>
  <si>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</si>
  <si>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</si>
  <si>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</si>
  <si>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</si>
  <si>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</si>
  <si>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</si>
  <si>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</si>
  <si>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</si>
  <si>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</si>
  <si>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</si>
  <si>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</si>
  <si>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</si>
  <si>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</si>
  <si>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</si>
  <si>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</si>
  <si>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</si>
  <si>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</si>
  <si>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</si>
  <si>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</si>
  <si>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</si>
  <si>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</si>
  <si>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</si>
  <si>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</si>
  <si>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</si>
  <si>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</si>
  <si>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</si>
  <si>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</si>
  <si>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</si>
  <si>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</si>
  <si>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</si>
  <si>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</si>
  <si>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</si>
  <si>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</si>
  <si>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</si>
  <si>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</si>
  <si>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</si>
  <si>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</si>
  <si>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</si>
  <si>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</si>
  <si>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</si>
  <si>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</si>
  <si>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</si>
  <si>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</si>
  <si>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</si>
  <si>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</si>
  <si>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</si>
  <si>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</si>
  <si>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</si>
  <si>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</si>
  <si>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</si>
  <si>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</si>
  <si>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</si>
  <si>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</si>
  <si>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</si>
  <si>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</si>
  <si>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</si>
  <si>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</si>
  <si>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</si>
  <si>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</si>
  <si>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</si>
  <si>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</si>
  <si>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</si>
  <si>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</si>
  <si>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</si>
  <si>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</si>
  <si>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</si>
  <si>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</si>
  <si>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</si>
  <si>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</si>
  <si>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</si>
  <si>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</si>
  <si>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</si>
  <si>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</si>
  <si>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</si>
  <si>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</si>
  <si>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</si>
  <si>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</si>
  <si>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</si>
  <si>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</si>
  <si>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</si>
  <si>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</si>
  <si>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</si>
  <si>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</si>
  <si>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</si>
  <si>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</si>
  <si>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</si>
  <si>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</si>
  <si>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</si>
  <si>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</si>
  <si>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</si>
  <si>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</si>
  <si>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</si>
  <si>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</si>
  <si>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</si>
  <si>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</si>
  <si>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</si>
  <si>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</si>
  <si>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</si>
  <si>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</si>
  <si>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</si>
  <si>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</si>
  <si>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</si>
  <si>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</si>
  <si>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</si>
  <si>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</si>
  <si>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</si>
  <si>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</si>
  <si>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</si>
  <si>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</si>
  <si>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</si>
  <si>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</si>
  <si>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</si>
  <si>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</si>
  <si>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</si>
  <si>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</si>
  <si>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</si>
  <si>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</si>
  <si>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</si>
  <si>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</si>
  <si>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</si>
  <si>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</si>
  <si>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</si>
  <si>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</si>
  <si>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</si>
  <si>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</si>
  <si>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</si>
  <si>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</si>
  <si>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</si>
  <si>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</si>
  <si>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</si>
  <si>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</si>
  <si>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</si>
  <si>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</si>
  <si>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</si>
  <si>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</si>
  <si>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</si>
  <si>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</si>
  <si>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</si>
  <si>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</si>
  <si>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</si>
  <si>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</si>
  <si>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</si>
  <si>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</si>
  <si>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</si>
  <si>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</si>
  <si>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</si>
  <si>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</si>
  <si>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</si>
  <si>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</si>
  <si>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</si>
  <si>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</si>
  <si>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</si>
  <si>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</si>
  <si>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</si>
  <si>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</si>
  <si>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</si>
  <si>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</si>
  <si>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</si>
  <si>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</si>
  <si>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</si>
  <si>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</si>
  <si>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</si>
  <si>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</si>
  <si>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</si>
  <si>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</si>
  <si>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</si>
  <si>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</si>
  <si>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</si>
  <si>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</si>
  <si>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</si>
  <si>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</si>
  <si>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</si>
  <si>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</si>
  <si>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</si>
  <si>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</si>
  <si>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</si>
  <si>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</si>
  <si>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</si>
  <si>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</si>
  <si>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</si>
  <si>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</si>
  <si>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</si>
  <si>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</si>
  <si>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</si>
  <si>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</si>
  <si>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</si>
  <si>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</si>
  <si>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</si>
  <si>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</si>
  <si>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</si>
  <si>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</si>
  <si>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</si>
  <si>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</si>
  <si>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</si>
  <si>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</si>
  <si>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</si>
  <si>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</si>
  <si>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</si>
  <si>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</si>
  <si>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</si>
  <si>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</si>
  <si>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</si>
  <si>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</si>
  <si>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</si>
  <si>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</si>
  <si>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</si>
  <si>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</si>
  <si>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</si>
  <si>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</si>
  <si>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</si>
  <si>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</si>
  <si>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</si>
  <si>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</si>
  <si>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</si>
  <si>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</si>
  <si>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</si>
  <si>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</si>
  <si>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</si>
  <si>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</si>
  <si>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</si>
  <si>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</si>
  <si>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</si>
  <si>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</si>
  <si>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</si>
  <si>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</si>
  <si>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</si>
  <si>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</si>
  <si>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</si>
  <si>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</si>
  <si>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</si>
  <si>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</si>
  <si>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</si>
  <si>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</si>
  <si>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</si>
  <si>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</si>
  <si>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</si>
  <si>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</si>
  <si>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</si>
  <si>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</si>
  <si>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</si>
  <si>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</si>
  <si>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</si>
  <si>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</si>
  <si>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</si>
  <si>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</si>
  <si>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</si>
  <si>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</si>
  <si>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</si>
  <si>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</si>
  <si>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</si>
  <si>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</si>
  <si>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</si>
  <si>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</si>
  <si>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</si>
  <si>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</si>
  <si>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</si>
  <si>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</si>
  <si>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</si>
  <si>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</si>
  <si>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</si>
  <si>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</si>
  <si>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</si>
  <si>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</si>
  <si>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</si>
  <si>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</si>
  <si>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</si>
  <si>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</si>
  <si>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</si>
  <si>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</si>
  <si>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</si>
  <si>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</si>
  <si>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</si>
  <si>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</si>
  <si>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</si>
  <si>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</si>
  <si>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</si>
  <si>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</si>
  <si>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</si>
  <si>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</si>
  <si>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</si>
  <si>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</si>
  <si>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</si>
  <si>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</si>
  <si>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</si>
  <si>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</si>
  <si>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</si>
  <si>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</si>
  <si>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</si>
  <si>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</si>
  <si>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</si>
  <si>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</si>
  <si>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</si>
  <si>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</si>
  <si>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</si>
  <si>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</si>
  <si>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</si>
  <si>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</si>
  <si>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</si>
  <si>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</si>
  <si>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</si>
  <si>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</si>
  <si>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</si>
  <si>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</si>
  <si>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</si>
  <si>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</si>
  <si>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</si>
  <si>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</si>
  <si>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</si>
  <si>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</si>
  <si>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</si>
  <si>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</si>
  <si>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</si>
  <si>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</si>
  <si>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</si>
  <si>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</si>
  <si>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</si>
  <si>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</si>
  <si>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</si>
  <si>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</si>
  <si>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</si>
  <si>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</si>
  <si>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</si>
  <si>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</si>
  <si>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</si>
  <si>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</si>
  <si>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</si>
  <si>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</si>
  <si>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</si>
  <si>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</si>
  <si>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</si>
  <si>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</si>
  <si>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</si>
  <si>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</si>
  <si>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</si>
  <si>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</si>
  <si>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</si>
  <si>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</si>
  <si>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</si>
  <si>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</si>
  <si>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</si>
  <si>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</si>
  <si>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</si>
  <si>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</si>
  <si>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</si>
  <si>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</si>
  <si>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</si>
  <si>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</si>
  <si>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</si>
  <si>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</si>
  <si>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</si>
  <si>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</si>
  <si>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</si>
  <si>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</si>
  <si>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</si>
  <si>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</si>
  <si>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</si>
  <si>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</si>
  <si>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</si>
  <si>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</si>
  <si>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</si>
  <si>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</si>
  <si>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</si>
  <si>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</si>
  <si>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</si>
  <si>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</si>
  <si>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</si>
  <si>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</si>
  <si>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</si>
  <si>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</si>
  <si>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</si>
  <si>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</si>
  <si>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</si>
  <si>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</si>
  <si>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</si>
  <si>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</si>
  <si>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</si>
  <si>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</si>
  <si>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</si>
  <si>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</si>
  <si>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</si>
  <si>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</si>
  <si>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</si>
  <si>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</si>
  <si>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</si>
  <si>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</si>
  <si>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</si>
  <si>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</si>
  <si>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</si>
  <si>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</si>
  <si>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</si>
  <si>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</si>
  <si>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</si>
  <si>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</si>
  <si>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</si>
  <si>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</si>
  <si>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</si>
  <si>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</si>
  <si>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</si>
  <si>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</si>
  <si>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</si>
  <si>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</si>
  <si>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</si>
  <si>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</si>
  <si>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</si>
  <si>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</si>
  <si>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</si>
  <si>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</si>
  <si>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</si>
  <si>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</si>
  <si>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</si>
  <si>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</si>
  <si>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</si>
  <si>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</si>
  <si>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</si>
  <si>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</si>
  <si>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</si>
  <si>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</si>
  <si>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</si>
  <si>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</si>
  <si>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</si>
  <si>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</si>
  <si>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</si>
  <si>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</si>
  <si>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</si>
  <si>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</si>
  <si>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</si>
  <si>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</si>
  <si>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</si>
  <si>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</si>
  <si>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</si>
  <si>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</si>
  <si>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</si>
  <si>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</si>
  <si>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</si>
  <si>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</si>
  <si>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</si>
  <si>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</si>
  <si>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</si>
  <si>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</si>
  <si>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</si>
  <si>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</si>
  <si>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</si>
  <si>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</si>
  <si>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</si>
  <si>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</si>
  <si>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</si>
  <si>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</si>
  <si>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</si>
  <si>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</si>
  <si>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</si>
  <si>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</si>
  <si>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</si>
  <si>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</si>
  <si>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</si>
  <si>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</si>
  <si>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</si>
  <si>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</si>
  <si>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</si>
  <si>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</si>
  <si>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</si>
  <si>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</si>
  <si>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</si>
  <si>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</si>
  <si>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</si>
  <si>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</si>
  <si>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</si>
  <si>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</si>
  <si>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</si>
  <si>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</si>
  <si>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</si>
  <si>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</si>
  <si>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</si>
  <si>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</si>
  <si>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</si>
  <si>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</si>
  <si>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</si>
  <si>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</si>
  <si>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</si>
  <si>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</si>
  <si>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</si>
  <si>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</si>
  <si>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</si>
  <si>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</si>
  <si>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</si>
  <si>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</si>
  <si>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</si>
  <si>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</si>
  <si>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</si>
  <si>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</si>
  <si>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</si>
  <si>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</si>
  <si>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</si>
  <si>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</si>
  <si>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</si>
  <si>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</si>
  <si>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</si>
  <si>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</si>
  <si>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</si>
  <si>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</si>
  <si>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</si>
  <si>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</si>
  <si>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</si>
  <si>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</si>
  <si>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</si>
  <si>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</si>
  <si>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</si>
  <si>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</si>
  <si>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</si>
  <si>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</si>
  <si>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</si>
  <si>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</si>
  <si>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</si>
  <si>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</si>
  <si>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</si>
  <si>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</si>
  <si>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</si>
  <si>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</si>
  <si>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</si>
  <si>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</si>
  <si>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</si>
  <si>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</si>
  <si>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</si>
  <si>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</si>
  <si>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</si>
  <si>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</si>
  <si>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</si>
  <si>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</si>
  <si>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</si>
  <si>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</si>
  <si>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</si>
  <si>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</si>
  <si>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</si>
  <si>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</si>
  <si>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</si>
  <si>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</si>
  <si>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</si>
  <si>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</si>
  <si>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</si>
  <si>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</si>
  <si>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</si>
  <si>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</si>
  <si>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</si>
  <si>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</si>
  <si>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</si>
  <si>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</si>
  <si>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</si>
  <si>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</si>
  <si>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</si>
  <si>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</si>
  <si>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</si>
  <si>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</si>
  <si>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</si>
  <si>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</si>
  <si>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</si>
  <si>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</si>
  <si>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</si>
  <si>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</si>
  <si>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</si>
  <si>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</si>
  <si>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</si>
  <si>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</si>
  <si>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</si>
  <si>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</si>
  <si>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</si>
  <si>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</si>
  <si>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</si>
  <si>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</si>
  <si>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</si>
  <si>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</si>
  <si>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</si>
  <si>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</si>
  <si>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</si>
  <si>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</si>
  <si>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</si>
  <si>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</si>
  <si>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</si>
  <si>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</si>
  <si>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</si>
  <si>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</si>
  <si>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</si>
  <si>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</si>
  <si>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</si>
  <si>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</si>
  <si>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</si>
  <si>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</si>
  <si>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</si>
  <si>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</si>
  <si>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</si>
  <si>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</si>
  <si>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</si>
  <si>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</si>
  <si>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</si>
  <si>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</si>
  <si>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</si>
  <si>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</si>
  <si>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</si>
  <si>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</si>
  <si>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</si>
  <si>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</si>
  <si>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</si>
  <si>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</si>
  <si>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</si>
  <si>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</si>
  <si>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</si>
  <si>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</si>
  <si>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</si>
  <si>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</si>
  <si>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</si>
  <si>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</si>
  <si>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</si>
  <si>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</si>
  <si>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</si>
  <si>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</si>
  <si>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</si>
  <si>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</si>
  <si>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</si>
  <si>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</si>
  <si>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</si>
  <si>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</si>
  <si>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</si>
  <si>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</si>
  <si>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</si>
  <si>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</si>
  <si>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</si>
  <si>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</si>
  <si>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</si>
  <si>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</si>
  <si>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</si>
  <si>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</si>
  <si>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</si>
  <si>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</si>
  <si>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</si>
  <si>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</si>
  <si>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</si>
  <si>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</si>
  <si>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</si>
  <si>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</si>
  <si>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</si>
  <si>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</si>
  <si>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</si>
  <si>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</si>
  <si>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</si>
  <si>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</si>
  <si>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</si>
  <si>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</si>
  <si>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</si>
  <si>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</si>
  <si>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</si>
  <si>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</si>
  <si>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</si>
  <si>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</si>
  <si>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</si>
  <si>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</si>
  <si>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</si>
  <si>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</si>
  <si>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</si>
  <si>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</si>
  <si>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</si>
  <si>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</si>
  <si>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</si>
  <si>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</si>
  <si>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</si>
  <si>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</si>
  <si>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</si>
  <si>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</si>
  <si>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</si>
  <si>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</si>
  <si>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</si>
  <si>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</si>
  <si>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</si>
  <si>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</si>
  <si>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</si>
  <si>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</si>
  <si>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</si>
  <si>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</si>
  <si>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</si>
  <si>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</si>
  <si>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</si>
  <si>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</si>
  <si>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</si>
  <si>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</si>
  <si>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</si>
  <si>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</si>
  <si>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</si>
  <si>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</si>
  <si>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</si>
  <si>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</si>
  <si>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</si>
  <si>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</si>
  <si>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</si>
  <si>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</si>
  <si>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</si>
  <si>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</si>
  <si>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</si>
  <si>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</si>
  <si>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</si>
  <si>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</si>
  <si>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</si>
  <si>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</si>
  <si>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</si>
  <si>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</si>
  <si>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</si>
  <si>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</si>
  <si>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</si>
  <si>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</si>
  <si>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</si>
  <si>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</si>
  <si>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</si>
  <si>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</si>
  <si>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</si>
  <si>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</si>
  <si>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</si>
  <si>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</si>
  <si>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</si>
  <si>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</si>
  <si>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</si>
  <si>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</si>
  <si>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</si>
  <si>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</si>
  <si>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</si>
  <si>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</si>
  <si>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</si>
  <si>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</si>
  <si>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</si>
  <si>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</si>
  <si>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</si>
  <si>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</si>
  <si>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</si>
  <si>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</si>
  <si>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</si>
  <si>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</si>
  <si>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</si>
  <si>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</si>
  <si>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</si>
  <si>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</si>
  <si>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</si>
  <si>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</si>
  <si>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</si>
  <si>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</si>
  <si>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</si>
  <si>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</si>
  <si>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</si>
  <si>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</si>
  <si>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</si>
  <si>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</si>
  <si>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</si>
  <si>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</si>
  <si>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</si>
  <si>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</si>
  <si>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</si>
  <si>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</si>
  <si>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</si>
  <si>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</si>
  <si>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</si>
  <si>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</si>
  <si>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</si>
  <si>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</si>
  <si>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</si>
  <si>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</si>
  <si>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</si>
  <si>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</si>
  <si>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</si>
  <si>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</si>
  <si>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</si>
  <si>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</si>
  <si>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</si>
  <si>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</si>
  <si>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</si>
  <si>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</si>
  <si>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</si>
  <si>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</si>
  <si>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</si>
  <si>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</si>
  <si>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</si>
  <si>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</si>
  <si>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</si>
  <si>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</si>
  <si>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</si>
  <si>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</si>
  <si>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</si>
  <si>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</si>
  <si>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</si>
  <si>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</si>
  <si>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</si>
  <si>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</si>
  <si>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</si>
  <si>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</si>
  <si>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</si>
  <si>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</si>
  <si>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</si>
  <si>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</si>
  <si>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</si>
  <si>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</si>
  <si>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</si>
  <si>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</si>
  <si>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</si>
  <si>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</si>
  <si>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</si>
  <si>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</si>
  <si>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</si>
  <si>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</si>
  <si>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</si>
  <si>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</si>
  <si>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</si>
  <si>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</si>
  <si>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</si>
  <si>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</si>
  <si>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</si>
  <si>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</si>
  <si>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</si>
  <si>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</si>
  <si>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</si>
  <si>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</si>
  <si>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</si>
  <si>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</si>
  <si>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</si>
  <si>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</si>
  <si>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</si>
  <si>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</si>
  <si>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</si>
  <si>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</si>
  <si>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</si>
  <si>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</si>
  <si>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</si>
  <si>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</si>
  <si>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</si>
  <si>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</si>
  <si>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</si>
  <si>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</si>
  <si>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</si>
  <si>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</si>
  <si>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</si>
  <si>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</si>
  <si>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</si>
  <si>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</si>
  <si>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</si>
  <si>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</si>
  <si>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</si>
  <si>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</si>
  <si>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</si>
  <si>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</si>
  <si>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</si>
  <si>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</si>
  <si>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</si>
  <si>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</si>
  <si>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</si>
  <si>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</si>
  <si>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</si>
  <si>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</si>
  <si>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</si>
  <si>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</si>
  <si>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</si>
  <si>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</si>
  <si>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</si>
  <si>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</si>
  <si>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</si>
  <si>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</si>
  <si>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</si>
  <si>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</si>
  <si>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</si>
  <si>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</si>
  <si>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</si>
  <si>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</si>
  <si>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</si>
  <si>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</si>
  <si>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</si>
  <si>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</si>
  <si>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</si>
  <si>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</si>
  <si>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</si>
  <si>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</si>
  <si>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</si>
  <si>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</si>
  <si>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</si>
  <si>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</si>
  <si>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</si>
  <si>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</si>
  <si>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</si>
  <si>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</si>
  <si>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</si>
  <si>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</si>
  <si>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</si>
  <si>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</si>
  <si>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</si>
  <si>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</si>
  <si>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</si>
  <si>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</si>
  <si>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</si>
  <si>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</si>
  <si>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</si>
  <si>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</si>
  <si>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</si>
  <si>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</si>
  <si>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</si>
  <si>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</si>
  <si>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</si>
  <si>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</si>
  <si>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</si>
  <si>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</si>
  <si>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</si>
  <si>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</si>
  <si>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</si>
  <si>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</si>
  <si>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</si>
  <si>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</si>
  <si>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</si>
  <si>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</si>
  <si>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</si>
  <si>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</si>
  <si>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</si>
  <si>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</si>
  <si>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</si>
  <si>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</si>
  <si>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</si>
  <si>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</si>
  <si>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</si>
  <si>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</si>
  <si>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</si>
  <si>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</si>
  <si>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</si>
  <si>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</si>
  <si>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</si>
  <si>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</si>
  <si>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</si>
  <si>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</si>
  <si>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</si>
  <si>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</si>
  <si>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</si>
  <si>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</si>
  <si>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</si>
  <si>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</si>
  <si>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</si>
  <si>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</si>
  <si>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</si>
  <si>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</si>
  <si>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</si>
  <si>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</si>
  <si>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</si>
  <si>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</si>
  <si>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</si>
  <si>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</si>
  <si>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</si>
  <si>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</si>
  <si>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</si>
  <si>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</si>
  <si>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</si>
  <si>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</si>
  <si>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</si>
  <si>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</si>
  <si>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</si>
  <si>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</si>
  <si>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</si>
  <si>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</si>
  <si>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</si>
  <si>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</si>
  <si>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</si>
  <si>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</si>
  <si>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</si>
  <si>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</si>
  <si>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</si>
  <si>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</si>
  <si>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</si>
  <si>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</si>
  <si>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</si>
  <si>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</si>
  <si>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</si>
  <si>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</si>
  <si>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</si>
  <si>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</si>
  <si>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</si>
  <si>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</si>
  <si>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</si>
  <si>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</si>
  <si>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</si>
  <si>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</si>
  <si>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</si>
  <si>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</si>
  <si>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</si>
  <si>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</si>
  <si>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</si>
  <si>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</si>
  <si>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</si>
  <si>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</si>
  <si>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</si>
  <si>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</si>
  <si>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</si>
  <si>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</si>
  <si>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</si>
  <si>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</si>
  <si>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</si>
  <si>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</si>
  <si>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</si>
  <si>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</si>
  <si>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</si>
  <si>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</si>
  <si>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</si>
  <si>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</si>
  <si>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</si>
  <si>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</si>
  <si>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</si>
  <si>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</si>
  <si>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</si>
  <si>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</si>
  <si>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</si>
  <si>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</si>
  <si>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</si>
  <si>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</si>
  <si>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</si>
  <si>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</si>
  <si>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</si>
  <si>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</si>
  <si>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</si>
  <si>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</si>
  <si>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</si>
  <si>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</si>
  <si>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</si>
  <si>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</si>
  <si>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</si>
  <si>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</si>
  <si>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</si>
  <si>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</si>
  <si>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</si>
  <si>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</si>
  <si>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</si>
  <si>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</si>
  <si>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</si>
  <si>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</si>
  <si>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</si>
  <si>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</si>
  <si>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</si>
  <si>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</si>
  <si>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</si>
  <si>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</si>
  <si>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</si>
  <si>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</si>
  <si>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</si>
  <si>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</si>
  <si>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</si>
  <si>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</si>
  <si>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</si>
  <si>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</si>
  <si>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</si>
  <si>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</si>
  <si>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</si>
  <si>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</si>
  <si>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</si>
  <si>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</si>
  <si>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</si>
  <si>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</si>
  <si>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</si>
  <si>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</si>
  <si>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</si>
  <si>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</si>
  <si>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</si>
  <si>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</si>
  <si>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</si>
  <si>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</si>
  <si>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</si>
  <si>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</si>
  <si>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</si>
  <si>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</si>
  <si>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</si>
  <si>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</si>
  <si>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</si>
  <si>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</si>
  <si>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</si>
  <si>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</si>
  <si>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</si>
  <si>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</si>
  <si>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</si>
  <si>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</si>
  <si>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</si>
  <si>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</si>
  <si>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</si>
  <si>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</si>
  <si>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</si>
  <si>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</si>
  <si>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</si>
  <si>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</si>
  <si>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</si>
  <si>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</si>
  <si>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</si>
  <si>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</si>
  <si>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</si>
  <si>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</si>
  <si>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</si>
  <si>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</si>
  <si>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</si>
  <si>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</si>
  <si>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</si>
  <si>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</si>
  <si>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</si>
  <si>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</si>
  <si>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</si>
  <si>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</si>
  <si>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</si>
  <si>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</si>
  <si>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</si>
  <si>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</si>
  <si>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</si>
  <si>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</si>
  <si>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</si>
  <si>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</si>
  <si>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</si>
  <si>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</si>
  <si>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</si>
  <si>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</si>
  <si>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</si>
  <si>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</si>
  <si>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</si>
  <si>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</si>
  <si>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</si>
  <si>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</si>
  <si>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</si>
  <si>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</si>
  <si>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</si>
  <si>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</si>
  <si>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</si>
  <si>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</si>
  <si>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</si>
  <si>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</si>
  <si>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</si>
  <si>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</si>
  <si>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</si>
  <si>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</si>
  <si>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</si>
  <si>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</si>
  <si>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</si>
  <si>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</si>
  <si>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</si>
  <si>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</si>
  <si>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</si>
  <si>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</si>
  <si>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</si>
  <si>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</si>
  <si>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</si>
  <si>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</si>
  <si>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</si>
  <si>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</si>
  <si>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</si>
  <si>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</si>
  <si>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</si>
  <si>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</si>
  <si>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</si>
  <si>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</si>
  <si>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</si>
  <si>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</si>
  <si>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</si>
  <si>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</si>
  <si>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</si>
  <si>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</si>
  <si>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</si>
  <si>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</si>
  <si>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</si>
  <si>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</si>
  <si>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</si>
  <si>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</si>
  <si>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</si>
  <si>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</si>
  <si>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</si>
  <si>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</si>
  <si>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</si>
  <si>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</si>
  <si>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</si>
  <si>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</si>
  <si>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</si>
  <si>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</si>
  <si>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</si>
  <si>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</si>
  <si>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</si>
  <si>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</si>
  <si>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</si>
  <si>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</si>
  <si>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</si>
  <si>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</si>
  <si>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</si>
  <si>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</si>
  <si>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</si>
  <si>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</si>
  <si>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</si>
  <si>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</si>
  <si>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</si>
  <si>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</si>
  <si>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</si>
  <si>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</si>
  <si>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</si>
  <si>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</si>
  <si>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</si>
  <si>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</si>
  <si>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</si>
  <si>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</si>
  <si>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</si>
  <si>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</si>
  <si>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</si>
  <si>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</si>
  <si>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</si>
  <si>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</si>
  <si>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</si>
  <si>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</si>
  <si>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</si>
  <si>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</si>
  <si>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</si>
  <si>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</si>
  <si>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</si>
  <si>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</si>
  <si>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</si>
  <si>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</si>
  <si>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</si>
  <si>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</si>
  <si>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</si>
  <si>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</si>
  <si>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</si>
  <si>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</si>
  <si>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</si>
  <si>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</si>
  <si>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</si>
  <si>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</si>
  <si>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</si>
  <si>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</si>
  <si>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</si>
  <si>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</si>
  <si>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</si>
  <si>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</si>
  <si>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</si>
  <si>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</si>
  <si>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</si>
  <si>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</si>
  <si>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</si>
  <si>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</si>
  <si>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</si>
  <si>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</si>
  <si>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</si>
  <si>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</si>
  <si>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</si>
  <si>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</si>
  <si>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</si>
  <si>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</si>
  <si>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</si>
  <si>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</si>
  <si>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</si>
  <si>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</si>
  <si>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</si>
  <si>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</si>
  <si>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</si>
  <si>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</si>
  <si>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</si>
  <si>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</si>
  <si>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</si>
  <si>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</si>
  <si>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</si>
  <si>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</si>
  <si>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</si>
  <si>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</si>
  <si>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</si>
  <si>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</si>
  <si>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</si>
  <si>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</si>
  <si>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</si>
  <si>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</si>
  <si>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</si>
  <si>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</si>
  <si>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</si>
  <si>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</si>
  <si>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</si>
  <si>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</si>
  <si>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</si>
  <si>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</si>
  <si>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</si>
  <si>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</si>
  <si>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</si>
  <si>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</si>
  <si>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</si>
  <si>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</si>
  <si>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</si>
  <si>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</si>
  <si>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</si>
  <si>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</si>
  <si>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</si>
  <si>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</si>
  <si>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</si>
  <si>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</si>
  <si>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</si>
  <si>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</si>
  <si>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</si>
  <si>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</si>
  <si>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</si>
  <si>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</si>
  <si>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</si>
  <si>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</si>
  <si>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</si>
  <si>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</si>
  <si>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</si>
  <si>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</si>
  <si>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</si>
  <si>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</si>
  <si>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</si>
  <si>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</si>
  <si>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</si>
  <si>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</si>
  <si>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</si>
  <si>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</si>
  <si>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</si>
  <si>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</si>
  <si>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</si>
  <si>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</si>
  <si>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</si>
  <si>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</si>
  <si>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</si>
  <si>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</si>
  <si>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</si>
  <si>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</si>
  <si>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</si>
  <si>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</si>
  <si>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</si>
  <si>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</si>
  <si>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</si>
  <si>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</si>
  <si>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</si>
  <si>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</si>
  <si>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</si>
  <si>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</si>
  <si>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</si>
  <si>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</si>
  <si>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</si>
  <si>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</si>
  <si>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</si>
  <si>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</si>
  <si>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</si>
  <si>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</si>
  <si>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</si>
  <si>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</si>
  <si>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</si>
  <si>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</si>
  <si>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</si>
  <si>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</si>
  <si>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</si>
  <si>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</si>
  <si>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</si>
  <si>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</si>
  <si>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</si>
  <si>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</si>
  <si>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</si>
  <si>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</si>
  <si>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</si>
  <si>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</si>
  <si>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</si>
  <si>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</si>
  <si>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</si>
  <si>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</si>
  <si>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</si>
  <si>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</si>
  <si>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</si>
  <si>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</si>
  <si>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</si>
  <si>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</si>
  <si>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</si>
  <si>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</si>
  <si>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</si>
  <si>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</si>
  <si>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</si>
  <si>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</si>
  <si>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</si>
  <si>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</si>
  <si>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</si>
  <si>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</si>
  <si>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</si>
  <si>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</si>
  <si>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</si>
  <si>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</si>
  <si>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</si>
  <si>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</si>
  <si>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</si>
  <si>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</si>
  <si>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</si>
  <si>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</si>
  <si>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</si>
  <si>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</si>
  <si>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</si>
  <si>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</si>
  <si>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</si>
  <si>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</si>
  <si>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</si>
  <si>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</si>
  <si>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</si>
  <si>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</si>
  <si>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</si>
  <si>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</si>
  <si>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</si>
  <si>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</si>
  <si>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</si>
  <si>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</si>
  <si>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</si>
  <si>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</si>
  <si>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</si>
  <si>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</si>
  <si>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</si>
  <si>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</si>
  <si>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</si>
  <si>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</si>
  <si>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</si>
  <si>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</si>
  <si>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</si>
  <si>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</si>
  <si>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</si>
  <si>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</si>
  <si>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</si>
  <si>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</si>
  <si>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</si>
  <si>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</si>
  <si>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</si>
  <si>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</si>
  <si>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</si>
  <si>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</si>
  <si>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</si>
  <si>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</si>
  <si>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</si>
  <si>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</si>
  <si>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</si>
  <si>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</si>
  <si>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</si>
  <si>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</si>
  <si>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</si>
  <si>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</si>
  <si>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</si>
  <si>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</si>
  <si>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</si>
  <si>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</si>
  <si>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</si>
  <si>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</si>
  <si>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</si>
  <si>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</si>
  <si>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</si>
  <si>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</si>
  <si>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</si>
  <si>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</si>
  <si>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</si>
  <si>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</si>
  <si>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</si>
  <si>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</si>
  <si>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</si>
  <si>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</si>
  <si>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</si>
  <si>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</si>
  <si>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</si>
  <si>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</si>
  <si>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</si>
  <si>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</si>
  <si>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</si>
  <si>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</si>
  <si>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</si>
  <si>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</si>
  <si>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</si>
  <si>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</si>
  <si>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</si>
  <si>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</si>
  <si>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</si>
  <si>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</si>
  <si>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</si>
  <si>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</si>
  <si>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</si>
  <si>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</si>
  <si>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</si>
  <si>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</si>
  <si>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</si>
  <si>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</si>
  <si>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</si>
  <si>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</si>
  <si>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</si>
  <si>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</si>
  <si>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</si>
  <si>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</si>
  <si>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</si>
  <si>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</si>
  <si>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</si>
  <si>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</si>
  <si>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</si>
  <si>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</si>
  <si>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</si>
  <si>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</si>
  <si>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</si>
  <si>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</si>
  <si>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</si>
  <si>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</si>
  <si>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</si>
  <si>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</si>
  <si>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</si>
  <si>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</si>
  <si>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</si>
  <si>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</si>
  <si>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</si>
  <si>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</si>
  <si>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</si>
  <si>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</si>
  <si>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</si>
  <si>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</si>
  <si>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</si>
  <si>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</si>
  <si>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</si>
  <si>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</si>
  <si>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</si>
  <si>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</si>
  <si>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</si>
  <si>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</si>
  <si>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</si>
  <si>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</si>
  <si>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</si>
  <si>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</si>
  <si>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</si>
  <si>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</si>
  <si>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</si>
  <si>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</si>
  <si>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</si>
  <si>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</si>
  <si>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</si>
  <si>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</si>
  <si>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</si>
  <si>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</si>
  <si>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</si>
  <si>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</si>
  <si>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</si>
  <si>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</si>
  <si>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</si>
  <si>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</si>
  <si>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</si>
  <si>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</si>
  <si>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</si>
  <si>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</si>
  <si>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</si>
  <si>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</si>
  <si>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</si>
  <si>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</si>
  <si>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</si>
  <si>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</si>
  <si>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</si>
  <si>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</si>
  <si>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</si>
  <si>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</si>
  <si>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</si>
  <si>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</si>
  <si>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</si>
  <si>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</si>
  <si>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</si>
  <si>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</si>
  <si>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</si>
  <si>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</si>
  <si>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</si>
  <si>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</si>
  <si>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</si>
  <si>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</si>
  <si>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</si>
  <si>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</si>
  <si>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</si>
  <si>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</si>
  <si>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</si>
  <si>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</si>
  <si>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</si>
  <si>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</si>
  <si>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</si>
  <si>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</si>
  <si>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</si>
  <si>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</si>
  <si>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</si>
  <si>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</si>
  <si>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</si>
  <si>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</si>
  <si>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</si>
  <si>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</si>
  <si>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</si>
  <si>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</si>
  <si>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</si>
  <si>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</si>
  <si>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</si>
  <si>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</si>
  <si>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</si>
  <si>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</si>
  <si>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</si>
  <si>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</si>
  <si>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</si>
  <si>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</si>
  <si>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</si>
  <si>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</si>
  <si>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</si>
  <si>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</si>
  <si>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</si>
  <si>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</si>
  <si>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</si>
  <si>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</si>
  <si>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</si>
  <si>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</si>
  <si>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</si>
  <si>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</si>
  <si>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</si>
  <si>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</si>
  <si>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</si>
  <si>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</si>
  <si>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</si>
  <si>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</si>
  <si>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</si>
  <si>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</si>
  <si>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</si>
  <si>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</si>
  <si>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</si>
  <si>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</si>
  <si>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</si>
  <si>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</si>
  <si>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</si>
  <si>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</si>
  <si>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</si>
  <si>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</si>
  <si>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</si>
  <si>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</si>
  <si>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</si>
  <si>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</si>
  <si>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</si>
  <si>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</si>
  <si>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</si>
  <si>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</si>
  <si>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</si>
  <si>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</si>
  <si>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</si>
  <si>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</si>
  <si>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</si>
  <si>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</si>
  <si>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</si>
  <si>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</si>
  <si>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</si>
  <si>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</si>
  <si>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</si>
  <si>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</si>
  <si>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</si>
  <si>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</si>
  <si>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</si>
  <si>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</si>
  <si>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</si>
  <si>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</si>
  <si>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</si>
  <si>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</si>
  <si>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</si>
  <si>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</si>
  <si>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</si>
  <si>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</si>
  <si>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</si>
  <si>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</si>
  <si>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</si>
  <si>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</si>
  <si>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</si>
  <si>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</si>
  <si>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</si>
  <si>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</si>
  <si>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</si>
  <si>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</si>
  <si>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</si>
  <si>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</si>
  <si>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</si>
  <si>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</si>
  <si>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</si>
  <si>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</si>
  <si>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</si>
  <si>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</si>
  <si>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</si>
  <si>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</si>
  <si>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</si>
  <si>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</si>
  <si>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</si>
  <si>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</si>
  <si>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</si>
  <si>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</si>
  <si>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</si>
  <si>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</si>
  <si>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</si>
  <si>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</si>
  <si>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</si>
  <si>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</si>
  <si>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</si>
  <si>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</si>
  <si>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</si>
  <si>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</si>
  <si>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</si>
  <si>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</si>
  <si>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</si>
  <si>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</si>
  <si>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</si>
  <si>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</si>
  <si>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</si>
  <si>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</si>
  <si>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</si>
  <si>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</si>
  <si>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</si>
  <si>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</si>
  <si>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</si>
  <si>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</si>
  <si>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</si>
  <si>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</si>
  <si>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</si>
  <si>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</si>
  <si>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</si>
  <si>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</si>
  <si>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</si>
  <si>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</si>
  <si>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</si>
  <si>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</si>
  <si>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</si>
  <si>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</si>
  <si>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</si>
  <si>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</si>
  <si>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</si>
  <si>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</si>
  <si>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</si>
  <si>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</si>
  <si>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</si>
  <si>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</si>
  <si>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</si>
  <si>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</si>
  <si>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</si>
  <si>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</si>
  <si>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</si>
  <si>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</si>
  <si>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</si>
  <si>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</si>
  <si>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</si>
  <si>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</si>
  <si>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</si>
  <si>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</si>
  <si>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</si>
  <si>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</si>
  <si>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</si>
  <si>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</si>
  <si>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</si>
  <si>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</si>
  <si>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</si>
  <si>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</si>
  <si>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</si>
  <si>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</si>
  <si>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</si>
  <si>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</si>
  <si>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</si>
  <si>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</si>
  <si>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</si>
  <si>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</si>
  <si>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</si>
  <si>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</si>
  <si>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</si>
  <si>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</si>
  <si>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</si>
  <si>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</si>
  <si>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</si>
  <si>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</si>
  <si>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</si>
  <si>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</si>
  <si>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</si>
  <si>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</si>
  <si>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</si>
  <si>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</si>
  <si>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</si>
  <si>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</si>
  <si>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</si>
  <si>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</si>
  <si>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</si>
  <si>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</si>
  <si>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</si>
  <si>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</si>
  <si>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</si>
  <si>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</si>
  <si>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</si>
  <si>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</si>
  <si>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</si>
  <si>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</si>
  <si>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</si>
  <si>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</si>
  <si>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</si>
  <si>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</si>
  <si>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</si>
  <si>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</si>
  <si>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</si>
  <si>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</si>
  <si>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</si>
  <si>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</si>
  <si>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</si>
  <si>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</si>
  <si>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</si>
  <si>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</si>
  <si>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</si>
  <si>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</si>
  <si>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</si>
  <si>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</si>
  <si>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</si>
  <si>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</si>
  <si>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</si>
  <si>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</si>
  <si>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</si>
  <si>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</si>
  <si>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</si>
  <si>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</si>
  <si>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</si>
  <si>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</si>
  <si>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</si>
  <si>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</si>
  <si>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</si>
  <si>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</si>
  <si>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</si>
  <si>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</si>
  <si>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</si>
  <si>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</si>
  <si>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</si>
  <si>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</si>
  <si>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</si>
  <si>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</si>
  <si>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</si>
  <si>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</si>
  <si>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</si>
  <si>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</si>
  <si>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</si>
  <si>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</si>
  <si>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</si>
  <si>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</si>
  <si>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</si>
  <si>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</si>
  <si>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</si>
  <si>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</si>
  <si>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</si>
  <si>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</si>
  <si>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</si>
  <si>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</si>
  <si>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</si>
  <si>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</si>
  <si>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</si>
  <si>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</si>
  <si>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</si>
  <si>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</si>
  <si>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</si>
  <si>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</si>
  <si>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</si>
  <si>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</si>
  <si>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</si>
  <si>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</si>
  <si>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</si>
  <si>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</si>
  <si>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</si>
  <si>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</si>
  <si>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</si>
  <si>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</si>
  <si>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</si>
  <si>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</si>
  <si>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</si>
  <si>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</si>
  <si>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</si>
  <si>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</si>
  <si>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</si>
  <si>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</si>
  <si>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</si>
  <si>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</si>
  <si>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</si>
  <si>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</si>
  <si>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</si>
  <si>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</si>
  <si>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</si>
  <si>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</si>
  <si>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</si>
  <si>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</si>
  <si>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</si>
  <si>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</si>
  <si>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</si>
  <si>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</si>
  <si>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</si>
  <si>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</si>
  <si>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</si>
  <si>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</si>
  <si>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</si>
  <si>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</si>
  <si>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</si>
  <si>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</si>
  <si>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</si>
  <si>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</si>
  <si>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</si>
  <si>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</si>
  <si>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</si>
  <si>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</si>
  <si>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</si>
  <si>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</si>
  <si>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</si>
  <si>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</si>
  <si>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</si>
  <si>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</si>
  <si>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</si>
  <si>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</si>
  <si>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</si>
  <si>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</si>
  <si>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</si>
  <si>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</si>
  <si>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</si>
  <si>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</si>
  <si>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</si>
  <si>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</si>
  <si>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</si>
  <si>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</si>
  <si>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</si>
  <si>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</si>
  <si>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</si>
  <si>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</si>
  <si>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</si>
  <si>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</si>
  <si>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</si>
  <si>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</si>
  <si>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</si>
  <si>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</si>
  <si>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</si>
  <si>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</si>
  <si>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</si>
  <si>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</si>
  <si>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</si>
  <si>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</si>
  <si>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</si>
  <si>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</si>
  <si>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</si>
  <si>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</si>
  <si>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</si>
  <si>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</si>
  <si>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</si>
  <si>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</si>
  <si>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</si>
  <si>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</si>
  <si>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</si>
  <si>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</si>
  <si>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</si>
  <si>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</si>
  <si>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</si>
  <si>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</si>
  <si>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</si>
  <si>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</si>
  <si>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</si>
  <si>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</si>
  <si>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</si>
  <si>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</si>
  <si>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</si>
  <si>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</si>
  <si>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</si>
  <si>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</si>
  <si>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</si>
  <si>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</si>
  <si>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</si>
  <si>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</si>
  <si>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</si>
  <si>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</si>
  <si>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</si>
  <si>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</si>
  <si>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</si>
  <si>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</si>
  <si>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</si>
  <si>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</si>
  <si>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</si>
  <si>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</si>
  <si>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</si>
  <si>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</si>
  <si>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</si>
  <si>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</si>
  <si>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</si>
  <si>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</si>
  <si>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</si>
  <si>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</si>
  <si>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</si>
  <si>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</si>
  <si>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</si>
  <si>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</si>
  <si>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</si>
  <si>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</si>
  <si>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</si>
  <si>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</si>
  <si>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</si>
  <si>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</si>
  <si>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</si>
  <si>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</si>
  <si>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</si>
  <si>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</si>
  <si>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</si>
  <si>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</si>
  <si>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</si>
  <si>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</si>
  <si>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</si>
  <si>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</si>
  <si>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</si>
  <si>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</si>
  <si>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</si>
  <si>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</si>
  <si>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</si>
  <si>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</si>
  <si>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</si>
  <si>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</si>
  <si>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</si>
  <si>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</si>
  <si>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</si>
  <si>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</si>
  <si>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</si>
  <si>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</si>
  <si>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</si>
  <si>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</si>
  <si>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</si>
  <si>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</si>
  <si>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</si>
  <si>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</si>
  <si>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</si>
  <si>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</si>
  <si>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</si>
  <si>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</si>
  <si>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</si>
  <si>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</si>
  <si>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</si>
  <si>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</si>
  <si>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</si>
  <si>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</si>
  <si>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</si>
  <si>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</si>
  <si>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</si>
  <si>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</si>
  <si>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</si>
  <si>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</si>
  <si>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</si>
  <si>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</si>
  <si>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</si>
  <si>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</si>
  <si>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</si>
  <si>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</si>
  <si>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</si>
  <si>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</si>
  <si>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</si>
  <si>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</si>
  <si>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</si>
  <si>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</si>
  <si>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</si>
  <si>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</si>
  <si>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</si>
  <si>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</si>
  <si>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</si>
  <si>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</si>
  <si>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</si>
  <si>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</si>
  <si>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</si>
  <si>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</si>
  <si>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</si>
  <si>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</si>
  <si>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</si>
  <si>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</si>
  <si>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</si>
  <si>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</si>
  <si>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</si>
  <si>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</si>
  <si>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</si>
  <si>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</si>
  <si>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</si>
  <si>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</si>
  <si>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</si>
  <si>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</si>
  <si>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</si>
  <si>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</si>
  <si>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</si>
  <si>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</si>
  <si>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</si>
  <si>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</si>
  <si>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</si>
  <si>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</si>
  <si>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</si>
  <si>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</si>
  <si>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</si>
  <si>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</si>
  <si>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</si>
  <si>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</si>
  <si>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</si>
  <si>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</si>
  <si>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</si>
  <si>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</si>
  <si>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</si>
  <si>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</si>
  <si>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</si>
  <si>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</si>
  <si>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</si>
  <si>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</si>
  <si>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</si>
  <si>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</si>
  <si>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</si>
  <si>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</si>
  <si>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</si>
  <si>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</si>
  <si>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</si>
  <si>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</si>
  <si>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</si>
  <si>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</si>
  <si>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</si>
  <si>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</si>
  <si>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</si>
  <si>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</si>
  <si>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</si>
  <si>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</si>
  <si>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</si>
  <si>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</si>
  <si>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</si>
  <si>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</si>
  <si>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</si>
  <si>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</si>
  <si>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</si>
  <si>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</si>
  <si>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</si>
  <si>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</si>
  <si>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</si>
  <si>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</si>
  <si>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</si>
  <si>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</si>
  <si>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</si>
  <si>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</si>
  <si>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</si>
  <si>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</si>
  <si>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</si>
  <si>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</si>
  <si>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</si>
  <si>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</si>
  <si>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</si>
  <si>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</si>
  <si>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</si>
  <si>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</si>
  <si>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</si>
  <si>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</si>
  <si>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</si>
  <si>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</si>
  <si>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</si>
  <si>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</si>
  <si>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</si>
  <si>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</si>
  <si>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</si>
  <si>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</si>
  <si>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</si>
  <si>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</si>
  <si>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</si>
  <si>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</si>
  <si>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</si>
  <si>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</si>
  <si>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</si>
  <si>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</si>
  <si>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</si>
  <si>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</si>
  <si>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</si>
  <si>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</si>
  <si>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</si>
  <si>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</si>
  <si>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</si>
  <si>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</si>
  <si>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</si>
  <si>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</si>
  <si>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</si>
  <si>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</si>
  <si>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</si>
  <si>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</si>
  <si>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</si>
  <si>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</si>
  <si>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</si>
  <si>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</si>
  <si>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</si>
  <si>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</si>
  <si>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</si>
  <si>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</si>
  <si>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</si>
  <si>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</si>
  <si>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</si>
  <si>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</si>
  <si>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</si>
  <si>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</si>
  <si>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</si>
  <si>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</si>
  <si>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</si>
  <si>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</si>
  <si>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</si>
  <si>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</si>
  <si>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</si>
  <si>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</si>
  <si>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</si>
  <si>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</si>
  <si>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</si>
  <si>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</si>
  <si>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</si>
  <si>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</si>
  <si>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</si>
  <si>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</si>
  <si>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</si>
  <si>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</si>
  <si>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</si>
  <si>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</si>
  <si>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</si>
  <si>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</si>
  <si>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</si>
  <si>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</si>
  <si>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</si>
  <si>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</si>
  <si>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</si>
  <si>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</si>
  <si>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</si>
  <si>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</si>
  <si>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</si>
  <si>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</si>
  <si>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</si>
  <si>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</si>
  <si>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</si>
  <si>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</si>
  <si>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</si>
  <si>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</si>
  <si>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</si>
  <si>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</si>
  <si>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</si>
  <si>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</si>
  <si>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</si>
  <si>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</si>
  <si>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</si>
  <si>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</si>
  <si>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</si>
  <si>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</si>
  <si>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</si>
  <si>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</si>
  <si>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</si>
  <si>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</si>
  <si>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</si>
  <si>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</si>
  <si>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</si>
  <si>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</si>
  <si>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</si>
  <si>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</si>
  <si>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</si>
  <si>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</si>
  <si>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</si>
  <si>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</si>
  <si>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</si>
  <si>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</si>
  <si>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</si>
  <si>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</si>
  <si>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</si>
  <si>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</si>
  <si>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</si>
  <si>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</si>
  <si>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</si>
  <si>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</si>
  <si>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</si>
  <si>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</si>
  <si>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</si>
  <si>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</si>
  <si>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</si>
  <si>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</si>
  <si>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</si>
  <si>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</si>
  <si>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</si>
  <si>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</si>
  <si>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</si>
  <si>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</si>
  <si>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</si>
  <si>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</si>
  <si>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</si>
  <si>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</si>
  <si>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</si>
  <si>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</si>
  <si>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</si>
  <si>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</si>
  <si>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</si>
  <si>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</si>
  <si>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</si>
  <si>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</si>
  <si>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</si>
  <si>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</si>
  <si>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</si>
  <si>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</si>
  <si>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</si>
  <si>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</si>
  <si>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</si>
  <si>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</si>
  <si>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</si>
  <si>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</si>
  <si>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</si>
  <si>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</si>
  <si>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</si>
  <si>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</si>
  <si>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</si>
  <si>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</si>
  <si>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</si>
  <si>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</si>
  <si>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</si>
  <si>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</si>
  <si>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</si>
  <si>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</si>
  <si>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</si>
  <si>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</si>
  <si>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</si>
  <si>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</si>
  <si>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</si>
  <si>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</si>
  <si>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</si>
  <si>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</si>
  <si>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</si>
  <si>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</si>
  <si>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</si>
  <si>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</si>
  <si>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</si>
  <si>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</si>
  <si>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</si>
  <si>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</si>
  <si>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</si>
  <si>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</si>
  <si>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</si>
  <si>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</si>
  <si>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</si>
  <si>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</si>
  <si>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</si>
  <si>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</si>
  <si>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</si>
  <si>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</si>
  <si>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</si>
  <si>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</si>
  <si>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</si>
  <si>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</si>
  <si>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</si>
  <si>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</si>
  <si>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</si>
  <si>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</si>
  <si>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</si>
  <si>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</si>
  <si>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</si>
  <si>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</si>
  <si>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</si>
  <si>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</si>
  <si>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</si>
  <si>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</si>
  <si>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</si>
  <si>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</si>
  <si>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</si>
  <si>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</si>
  <si>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</si>
  <si>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</si>
  <si>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</si>
  <si>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</si>
  <si>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</si>
  <si>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</si>
  <si>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</si>
  <si>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</si>
  <si>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</si>
  <si>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</si>
  <si>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</si>
  <si>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</si>
  <si>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</si>
  <si>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</si>
  <si>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</si>
  <si>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</si>
  <si>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</si>
  <si>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</si>
  <si>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</si>
  <si>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</si>
  <si>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</si>
  <si>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</si>
  <si>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</si>
  <si>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</si>
  <si>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</si>
  <si>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</si>
  <si>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</si>
  <si>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</si>
  <si>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</si>
  <si>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</si>
  <si>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</si>
  <si>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</si>
  <si>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</si>
  <si>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</si>
  <si>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</si>
  <si>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</si>
  <si>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</si>
  <si>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</si>
  <si>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</si>
  <si>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</si>
  <si>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</si>
  <si>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</si>
  <si>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</si>
  <si>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</si>
  <si>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</si>
  <si>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</si>
  <si>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</si>
  <si>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</si>
  <si>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</si>
  <si>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</si>
  <si>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</si>
  <si>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</si>
  <si>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</si>
  <si>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</si>
  <si>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</si>
  <si>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</si>
  <si>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</si>
  <si>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</si>
  <si>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</si>
  <si>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</si>
  <si>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</si>
  <si>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</si>
  <si>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</si>
  <si>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</si>
  <si>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</si>
  <si>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</si>
  <si>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</si>
  <si>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</si>
  <si>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</si>
  <si>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</si>
  <si>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</si>
  <si>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</si>
  <si>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</si>
  <si>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</si>
  <si>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</si>
  <si>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</si>
  <si>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</si>
  <si>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</si>
  <si>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</si>
  <si>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</si>
  <si>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</si>
  <si>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</si>
  <si>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</si>
  <si>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</si>
  <si>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</si>
  <si>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</si>
  <si>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</si>
  <si>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</si>
  <si>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</si>
  <si>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</si>
  <si>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</si>
  <si>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</si>
  <si>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</si>
  <si>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</si>
  <si>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</si>
  <si>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</si>
  <si>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</si>
  <si>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</si>
  <si>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</si>
  <si>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</si>
  <si>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</si>
  <si>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</si>
  <si>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</si>
  <si>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</si>
  <si>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</si>
  <si>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</si>
  <si>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</si>
  <si>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</si>
  <si>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</si>
  <si>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</si>
  <si>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</si>
  <si>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</si>
  <si>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</si>
  <si>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</si>
  <si>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</si>
  <si>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</si>
  <si>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</si>
  <si>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</si>
  <si>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</si>
  <si>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</si>
  <si>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</si>
  <si>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</si>
  <si>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</si>
  <si>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</si>
  <si>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</si>
  <si>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</si>
  <si>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</si>
  <si>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</si>
  <si>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</si>
  <si>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</si>
  <si>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</si>
  <si>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</si>
  <si>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</si>
  <si>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</si>
  <si>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</si>
  <si>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</si>
  <si>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</si>
  <si>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</si>
  <si>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</si>
  <si>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</si>
  <si>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</si>
  <si>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</si>
  <si>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</si>
  <si>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</si>
  <si>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</si>
  <si>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</si>
  <si>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</si>
  <si>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</si>
  <si>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</si>
  <si>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</si>
  <si>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</si>
  <si>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</si>
  <si>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</si>
  <si>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</si>
  <si>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</si>
  <si>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</si>
  <si>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</si>
  <si>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</si>
  <si>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</si>
  <si>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</si>
  <si>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</si>
  <si>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</si>
  <si>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</si>
  <si>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</si>
  <si>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</si>
  <si>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</si>
  <si>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</si>
  <si>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</si>
  <si>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</si>
  <si>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</si>
  <si>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</si>
  <si>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</si>
  <si>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</si>
  <si>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</si>
  <si>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</si>
  <si>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</si>
  <si>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</si>
  <si>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</si>
  <si>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</si>
  <si>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</si>
  <si>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</si>
  <si>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</si>
  <si>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</si>
  <si>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</si>
  <si>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</si>
  <si>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</si>
  <si>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</si>
  <si>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</si>
  <si>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</si>
  <si>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</si>
  <si>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</si>
  <si>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</si>
  <si>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</si>
  <si>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</si>
  <si>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</si>
  <si>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</si>
  <si>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</si>
  <si>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</si>
  <si>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</si>
  <si>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</si>
  <si>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</si>
  <si>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</si>
  <si>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</si>
  <si>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</si>
  <si>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</si>
  <si>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</si>
  <si>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</si>
  <si>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</si>
  <si>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</si>
  <si>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</si>
  <si>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</si>
  <si>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</si>
  <si>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</si>
  <si>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</si>
  <si>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</si>
  <si>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</si>
  <si>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</si>
  <si>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</si>
  <si>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</si>
  <si>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</si>
  <si>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</si>
  <si>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</si>
  <si>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</si>
  <si>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</si>
  <si>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</si>
  <si>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</si>
  <si>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</si>
  <si>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</si>
  <si>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</si>
  <si>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</si>
  <si>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</si>
  <si>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</si>
  <si>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</si>
  <si>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</si>
  <si>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</si>
  <si>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</si>
  <si>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</si>
  <si>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</si>
  <si>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</si>
  <si>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</si>
  <si>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</si>
  <si>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</si>
  <si>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</si>
  <si>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</si>
  <si>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</si>
  <si>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</si>
  <si>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</si>
  <si>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</si>
  <si>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</si>
  <si>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</si>
  <si>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</si>
  <si>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</si>
  <si>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</si>
  <si>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</si>
  <si>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</si>
  <si>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</si>
  <si>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</si>
  <si>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</si>
  <si>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</si>
  <si>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</si>
  <si>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</si>
  <si>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</si>
  <si>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</si>
  <si>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</si>
  <si>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</si>
  <si>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</si>
  <si>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</si>
  <si>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</si>
  <si>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</si>
  <si>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</si>
  <si>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</si>
  <si>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</si>
  <si>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</si>
  <si>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</si>
  <si>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</si>
  <si>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</si>
  <si>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</si>
  <si>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</si>
  <si>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</si>
  <si>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</si>
  <si>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</si>
  <si>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</si>
  <si>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</si>
  <si>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</si>
  <si>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</si>
  <si>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</si>
  <si>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</si>
  <si>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</si>
  <si>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</si>
  <si>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</si>
  <si>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</si>
  <si>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</si>
  <si>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</si>
  <si>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</si>
  <si>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</si>
  <si>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</si>
  <si>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</si>
  <si>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</si>
  <si>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</si>
  <si>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</si>
  <si>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</si>
  <si>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</si>
  <si>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</si>
  <si>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</si>
  <si>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</si>
  <si>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</si>
  <si>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</si>
  <si>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</si>
  <si>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</si>
  <si>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</si>
  <si>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</si>
  <si>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</si>
  <si>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</si>
  <si>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</si>
  <si>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</si>
  <si>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</si>
  <si>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</si>
  <si>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</si>
  <si>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</si>
  <si>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</si>
  <si>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</si>
  <si>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</si>
  <si>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</si>
  <si>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</si>
  <si>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</si>
  <si>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</si>
  <si>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</si>
  <si>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</si>
  <si>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</si>
  <si>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</si>
  <si>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</si>
  <si>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</si>
  <si>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</si>
  <si>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</si>
  <si>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</si>
  <si>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</si>
  <si>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</si>
  <si>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</si>
  <si>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</si>
  <si>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</si>
  <si>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</si>
  <si>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</si>
  <si>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</si>
  <si>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</si>
  <si>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</si>
  <si>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</si>
  <si>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</si>
  <si>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</si>
  <si>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</si>
  <si>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</si>
  <si>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</si>
  <si>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</si>
  <si>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</si>
  <si>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</si>
  <si>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</si>
  <si>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</si>
  <si>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</si>
  <si>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</si>
  <si>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</si>
  <si>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</si>
  <si>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</si>
  <si>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</si>
  <si>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</si>
  <si>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</si>
  <si>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</si>
  <si>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</si>
  <si>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</si>
  <si>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</si>
  <si>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</si>
  <si>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</si>
  <si>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</si>
  <si>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</si>
  <si>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</si>
  <si>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</si>
  <si>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</si>
  <si>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</si>
  <si>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</si>
  <si>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</si>
  <si>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</si>
  <si>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</si>
  <si>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</si>
  <si>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</si>
  <si>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</si>
  <si>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</si>
  <si>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</si>
  <si>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</si>
  <si>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</si>
  <si>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</si>
  <si>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</si>
  <si>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</si>
  <si>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</si>
  <si>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</si>
  <si>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</si>
  <si>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</si>
  <si>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</si>
  <si>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</si>
  <si>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</si>
  <si>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</si>
  <si>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</si>
  <si>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</si>
  <si>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</si>
  <si>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</si>
  <si>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</si>
  <si>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</si>
  <si>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</si>
  <si>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</si>
  <si>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</si>
  <si>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</si>
  <si>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</si>
  <si>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</si>
  <si>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</si>
  <si>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</si>
  <si>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</si>
  <si>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</si>
  <si>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</si>
  <si>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</si>
  <si>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</si>
  <si>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</si>
  <si>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</si>
  <si>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</si>
  <si>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</si>
  <si>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</si>
  <si>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</si>
  <si>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</si>
  <si>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</si>
  <si>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</si>
  <si>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</si>
  <si>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</si>
  <si>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</si>
  <si>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</si>
  <si>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</si>
  <si>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</si>
  <si>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</si>
  <si>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</si>
  <si>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</si>
  <si>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</si>
  <si>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</si>
  <si>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</si>
  <si>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</si>
  <si>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</si>
  <si>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</si>
  <si>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</si>
  <si>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</si>
  <si>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</si>
  <si>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</si>
  <si>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</si>
  <si>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</si>
  <si>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</si>
  <si>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</si>
  <si>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</si>
  <si>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</si>
  <si>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</si>
  <si>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</si>
  <si>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</si>
  <si>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</si>
  <si>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</si>
  <si>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</si>
  <si>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</si>
  <si>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</si>
  <si>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</si>
  <si>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</si>
  <si>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</si>
  <si>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</si>
  <si>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</si>
  <si>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</si>
  <si>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</si>
  <si>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</si>
  <si>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</si>
  <si>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</si>
  <si>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</si>
  <si>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</si>
  <si>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</si>
  <si>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</si>
  <si>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</si>
  <si>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</si>
  <si>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</si>
  <si>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</si>
  <si>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</si>
  <si>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</si>
  <si>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</si>
  <si>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</si>
  <si>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</si>
  <si>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</si>
  <si>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</si>
  <si>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</si>
  <si>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</si>
  <si>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</si>
  <si>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</si>
  <si>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</si>
  <si>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</si>
  <si>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</si>
  <si>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</si>
  <si>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</si>
  <si>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</si>
  <si>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</si>
  <si>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</si>
  <si>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</si>
  <si>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</si>
  <si>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</si>
  <si>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</si>
  <si>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</si>
  <si>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</si>
  <si>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</si>
  <si>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</si>
  <si>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</si>
  <si>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</si>
  <si>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</si>
  <si>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</si>
  <si>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</si>
  <si>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</si>
  <si>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</si>
  <si>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</si>
  <si>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</si>
  <si>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</si>
  <si>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</si>
  <si>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</si>
  <si>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</si>
  <si>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</si>
  <si>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</si>
  <si>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</si>
  <si>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</si>
  <si>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</si>
  <si>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</si>
  <si>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</si>
  <si>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</si>
  <si>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</si>
  <si>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</si>
  <si>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</si>
  <si>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</si>
  <si>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</si>
  <si>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</si>
  <si>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</si>
  <si>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</si>
  <si>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</si>
  <si>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</si>
  <si>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</si>
  <si>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</si>
  <si>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</si>
  <si>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</si>
  <si>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</si>
  <si>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</si>
  <si>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</si>
  <si>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</si>
  <si>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</si>
  <si>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</si>
  <si>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</si>
  <si>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</si>
  <si>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</si>
  <si>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</si>
  <si>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</si>
  <si>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</si>
  <si>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</si>
  <si>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</si>
  <si>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</si>
  <si>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</si>
  <si>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</si>
  <si>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</si>
  <si>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</si>
  <si>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</si>
  <si>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</si>
  <si>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</si>
  <si>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</si>
  <si>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</si>
  <si>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</si>
  <si>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</si>
  <si>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</si>
  <si>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</si>
  <si>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</si>
  <si>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</si>
  <si>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</si>
  <si>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</si>
  <si>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</si>
  <si>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</si>
  <si>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</si>
  <si>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</si>
  <si>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</si>
  <si>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</si>
  <si>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</si>
  <si>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</si>
  <si>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</si>
  <si>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</si>
  <si>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</si>
  <si>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</si>
  <si>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</si>
  <si>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</si>
  <si>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</si>
  <si>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</si>
  <si>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</si>
  <si>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</si>
  <si>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</si>
  <si>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</si>
  <si>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</si>
  <si>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</si>
  <si>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</si>
  <si>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</si>
  <si>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</si>
  <si>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</si>
  <si>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</si>
  <si>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</si>
  <si>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</si>
  <si>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</si>
  <si>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</si>
  <si>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</si>
  <si>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</si>
  <si>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</si>
  <si>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</si>
  <si>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</si>
  <si>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</si>
  <si>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</si>
  <si>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</si>
  <si>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</si>
  <si>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</si>
  <si>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</si>
  <si>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</si>
  <si>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</si>
  <si>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</si>
  <si>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</si>
  <si>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</si>
  <si>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</si>
  <si>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</si>
  <si>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</si>
  <si>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</si>
  <si>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</si>
  <si>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</si>
  <si>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</si>
  <si>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</si>
  <si>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</si>
  <si>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</si>
  <si>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</si>
  <si>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</si>
  <si>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</si>
  <si>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</si>
  <si>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</si>
  <si>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</si>
  <si>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</si>
  <si>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</si>
  <si>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</si>
  <si>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</si>
  <si>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</si>
  <si>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</si>
  <si>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</si>
  <si>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</si>
  <si>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</si>
  <si>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</si>
  <si>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</si>
  <si>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</si>
  <si>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</si>
  <si>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</si>
  <si>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</si>
  <si>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</si>
  <si>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</si>
  <si>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</si>
  <si>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</si>
  <si>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</si>
  <si>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</si>
  <si>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</si>
  <si>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</si>
  <si>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</si>
  <si>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</si>
  <si>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</si>
  <si>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</si>
  <si>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</si>
  <si>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</si>
  <si>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</si>
  <si>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</si>
  <si>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</si>
  <si>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</si>
  <si>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</si>
  <si>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</si>
  <si>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</si>
  <si>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</si>
  <si>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</si>
  <si>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</si>
  <si>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</si>
  <si>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</si>
  <si>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</si>
  <si>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</si>
  <si>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</si>
  <si>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</si>
  <si>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</si>
  <si>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</si>
  <si>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</si>
  <si>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</si>
  <si>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</si>
  <si>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</si>
  <si>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</si>
  <si>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</si>
  <si>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</si>
  <si>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</si>
  <si>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</si>
  <si>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</si>
  <si>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</si>
  <si>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</si>
  <si>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</si>
  <si>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</si>
  <si>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</si>
  <si>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</si>
  <si>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</si>
  <si>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</si>
  <si>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</si>
  <si>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</si>
  <si>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</si>
  <si>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</si>
  <si>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</si>
  <si>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</si>
  <si>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</si>
  <si>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</si>
  <si>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</si>
  <si>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</si>
  <si>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</si>
  <si>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</si>
  <si>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</si>
  <si>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</si>
  <si>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</si>
  <si>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</si>
  <si>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</si>
  <si>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</si>
  <si>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</si>
  <si>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</si>
  <si>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</si>
  <si>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</si>
  <si>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</si>
  <si>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</si>
  <si>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</si>
  <si>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</si>
  <si>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</si>
  <si>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</si>
  <si>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</si>
  <si>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</si>
  <si>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</si>
  <si>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</si>
  <si>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</si>
  <si>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</si>
  <si>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</si>
  <si>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</si>
  <si>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</si>
  <si>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</si>
  <si>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</si>
  <si>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</si>
  <si>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</si>
  <si>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</si>
  <si>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</si>
  <si>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</si>
  <si>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</si>
  <si>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</si>
  <si>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</si>
  <si>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</si>
  <si>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</si>
  <si>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</si>
  <si>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</si>
  <si>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</si>
  <si>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</si>
  <si>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</si>
  <si>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</si>
  <si>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</si>
  <si>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</si>
  <si>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</si>
  <si>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</si>
  <si>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</si>
  <si>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</si>
  <si>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</si>
  <si>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</si>
  <si>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</si>
  <si>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</si>
  <si>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</si>
  <si>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</si>
  <si>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</si>
  <si>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</si>
  <si>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</si>
  <si>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</si>
  <si>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</si>
  <si>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</si>
  <si>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</si>
  <si>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</si>
  <si>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</si>
  <si>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</si>
  <si>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</si>
  <si>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</si>
  <si>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</si>
  <si>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</si>
  <si>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</si>
  <si>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</si>
  <si>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</si>
  <si>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</si>
  <si>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</si>
  <si>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</si>
  <si>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</si>
  <si>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</si>
  <si>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</si>
  <si>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</si>
  <si>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</si>
  <si>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</si>
  <si>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</si>
  <si>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</si>
  <si>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</si>
  <si>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</si>
  <si>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</si>
  <si>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</si>
  <si>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</si>
  <si>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</si>
  <si>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</si>
  <si>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</si>
  <si>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</si>
  <si>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</si>
  <si>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</si>
  <si>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</si>
  <si>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</si>
  <si>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</si>
  <si>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</si>
  <si>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</si>
  <si>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</si>
  <si>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</si>
  <si>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</si>
  <si>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</si>
  <si>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</si>
  <si>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</si>
  <si>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</si>
  <si>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</si>
  <si>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</si>
  <si>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</si>
  <si>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</si>
  <si>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</si>
  <si>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</si>
  <si>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</si>
  <si>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</si>
  <si>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</si>
  <si>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</si>
  <si>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</si>
  <si>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</si>
  <si>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</si>
  <si>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</si>
  <si>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</si>
  <si>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</si>
  <si>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</si>
  <si>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</si>
  <si>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</si>
  <si>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</si>
  <si>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</si>
  <si>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</si>
  <si>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</si>
  <si>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</si>
  <si>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</si>
  <si>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</si>
  <si>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</si>
  <si>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</si>
  <si>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</si>
  <si>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</si>
  <si>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</si>
  <si>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</si>
  <si>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</si>
  <si>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</si>
  <si>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</si>
  <si>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</si>
  <si>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</si>
  <si>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</si>
  <si>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</si>
  <si>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</si>
  <si>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</si>
  <si>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</si>
  <si>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</si>
  <si>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</si>
  <si>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</si>
  <si>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</si>
  <si>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</si>
  <si>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</si>
  <si>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</si>
  <si>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</si>
  <si>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</si>
  <si>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</si>
  <si>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</si>
  <si>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</si>
  <si>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</si>
  <si>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</si>
  <si>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</si>
  <si>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</si>
  <si>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</si>
  <si>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</si>
  <si>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</si>
  <si>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</si>
  <si>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</si>
  <si>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</si>
  <si>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</si>
  <si>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</si>
  <si>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</si>
  <si>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</si>
  <si>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</si>
  <si>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</si>
  <si>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</si>
  <si>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</si>
  <si>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</si>
  <si>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</si>
  <si>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</si>
  <si>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</si>
  <si>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</si>
  <si>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</si>
  <si>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</si>
  <si>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</si>
  <si>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</si>
  <si>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</si>
  <si>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</si>
  <si>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</si>
  <si>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</si>
  <si>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</si>
  <si>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</si>
  <si>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</si>
  <si>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</si>
  <si>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</si>
  <si>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</si>
  <si>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</si>
  <si>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</si>
  <si>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</si>
  <si>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</si>
  <si>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</si>
  <si>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</si>
  <si>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</si>
  <si>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</si>
  <si>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</si>
  <si>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</si>
  <si>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</si>
  <si>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</si>
  <si>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</si>
  <si>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</si>
  <si>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</si>
  <si>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</si>
  <si>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</si>
  <si>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</si>
  <si>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</si>
  <si>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</si>
  <si>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</si>
  <si>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</si>
  <si>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</si>
  <si>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</si>
  <si>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</si>
  <si>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</si>
  <si>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</si>
  <si>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</si>
  <si>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</si>
  <si>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</si>
  <si>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</si>
  <si>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</si>
  <si>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</si>
  <si>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</si>
  <si>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</si>
  <si>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</si>
  <si>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</si>
  <si>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</si>
  <si>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</si>
  <si>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</si>
  <si>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</si>
  <si>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</si>
  <si>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</si>
  <si>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</si>
  <si>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</si>
  <si>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</si>
  <si>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</si>
  <si>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</si>
  <si>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</si>
  <si>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</si>
  <si>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</si>
  <si>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</si>
  <si>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</si>
  <si>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</si>
  <si>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</si>
  <si>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</si>
  <si>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</si>
  <si>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</si>
  <si>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</si>
  <si>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</si>
  <si>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</si>
  <si>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</si>
  <si>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</si>
  <si>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</si>
  <si>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</si>
  <si>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</si>
  <si>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</si>
  <si>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</si>
  <si>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</si>
  <si>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</si>
  <si>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</si>
  <si>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</si>
  <si>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</si>
  <si>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</si>
  <si>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</si>
  <si>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</si>
  <si>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</si>
  <si>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</si>
  <si>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</si>
  <si>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</si>
  <si>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</si>
  <si>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</si>
  <si>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</si>
  <si>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</si>
  <si>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</si>
  <si>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</si>
  <si>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</si>
  <si>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</si>
  <si>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</si>
  <si>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</si>
  <si>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</si>
  <si>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</si>
  <si>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</si>
  <si>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</si>
  <si>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</si>
  <si>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</si>
  <si>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</si>
  <si>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</si>
  <si>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</si>
  <si>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</si>
  <si>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</si>
  <si>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</si>
  <si>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</si>
  <si>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</si>
  <si>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</si>
  <si>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</si>
  <si>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</si>
  <si>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</si>
  <si>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</si>
  <si>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</si>
  <si>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</si>
  <si>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</si>
  <si>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</si>
  <si>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</si>
  <si>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</si>
  <si>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</si>
  <si>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</si>
  <si>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</si>
  <si>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</si>
  <si>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</si>
  <si>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</si>
  <si>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</si>
  <si>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</si>
  <si>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</si>
  <si>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</si>
  <si>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</si>
  <si>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</si>
  <si>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</si>
  <si>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</si>
  <si>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</si>
  <si>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</si>
  <si>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</si>
  <si>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</si>
  <si>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</si>
  <si>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</si>
  <si>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</si>
  <si>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</si>
  <si>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</si>
  <si>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</si>
  <si>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</si>
  <si>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</si>
  <si>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</si>
  <si>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</si>
  <si>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</si>
  <si>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</si>
  <si>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</si>
  <si>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</si>
  <si>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</si>
  <si>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</si>
  <si>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</si>
  <si>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</si>
  <si>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</si>
  <si>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</si>
  <si>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</si>
  <si>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</si>
  <si>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</si>
  <si>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</si>
  <si>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</si>
  <si>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</si>
  <si>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</si>
  <si>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</si>
  <si>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</si>
  <si>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</si>
  <si>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</si>
  <si>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</si>
  <si>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</si>
  <si>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</si>
  <si>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</si>
  <si>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</si>
  <si>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</si>
  <si>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</si>
  <si>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</si>
  <si>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</si>
  <si>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</si>
  <si>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</si>
  <si>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</si>
  <si>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</si>
  <si>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</si>
  <si>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</si>
  <si>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</si>
  <si>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</si>
  <si>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</si>
  <si>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</si>
  <si>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</si>
  <si>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</si>
  <si>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</si>
  <si>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</si>
  <si>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</si>
  <si>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</si>
  <si>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</si>
  <si>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</si>
  <si>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</si>
  <si>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</si>
  <si>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</si>
  <si>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</si>
  <si>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</si>
  <si>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</si>
  <si>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</si>
  <si>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</si>
  <si>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</si>
  <si>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</si>
  <si>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</si>
  <si>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</si>
  <si>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</si>
  <si>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</si>
  <si>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</si>
  <si>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</si>
  <si>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</si>
  <si>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</si>
  <si>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</si>
  <si>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</si>
  <si>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</si>
  <si>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</si>
  <si>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</si>
  <si>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</si>
  <si>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</si>
  <si>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</si>
  <si>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</si>
  <si>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</si>
  <si>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</si>
  <si>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</si>
  <si>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</si>
  <si>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</si>
  <si>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</si>
  <si>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</si>
  <si>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</si>
  <si>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</si>
  <si>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</si>
  <si>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</si>
  <si>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</si>
  <si>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</si>
  <si>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</si>
  <si>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</si>
  <si>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</si>
  <si>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</si>
  <si>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</si>
  <si>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</si>
  <si>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</si>
  <si>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</si>
  <si>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</si>
  <si>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</si>
  <si>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</si>
  <si>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</si>
  <si>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</si>
  <si>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</si>
  <si>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</si>
  <si>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</si>
  <si>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</si>
  <si>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</si>
  <si>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</si>
  <si>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</si>
  <si>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</si>
  <si>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</si>
  <si>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</si>
  <si>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</si>
  <si>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</si>
  <si>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</si>
  <si>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</si>
  <si>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</si>
  <si>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</si>
  <si>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</si>
  <si>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</si>
  <si>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</si>
  <si>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</si>
  <si>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</si>
  <si>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</si>
  <si>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</si>
  <si>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</si>
  <si>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</si>
  <si>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</si>
  <si>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</si>
  <si>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</si>
  <si>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</si>
  <si>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</si>
  <si>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</si>
  <si>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</si>
  <si>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</si>
  <si>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</si>
  <si>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</si>
  <si>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</si>
  <si>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</si>
  <si>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</si>
  <si>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</si>
  <si>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</si>
  <si>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</si>
  <si>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</si>
  <si>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</si>
  <si>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</si>
  <si>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</si>
  <si>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</si>
  <si>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</si>
  <si>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</si>
  <si>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</si>
  <si>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</si>
  <si>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</si>
  <si>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</si>
  <si>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</si>
  <si>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</si>
  <si>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</si>
  <si>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</si>
  <si>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</si>
  <si>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</si>
  <si>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</si>
  <si>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</si>
  <si>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</si>
  <si>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</si>
  <si>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</si>
  <si>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</si>
  <si>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</si>
  <si>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</si>
  <si>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</si>
  <si>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</si>
  <si>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</si>
  <si>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</si>
  <si>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</si>
  <si>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</si>
  <si>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</si>
  <si>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</si>
  <si>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</si>
  <si>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</si>
  <si>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</si>
  <si>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</si>
  <si>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</si>
  <si>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</si>
  <si>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</si>
  <si>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</si>
  <si>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</si>
  <si>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</si>
  <si>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</si>
  <si>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</si>
  <si>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</si>
  <si>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</si>
  <si>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</si>
  <si>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</si>
  <si>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</si>
  <si>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</si>
  <si>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</si>
  <si>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</si>
  <si>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</si>
  <si>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</si>
  <si>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</si>
  <si>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</si>
  <si>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</si>
  <si>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</si>
  <si>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</si>
  <si>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</si>
  <si>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</si>
  <si>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</si>
  <si>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</si>
  <si>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</si>
  <si>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</si>
  <si>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</si>
  <si>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</si>
  <si>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</si>
  <si>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</si>
  <si>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</si>
  <si>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</si>
  <si>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</si>
  <si>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</si>
  <si>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</si>
  <si>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</si>
  <si>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</si>
  <si>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</si>
  <si>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</si>
  <si>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</si>
  <si>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</si>
  <si>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</si>
  <si>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</si>
  <si>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</si>
  <si>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</si>
  <si>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</si>
  <si>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</si>
  <si>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</si>
  <si>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</si>
  <si>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</si>
  <si>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</si>
  <si>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</si>
  <si>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</si>
  <si>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</si>
  <si>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</si>
  <si>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</si>
  <si>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</si>
  <si>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</si>
  <si>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</si>
  <si>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</si>
  <si>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</si>
  <si>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</si>
  <si>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</si>
  <si>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</si>
  <si>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</si>
  <si>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</si>
  <si>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</si>
  <si>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</si>
  <si>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</si>
  <si>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</si>
  <si>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</si>
  <si>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</si>
  <si>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</si>
  <si>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</si>
  <si>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</si>
  <si>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</si>
  <si>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</si>
  <si>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</si>
  <si>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</si>
  <si>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</si>
  <si>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</si>
  <si>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</si>
  <si>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</si>
  <si>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</si>
  <si>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</si>
  <si>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</si>
  <si>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</si>
  <si>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</si>
  <si>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</si>
  <si>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</si>
  <si>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</si>
  <si>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</si>
  <si>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</si>
  <si>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</si>
  <si>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</si>
  <si>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</si>
  <si>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</si>
  <si>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</si>
  <si>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</si>
  <si>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</si>
  <si>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</si>
  <si>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</si>
  <si>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</si>
  <si>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</si>
  <si>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</si>
  <si>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</si>
  <si>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</si>
  <si>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</si>
  <si>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</si>
  <si>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</si>
  <si>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</si>
  <si>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</si>
  <si>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</si>
  <si>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</si>
  <si>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</si>
  <si>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</si>
  <si>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</si>
  <si>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</si>
  <si>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</si>
  <si>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</si>
  <si>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</si>
  <si>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</si>
  <si>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</si>
  <si>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</si>
  <si>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</si>
  <si>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</si>
  <si>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</si>
  <si>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</si>
  <si>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</si>
  <si>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</si>
  <si>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</si>
  <si>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</si>
  <si>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</si>
  <si>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</si>
  <si>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</si>
  <si>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</si>
  <si>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</si>
  <si>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</si>
  <si>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</si>
  <si>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</si>
  <si>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</si>
  <si>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</si>
  <si>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</si>
  <si>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</si>
  <si>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</si>
  <si>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</si>
  <si>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</si>
  <si>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</si>
  <si>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</si>
  <si>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</si>
  <si>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</si>
  <si>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</si>
  <si>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</si>
  <si>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</si>
  <si>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</si>
  <si>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</si>
  <si>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</si>
  <si>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</si>
  <si>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</si>
  <si>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</si>
  <si>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</si>
  <si>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</si>
  <si>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</si>
  <si>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</si>
  <si>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</si>
  <si>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</si>
  <si>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</si>
  <si>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</si>
  <si>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</si>
  <si>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</si>
  <si>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</si>
  <si>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</si>
  <si>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</si>
  <si>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</si>
  <si>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</si>
  <si>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</si>
  <si>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</si>
  <si>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</si>
  <si>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</si>
  <si>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</si>
  <si>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</si>
  <si>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</si>
  <si>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</si>
  <si>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</si>
  <si>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</si>
  <si>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</si>
  <si>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</si>
  <si>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</si>
  <si>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</si>
  <si>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</si>
  <si>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</si>
  <si>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</si>
  <si>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</si>
  <si>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</si>
  <si>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</si>
  <si>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</si>
  <si>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</si>
  <si>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</si>
  <si>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</si>
  <si>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</si>
  <si>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</si>
  <si>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</si>
  <si>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</si>
  <si>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</si>
  <si>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</si>
  <si>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</si>
  <si>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</si>
  <si>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</si>
  <si>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</si>
  <si>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</si>
  <si>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</si>
  <si>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</si>
  <si>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</si>
  <si>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</si>
  <si>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</si>
  <si>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</si>
  <si>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</si>
  <si>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</si>
  <si>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</si>
  <si>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</si>
  <si>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</si>
  <si>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</si>
  <si>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</si>
  <si>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</si>
  <si>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</si>
  <si>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</si>
  <si>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</si>
  <si>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</si>
  <si>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</si>
  <si>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</si>
  <si>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</si>
  <si>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</si>
  <si>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</si>
  <si>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</si>
  <si>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</si>
  <si>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</si>
  <si>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</si>
  <si>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</si>
  <si>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</si>
  <si>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</si>
  <si>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</si>
  <si>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</si>
  <si>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</si>
  <si>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</si>
  <si>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</si>
  <si>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</si>
  <si>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</si>
  <si>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</si>
  <si>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</si>
  <si>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</si>
  <si>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</si>
  <si>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</si>
  <si>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</si>
  <si>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</si>
  <si>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</si>
  <si>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</si>
  <si>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</si>
  <si>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</si>
  <si>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</si>
  <si>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</si>
  <si>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</si>
  <si>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</si>
  <si>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</si>
  <si>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</si>
  <si>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</si>
  <si>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</si>
  <si>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</si>
  <si>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</si>
  <si>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</si>
  <si>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</si>
  <si>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</si>
  <si>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</si>
  <si>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</si>
  <si>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</si>
  <si>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</si>
  <si>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</si>
  <si>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</si>
  <si>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</si>
  <si>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</si>
  <si>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</si>
  <si>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</si>
  <si>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</si>
  <si>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</si>
  <si>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</si>
  <si>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</si>
  <si>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</si>
  <si>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</si>
  <si>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</si>
  <si>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</si>
  <si>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</si>
  <si>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</si>
  <si>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</si>
  <si>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</si>
  <si>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</si>
  <si>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</si>
  <si>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</si>
  <si>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</si>
  <si>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</si>
  <si>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</si>
  <si>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</si>
  <si>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</si>
  <si>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</si>
  <si>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</si>
  <si>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</si>
  <si>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</si>
  <si>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</si>
  <si>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</si>
  <si>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</si>
  <si>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</si>
  <si>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</si>
  <si>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</si>
  <si>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</si>
  <si>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</si>
  <si>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</si>
  <si>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</si>
  <si>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</si>
  <si>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</si>
  <si>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</si>
  <si>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</si>
  <si>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</si>
  <si>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</si>
  <si>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</si>
  <si>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</si>
  <si>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</si>
  <si>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</si>
  <si>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</si>
  <si>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</si>
  <si>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</si>
  <si>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</si>
  <si>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</si>
  <si>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</si>
  <si>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</si>
  <si>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</si>
  <si>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</si>
  <si>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</si>
  <si>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</si>
  <si>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</si>
  <si>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</si>
  <si>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</si>
  <si>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</si>
  <si>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</si>
  <si>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</si>
  <si>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</si>
  <si>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</si>
  <si>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</si>
  <si>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</si>
  <si>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</si>
  <si>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</si>
  <si>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</si>
  <si>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</si>
  <si>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</si>
  <si>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</si>
  <si>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</si>
  <si>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</si>
  <si>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</si>
  <si>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</si>
  <si>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</si>
  <si>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</si>
  <si>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</si>
  <si>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</si>
  <si>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</si>
  <si>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</si>
  <si>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</si>
  <si>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</si>
  <si>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</si>
  <si>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</si>
  <si>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</si>
  <si>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</si>
  <si>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</si>
  <si>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</si>
  <si>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</si>
  <si>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</si>
  <si>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</si>
  <si>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</si>
  <si>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</si>
  <si>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</si>
  <si>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</si>
  <si>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</si>
  <si>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</si>
  <si>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</si>
  <si>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</si>
  <si>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</si>
  <si>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</si>
  <si>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</si>
  <si>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</si>
  <si>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</si>
  <si>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</si>
  <si>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</si>
  <si>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</si>
  <si>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</si>
  <si>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</si>
  <si>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</si>
  <si>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</si>
  <si>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</si>
  <si>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</si>
  <si>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</si>
  <si>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</si>
  <si>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</si>
  <si>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</si>
  <si>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</si>
  <si>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</si>
  <si>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</si>
  <si>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</si>
  <si>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</si>
  <si>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</si>
  <si>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</si>
  <si>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</si>
  <si>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</si>
  <si>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</si>
  <si>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</si>
  <si>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</si>
  <si>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</si>
  <si>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</si>
  <si>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</si>
  <si>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</si>
  <si>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</si>
  <si>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</si>
  <si>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</si>
  <si>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</si>
  <si>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</si>
  <si>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</si>
  <si>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</si>
  <si>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</si>
  <si>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</si>
  <si>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</si>
  <si>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</si>
  <si>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</si>
  <si>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</si>
  <si>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</si>
  <si>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</si>
  <si>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</si>
  <si>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</si>
  <si>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</si>
  <si>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</si>
  <si>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</si>
  <si>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</si>
  <si>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</si>
  <si>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</si>
  <si>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</si>
  <si>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</si>
  <si>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</si>
  <si>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</si>
  <si>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</si>
  <si>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</si>
  <si>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</si>
  <si>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</si>
  <si>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</si>
  <si>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</si>
  <si>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</si>
  <si>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</si>
  <si>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</si>
  <si>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</si>
  <si>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</si>
  <si>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</si>
  <si>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</si>
  <si>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</si>
  <si>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</si>
  <si>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</si>
  <si>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</si>
  <si>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</si>
  <si>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</si>
  <si>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</si>
  <si>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</si>
  <si>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</si>
  <si>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</si>
  <si>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</si>
  <si>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</si>
  <si>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</si>
  <si>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</si>
  <si>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</si>
  <si>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</si>
  <si>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</si>
  <si>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</si>
  <si>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</si>
  <si>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</si>
  <si>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</si>
  <si>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</si>
  <si>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</si>
  <si>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</si>
  <si>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</si>
  <si>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</si>
  <si>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</si>
  <si>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</si>
  <si>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</si>
  <si>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</si>
  <si>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</si>
  <si>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</si>
  <si>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</si>
  <si>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</si>
  <si>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</si>
  <si>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</si>
  <si>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</si>
  <si>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</si>
  <si>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</si>
  <si>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</si>
  <si>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</si>
  <si>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</si>
  <si>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</si>
  <si>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</si>
  <si>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</si>
  <si>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</si>
  <si>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</si>
  <si>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</si>
  <si>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</si>
  <si>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</si>
  <si>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</si>
  <si>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</si>
  <si>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</si>
  <si>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</si>
  <si>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</si>
  <si>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</si>
  <si>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</si>
  <si>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</si>
  <si>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</si>
  <si>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</si>
  <si>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</si>
  <si>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</si>
  <si>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</si>
  <si>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</si>
  <si>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</si>
  <si>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</si>
  <si>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</si>
  <si>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</si>
  <si>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</si>
  <si>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</si>
  <si>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</si>
  <si>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</si>
  <si>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</si>
  <si>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</si>
  <si>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</si>
  <si>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</si>
  <si>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</si>
  <si>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</si>
  <si>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</si>
  <si>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</si>
  <si>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</si>
  <si>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</si>
  <si>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</si>
  <si>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</si>
  <si>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</si>
  <si>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</si>
  <si>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</si>
  <si>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</si>
  <si>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</si>
  <si>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</si>
  <si>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</si>
  <si>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</si>
  <si>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</si>
  <si>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</si>
  <si>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</si>
  <si>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</si>
  <si>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</si>
  <si>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</si>
  <si>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</si>
  <si>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</si>
  <si>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</si>
  <si>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</si>
  <si>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</si>
  <si>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</si>
  <si>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</si>
  <si>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</si>
  <si>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</si>
  <si>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</si>
  <si>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</si>
  <si>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</si>
  <si>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</si>
  <si>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</si>
  <si>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</si>
  <si>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</si>
  <si>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</si>
  <si>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</si>
  <si>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</si>
  <si>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</si>
  <si>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</si>
  <si>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</si>
  <si>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</si>
  <si>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</si>
  <si>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</si>
  <si>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</si>
  <si>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</si>
  <si>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</si>
  <si>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</si>
  <si>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</si>
  <si>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</si>
  <si>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</si>
  <si>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</si>
  <si>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</si>
  <si>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</si>
  <si>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</si>
  <si>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</si>
  <si>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</si>
  <si>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</si>
  <si>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</si>
  <si>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</si>
  <si>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</si>
  <si>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</si>
  <si>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</si>
  <si>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</si>
  <si>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</si>
  <si>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</si>
  <si>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</si>
  <si>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</si>
  <si>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</si>
  <si>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</si>
  <si>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</si>
  <si>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</si>
  <si>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</si>
  <si>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</si>
  <si>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</si>
  <si>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</si>
  <si>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</si>
  <si>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</si>
  <si>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</si>
  <si>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</si>
  <si>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</si>
  <si>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</si>
  <si>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</si>
  <si>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</si>
  <si>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</si>
  <si>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</si>
  <si>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</si>
  <si>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</si>
  <si>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</si>
  <si>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</si>
  <si>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</si>
  <si>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</si>
  <si>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</si>
  <si>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</si>
  <si>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</si>
  <si>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</si>
  <si>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</si>
  <si>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</si>
  <si>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</si>
  <si>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</si>
  <si>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</si>
  <si>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</si>
  <si>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</si>
  <si>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</si>
  <si>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</si>
  <si>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</si>
  <si>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</si>
  <si>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</si>
  <si>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</si>
  <si>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</si>
  <si>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</si>
  <si>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</si>
  <si>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</si>
  <si>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</si>
  <si>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</si>
  <si>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</si>
  <si>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</si>
  <si>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</si>
  <si>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</si>
  <si>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</si>
  <si>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</si>
  <si>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</si>
  <si>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</si>
  <si>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</si>
  <si>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</si>
  <si>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</si>
  <si>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</si>
  <si>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</si>
  <si>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</si>
  <si>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</si>
  <si>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</si>
  <si>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</si>
  <si>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</si>
  <si>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</si>
  <si>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</si>
  <si>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</si>
  <si>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</si>
  <si>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</si>
  <si>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</si>
  <si>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</si>
  <si>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</si>
  <si>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</si>
  <si>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</si>
  <si>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</si>
  <si>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</si>
  <si>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</si>
  <si>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</si>
  <si>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</si>
  <si>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</si>
  <si>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</si>
  <si>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</si>
  <si>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</si>
  <si>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</si>
  <si>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</si>
  <si>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</si>
  <si>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</si>
  <si>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</si>
  <si>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</si>
  <si>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</si>
  <si>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</si>
  <si>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</si>
  <si>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</si>
  <si>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</si>
  <si>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</si>
  <si>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</si>
  <si>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</si>
  <si>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</si>
  <si>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</si>
  <si>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</si>
  <si>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</si>
  <si>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</si>
  <si>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</si>
  <si>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</si>
  <si>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</si>
  <si>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</si>
  <si>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</si>
  <si>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</si>
  <si>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</si>
  <si>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</si>
  <si>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</si>
  <si>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</si>
  <si>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</si>
  <si>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</si>
  <si>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</si>
  <si>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</si>
  <si>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</si>
  <si>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</si>
  <si>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</si>
  <si>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</si>
  <si>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</si>
  <si>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</si>
  <si>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</si>
  <si>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</si>
  <si>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</si>
  <si>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</si>
  <si>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</si>
  <si>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</si>
  <si>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</si>
  <si>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</si>
  <si>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</si>
  <si>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</si>
  <si>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</si>
  <si>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</si>
  <si>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</si>
  <si>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</si>
  <si>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</si>
  <si>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</si>
  <si>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</si>
  <si>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</si>
  <si>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</si>
  <si>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</si>
  <si>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</si>
  <si>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</si>
  <si>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</si>
  <si>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</si>
  <si>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</si>
  <si>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</si>
  <si>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</si>
  <si>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</si>
  <si>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</si>
  <si>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</si>
  <si>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</si>
  <si>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</si>
  <si>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</si>
  <si>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</si>
  <si>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</si>
  <si>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</si>
  <si>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</si>
  <si>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</si>
  <si>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</si>
  <si>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</si>
  <si>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</si>
  <si>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</si>
  <si>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</si>
  <si>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</si>
  <si>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</si>
  <si>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</si>
  <si>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</si>
  <si>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</si>
  <si>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</si>
  <si>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</si>
  <si>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</si>
  <si>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</si>
  <si>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</si>
  <si>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</si>
  <si>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</si>
  <si>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</si>
  <si>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</si>
  <si>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</si>
  <si>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</si>
  <si>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</si>
  <si>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</si>
  <si>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</si>
  <si>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</si>
  <si>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</si>
  <si>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</si>
  <si>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</si>
  <si>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</si>
  <si>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</si>
  <si>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</si>
  <si>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</si>
  <si>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</si>
  <si>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</si>
  <si>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</si>
  <si>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</si>
  <si>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</si>
  <si>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</si>
  <si>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</si>
  <si>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</si>
  <si>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</si>
  <si>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</si>
  <si>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</si>
  <si>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</si>
  <si>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</si>
  <si>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</si>
  <si>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</si>
  <si>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</si>
  <si>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</si>
  <si>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</si>
  <si>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</si>
  <si>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</si>
  <si>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</si>
  <si>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</si>
  <si>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</si>
  <si>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</si>
  <si>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</si>
  <si>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</si>
  <si>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</si>
  <si>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</si>
  <si>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</si>
  <si>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</si>
  <si>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</si>
  <si>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</si>
  <si>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</si>
  <si>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</si>
  <si>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</si>
  <si>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</si>
  <si>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</si>
  <si>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</si>
  <si>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</si>
  <si>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</si>
  <si>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</si>
  <si>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</si>
  <si>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</si>
  <si>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</si>
  <si>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</si>
  <si>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</si>
  <si>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</si>
  <si>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</si>
  <si>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</si>
  <si>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</si>
  <si>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</si>
  <si>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</si>
  <si>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</si>
  <si>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</si>
  <si>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</si>
  <si>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</si>
  <si>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</si>
  <si>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</si>
  <si>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</si>
  <si>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</si>
  <si>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</si>
  <si>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</si>
  <si>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</si>
  <si>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</si>
  <si>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</si>
  <si>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</si>
  <si>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</si>
  <si>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</si>
  <si>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</si>
  <si>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</si>
  <si>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</si>
  <si>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</si>
  <si>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</si>
  <si>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</si>
  <si>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</si>
  <si>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</si>
  <si>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</si>
  <si>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</si>
  <si>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</si>
  <si>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</si>
  <si>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</si>
  <si>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</si>
  <si>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</si>
  <si>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</si>
  <si>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</si>
  <si>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</si>
  <si>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</si>
  <si>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</si>
  <si>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</si>
  <si>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</si>
  <si>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</si>
  <si>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</si>
  <si>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</si>
  <si>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</si>
  <si>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</si>
  <si>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</si>
  <si>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</si>
  <si>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</si>
  <si>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</si>
  <si>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</si>
  <si>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</si>
  <si>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</si>
  <si>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</si>
  <si>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</si>
  <si>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</si>
  <si>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</si>
  <si>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</si>
  <si>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</si>
  <si>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</si>
  <si>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</si>
  <si>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</si>
  <si>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</si>
  <si>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</si>
  <si>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</si>
  <si>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</si>
  <si>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</si>
  <si>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</si>
  <si>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</si>
  <si>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</si>
  <si>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</si>
  <si>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</si>
  <si>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</si>
  <si>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</si>
  <si>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</si>
  <si>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</si>
  <si>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</si>
  <si>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</si>
  <si>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</si>
  <si>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</si>
  <si>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</si>
  <si>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</si>
  <si>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</si>
  <si>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</si>
  <si>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</si>
  <si>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</si>
  <si>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</si>
  <si>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</si>
  <si>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</si>
  <si>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</si>
  <si>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</si>
  <si>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</si>
  <si>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</si>
  <si>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</si>
  <si>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</si>
  <si>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</si>
  <si>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</si>
  <si>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</si>
  <si>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</si>
  <si>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</si>
  <si>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</si>
  <si>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</si>
  <si>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</si>
  <si>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</si>
  <si>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</si>
  <si>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</si>
  <si>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</si>
  <si>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</si>
  <si>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</si>
  <si>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</si>
  <si>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</si>
  <si>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</si>
  <si>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</si>
  <si>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</si>
  <si>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</si>
  <si>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</si>
  <si>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</si>
  <si>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</si>
  <si>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</si>
  <si>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</si>
  <si>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</si>
  <si>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</si>
  <si>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</si>
  <si>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</si>
  <si>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</si>
  <si>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</si>
  <si>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</si>
  <si>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</si>
  <si>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</si>
  <si>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</si>
  <si>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</si>
  <si>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</si>
  <si>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</si>
  <si>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</si>
  <si>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</si>
  <si>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</si>
  <si>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</si>
  <si>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</si>
  <si>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</si>
  <si>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</si>
  <si>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</si>
  <si>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</si>
  <si>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</si>
  <si>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</si>
  <si>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</si>
  <si>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</si>
  <si>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</si>
  <si>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</si>
  <si>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</si>
  <si>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</si>
  <si>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</si>
  <si>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</si>
  <si>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</si>
  <si>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</si>
  <si>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</si>
  <si>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</si>
  <si>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</si>
  <si>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</si>
  <si>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</si>
  <si>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</si>
  <si>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</si>
  <si>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</si>
  <si>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</si>
  <si>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</si>
  <si>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</si>
  <si>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</si>
  <si>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</si>
  <si>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</si>
  <si>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</si>
  <si>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</si>
  <si>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</si>
  <si>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</si>
  <si>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</si>
  <si>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</si>
  <si>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</si>
  <si>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</si>
  <si>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</si>
  <si>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</si>
  <si>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</si>
  <si>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</si>
  <si>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</si>
  <si>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</si>
  <si>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</si>
  <si>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</si>
  <si>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</si>
  <si>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</si>
  <si>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</si>
  <si>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</si>
  <si>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</si>
  <si>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</si>
  <si>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</si>
  <si>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</si>
  <si>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</si>
  <si>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</si>
  <si>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</si>
  <si>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</si>
  <si>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</si>
  <si>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</si>
  <si>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</si>
  <si>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</si>
  <si>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</si>
  <si>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</si>
  <si>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</si>
  <si>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</si>
  <si>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</si>
  <si>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</si>
  <si>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</si>
  <si>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</si>
  <si>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</si>
  <si>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</si>
  <si>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</si>
  <si>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</si>
  <si>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</si>
  <si>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</si>
  <si>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</si>
  <si>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</si>
  <si>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</si>
  <si>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</si>
  <si>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</si>
  <si>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</si>
  <si>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</si>
  <si>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</si>
  <si>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</si>
  <si>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</si>
  <si>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</si>
  <si>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</si>
  <si>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</si>
  <si>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</si>
  <si>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</si>
  <si>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</si>
  <si>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</si>
  <si>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</si>
  <si>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</si>
  <si>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</si>
  <si>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</si>
  <si>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</si>
  <si>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</si>
  <si>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</si>
  <si>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</si>
  <si>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</si>
  <si>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</si>
  <si>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</si>
  <si>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</si>
  <si>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</si>
  <si>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</si>
  <si>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</si>
  <si>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</si>
  <si>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</si>
  <si>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</si>
  <si>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</si>
  <si>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</si>
  <si>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</si>
  <si>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</si>
  <si>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</si>
  <si>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</si>
  <si>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</si>
  <si>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</si>
  <si>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</si>
  <si>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</si>
  <si>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</si>
  <si>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</si>
  <si>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</si>
  <si>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</si>
  <si>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</si>
  <si>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</si>
  <si>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</si>
  <si>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</si>
  <si>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</si>
  <si>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</si>
  <si>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</si>
  <si>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</si>
  <si>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</si>
  <si>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</si>
  <si>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</si>
  <si>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</si>
  <si>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</si>
  <si>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</si>
  <si>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</si>
  <si>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</si>
  <si>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</si>
  <si>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</si>
  <si>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</si>
  <si>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</si>
  <si>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</si>
  <si>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</si>
  <si>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</si>
  <si>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</si>
  <si>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</si>
  <si>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</si>
  <si>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</si>
  <si>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</si>
  <si>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</si>
  <si>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</si>
  <si>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</si>
  <si>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</si>
  <si>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</si>
  <si>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</si>
  <si>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</si>
  <si>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</si>
  <si>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</si>
  <si>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</si>
  <si>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</si>
  <si>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</si>
  <si>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</si>
  <si>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</si>
  <si>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</si>
  <si>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</si>
  <si>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</si>
  <si>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</si>
  <si>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</si>
  <si>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</si>
  <si>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</si>
  <si>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</si>
  <si>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</si>
  <si>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</si>
  <si>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</si>
  <si>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</si>
  <si>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</si>
  <si>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</si>
  <si>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</si>
  <si>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</si>
  <si>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</si>
  <si>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</si>
  <si>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</si>
  <si>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</si>
  <si>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</si>
  <si>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</si>
  <si>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</si>
  <si>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</si>
  <si>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</si>
  <si>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</si>
  <si>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</si>
  <si>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</si>
  <si>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</si>
  <si>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</si>
  <si>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</si>
  <si>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</si>
  <si>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</si>
  <si>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</si>
  <si>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</si>
  <si>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</si>
  <si>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</si>
  <si>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</si>
  <si>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</si>
  <si>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</si>
  <si>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</si>
  <si>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</si>
  <si>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</si>
  <si>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</si>
  <si>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</si>
  <si>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</si>
  <si>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</si>
  <si>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</si>
  <si>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</si>
  <si>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</si>
  <si>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</si>
  <si>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</si>
  <si>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</si>
  <si>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</si>
  <si>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</si>
  <si>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</si>
  <si>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</si>
  <si>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</si>
  <si>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</si>
  <si>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</si>
  <si>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</si>
  <si>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</si>
  <si>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</si>
  <si>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</si>
  <si>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</si>
  <si>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</si>
  <si>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</si>
  <si>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</si>
  <si>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</si>
  <si>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</si>
  <si>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</si>
  <si>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</si>
  <si>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</si>
  <si>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</si>
  <si>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</si>
  <si>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</si>
  <si>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</si>
  <si>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</si>
  <si>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</si>
  <si>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</si>
  <si>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</si>
  <si>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</si>
  <si>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</si>
  <si>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</si>
  <si>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</si>
  <si>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</si>
  <si>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</si>
  <si>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</si>
  <si>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</si>
  <si>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</si>
  <si>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</si>
  <si>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</si>
  <si>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</si>
  <si>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</si>
  <si>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</si>
  <si>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</si>
  <si>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</si>
  <si>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</si>
  <si>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</si>
  <si>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</si>
  <si>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</si>
  <si>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</si>
  <si>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</si>
  <si>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</si>
  <si>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</si>
  <si>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</si>
  <si>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</si>
  <si>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</si>
  <si>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</si>
  <si>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</si>
  <si>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</si>
  <si>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</si>
  <si>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</si>
  <si>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</si>
  <si>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</si>
  <si>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</si>
  <si>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</si>
  <si>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</si>
  <si>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</si>
  <si>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</si>
  <si>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</si>
  <si>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</si>
  <si>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</si>
  <si>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</si>
  <si>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</si>
  <si>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</si>
  <si>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</si>
  <si>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</si>
  <si>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</si>
  <si>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</si>
  <si>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</si>
  <si>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</si>
  <si>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</si>
  <si>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</si>
  <si>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</si>
  <si>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</si>
  <si>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</si>
  <si>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</si>
  <si>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</si>
  <si>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</si>
  <si>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</si>
  <si>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</si>
  <si>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</si>
  <si>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</si>
  <si>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</si>
  <si>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</si>
  <si>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</si>
  <si>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</si>
  <si>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</si>
  <si>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</si>
  <si>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</si>
  <si>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</si>
  <si>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</si>
  <si>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</si>
  <si>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</si>
  <si>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</si>
  <si>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</si>
  <si>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</si>
  <si>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</si>
  <si>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</si>
  <si>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</si>
  <si>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</si>
  <si>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</si>
  <si>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</si>
  <si>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</si>
  <si>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</si>
  <si>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</si>
  <si>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</si>
  <si>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</si>
  <si>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</si>
  <si>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</si>
  <si>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</si>
  <si>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</si>
  <si>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</si>
  <si>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</si>
  <si>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</si>
  <si>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</si>
  <si>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</si>
  <si>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</si>
  <si>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</si>
  <si>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</si>
  <si>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</si>
  <si>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</si>
  <si>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</si>
  <si>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</si>
  <si>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</si>
  <si>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</si>
  <si>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</si>
  <si>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</si>
  <si>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</si>
  <si>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</si>
  <si>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</si>
  <si>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</si>
  <si>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</si>
  <si>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</si>
  <si>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</si>
  <si>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</si>
  <si>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</si>
  <si>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</si>
  <si>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</si>
  <si>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</si>
  <si>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</si>
  <si>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</si>
  <si>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</si>
  <si>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</si>
  <si>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</si>
  <si>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</si>
  <si>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</si>
  <si>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</si>
  <si>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</si>
  <si>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</si>
  <si>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</si>
  <si>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</si>
  <si>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</si>
  <si>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</si>
  <si>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</si>
  <si>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</si>
  <si>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</si>
  <si>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</si>
  <si>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</si>
  <si>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</si>
  <si>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</si>
  <si>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</si>
  <si>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</si>
  <si>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</si>
  <si>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</si>
  <si>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</si>
  <si>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</si>
  <si>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</si>
  <si>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</si>
  <si>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</si>
  <si>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</si>
  <si>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</si>
  <si>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</si>
  <si>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</si>
  <si>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</si>
  <si>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</si>
  <si>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</si>
  <si>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</si>
  <si>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</si>
  <si>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</si>
  <si>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</si>
  <si>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</si>
  <si>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</si>
  <si>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</si>
  <si>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</si>
  <si>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</si>
  <si>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</si>
  <si>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</si>
  <si>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</si>
  <si>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</si>
  <si>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</si>
  <si>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</si>
  <si>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</si>
  <si>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</si>
  <si>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</si>
  <si>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</si>
  <si>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</si>
  <si>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</si>
  <si>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</si>
  <si>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</si>
  <si>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</si>
  <si>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</si>
  <si>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</si>
  <si>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</si>
  <si>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</si>
  <si>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</si>
  <si>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</si>
  <si>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</si>
  <si>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</si>
  <si>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</si>
  <si>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</si>
  <si>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</si>
  <si>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</si>
  <si>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</si>
  <si>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</si>
  <si>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</si>
  <si>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</si>
  <si>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</si>
  <si>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</si>
  <si>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</si>
  <si>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</si>
  <si>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</si>
  <si>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</si>
  <si>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</si>
  <si>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</si>
  <si>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</si>
  <si>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</si>
  <si>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</si>
  <si>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</si>
  <si>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</si>
  <si>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</si>
  <si>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</si>
  <si>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</si>
  <si>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</si>
  <si>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</si>
  <si>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</si>
  <si>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</si>
  <si>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</si>
  <si>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</si>
  <si>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</si>
  <si>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</si>
  <si>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</si>
  <si>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</si>
  <si>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</si>
  <si>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</si>
  <si>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</si>
  <si>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</si>
  <si>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</si>
  <si>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</si>
  <si>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</si>
  <si>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</si>
  <si>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</si>
  <si>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</si>
  <si>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</si>
  <si>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</si>
  <si>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</si>
  <si>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</si>
  <si>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</si>
  <si>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</si>
  <si>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</si>
  <si>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</si>
  <si>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</si>
  <si>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</si>
  <si>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</si>
  <si>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</si>
  <si>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</si>
  <si>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</si>
  <si>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</si>
  <si>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</si>
  <si>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</si>
  <si>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</si>
  <si>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</si>
  <si>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</si>
  <si>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</si>
  <si>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</si>
  <si>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</si>
  <si>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</si>
  <si>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</si>
  <si>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</si>
  <si>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</si>
  <si>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</si>
  <si>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</si>
  <si>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</si>
  <si>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</si>
  <si>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</si>
  <si>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</si>
  <si>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</si>
  <si>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</si>
  <si>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</si>
  <si>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</si>
  <si>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</si>
  <si>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</si>
  <si>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</si>
  <si>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</si>
  <si>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</si>
  <si>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</si>
  <si>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</si>
  <si>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</si>
  <si>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</si>
  <si>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</si>
  <si>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</si>
  <si>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</si>
  <si>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</si>
  <si>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</si>
  <si>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</si>
  <si>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</si>
  <si>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</si>
  <si>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</si>
  <si>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</si>
  <si>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</si>
  <si>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</si>
  <si>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</si>
  <si>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</si>
  <si>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</si>
  <si>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</si>
  <si>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</si>
  <si>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</si>
  <si>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</si>
  <si>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</si>
  <si>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</si>
  <si>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</si>
  <si>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</si>
  <si>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</si>
  <si>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</si>
  <si>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</si>
  <si>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</si>
  <si>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</si>
  <si>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</si>
  <si>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</si>
  <si>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</si>
  <si>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</si>
  <si>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</si>
  <si>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</si>
  <si>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</si>
  <si>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</si>
  <si>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</si>
  <si>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</si>
  <si>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</si>
  <si>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</si>
  <si>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</si>
  <si>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</si>
  <si>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</si>
  <si>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</si>
  <si>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</si>
  <si>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</si>
  <si>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</si>
  <si>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</si>
  <si>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</si>
  <si>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</si>
  <si>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</si>
  <si>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</si>
  <si>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</si>
  <si>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</si>
  <si>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</si>
  <si>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</si>
  <si>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</si>
  <si>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</si>
  <si>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</si>
  <si>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</si>
  <si>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</si>
  <si>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</si>
  <si>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</si>
  <si>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</si>
  <si>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</si>
  <si>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</si>
  <si>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</si>
  <si>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</si>
  <si>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</si>
  <si>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</si>
  <si>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</si>
  <si>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</si>
  <si>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</si>
  <si>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</si>
  <si>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</si>
  <si>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</si>
  <si>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</si>
  <si>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</si>
  <si>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</si>
  <si>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</si>
  <si>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</si>
  <si>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</si>
  <si>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</si>
  <si>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</si>
  <si>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</si>
  <si>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</si>
  <si>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</si>
  <si>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</si>
  <si>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</si>
  <si>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</si>
  <si>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</si>
  <si>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</si>
  <si>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</si>
  <si>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</si>
  <si>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</si>
  <si>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</si>
  <si>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</si>
  <si>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</si>
  <si>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</si>
  <si>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</si>
  <si>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</si>
  <si>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</si>
  <si>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</si>
  <si>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</si>
  <si>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</si>
  <si>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</si>
  <si>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</si>
  <si>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</si>
  <si>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</si>
  <si>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</si>
  <si>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</si>
  <si>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</si>
  <si>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</si>
  <si>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</si>
  <si>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</si>
  <si>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</si>
  <si>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</si>
  <si>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</si>
  <si>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</si>
  <si>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</si>
  <si>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</si>
  <si>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</si>
  <si>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</si>
  <si>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</si>
  <si>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</si>
  <si>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</si>
  <si>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</si>
  <si>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</si>
  <si>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</si>
  <si>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</si>
  <si>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</si>
  <si>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</si>
  <si>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</si>
  <si>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</si>
  <si>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</si>
  <si>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</si>
  <si>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</si>
  <si>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</si>
  <si>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</si>
  <si>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</si>
  <si>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</si>
  <si>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</si>
  <si>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</si>
  <si>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</si>
  <si>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</si>
  <si>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</si>
  <si>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</si>
  <si>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</si>
  <si>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</si>
  <si>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</si>
  <si>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</si>
  <si>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</si>
  <si>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</si>
  <si>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</si>
  <si>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</si>
  <si>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</si>
  <si>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</si>
  <si>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</si>
  <si>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</si>
  <si>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</si>
  <si>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</si>
  <si>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</si>
  <si>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</si>
  <si>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</si>
  <si>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</si>
  <si>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</si>
  <si>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</si>
  <si>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</si>
  <si>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</si>
  <si>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</si>
  <si>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</si>
  <si>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</si>
  <si>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</si>
  <si>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</si>
  <si>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</si>
  <si>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</si>
  <si>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</si>
  <si>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</si>
  <si>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</si>
  <si>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</si>
  <si>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</si>
  <si>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</si>
  <si>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</si>
  <si>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</si>
  <si>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</si>
  <si>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</si>
  <si>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</si>
  <si>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</si>
  <si>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</si>
  <si>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</si>
  <si>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</si>
  <si>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</si>
  <si>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</si>
  <si>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</si>
  <si>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</si>
  <si>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</si>
  <si>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</si>
  <si>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</si>
  <si>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</si>
  <si>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</si>
  <si>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</si>
  <si>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</si>
  <si>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</si>
  <si>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</si>
  <si>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</si>
  <si>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</si>
  <si>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</si>
  <si>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</si>
  <si>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</si>
  <si>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</si>
  <si>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</si>
  <si>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</si>
  <si>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</si>
  <si>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</si>
  <si>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</si>
  <si>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</si>
  <si>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</si>
  <si>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</si>
  <si>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</si>
  <si>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</si>
  <si>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</si>
  <si>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</si>
  <si>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</si>
  <si>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</si>
  <si>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</si>
  <si>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</si>
  <si>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</si>
  <si>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</si>
  <si>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</si>
  <si>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</si>
  <si>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</si>
  <si>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</si>
  <si>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</si>
  <si>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</si>
  <si>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</si>
  <si>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</si>
  <si>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</si>
  <si>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</si>
  <si>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</si>
  <si>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</si>
  <si>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</si>
  <si>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</si>
  <si>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</si>
  <si>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</si>
  <si>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</si>
  <si>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</si>
  <si>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</si>
  <si>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</si>
  <si>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</si>
  <si>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</si>
  <si>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</si>
  <si>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</si>
  <si>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</si>
  <si>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</si>
  <si>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</si>
  <si>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</si>
  <si>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</si>
  <si>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</si>
  <si>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</si>
  <si>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</si>
  <si>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</si>
  <si>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</si>
  <si>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</si>
  <si>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</si>
  <si>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</si>
  <si>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</si>
  <si>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</si>
  <si>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</si>
  <si>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</si>
  <si>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</si>
  <si>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</si>
  <si>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</si>
  <si>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</si>
  <si>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</si>
  <si>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</si>
  <si>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</si>
  <si>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</si>
  <si>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</si>
  <si>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</si>
  <si>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</si>
  <si>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</si>
  <si>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</si>
  <si>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</si>
  <si>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</si>
  <si>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</si>
  <si>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</si>
  <si>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</si>
  <si>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</si>
  <si>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</si>
  <si>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</si>
  <si>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</si>
  <si>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</si>
  <si>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</si>
  <si>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</si>
  <si>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</si>
  <si>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</si>
  <si>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</si>
  <si>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</si>
  <si>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</si>
  <si>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</si>
  <si>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</si>
  <si>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</si>
  <si>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</si>
  <si>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</si>
  <si>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</si>
  <si>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</si>
  <si>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</si>
  <si>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</si>
  <si>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</si>
  <si>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</si>
  <si>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</si>
  <si>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</si>
  <si>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</si>
  <si>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</si>
  <si>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</si>
  <si>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</si>
  <si>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</si>
  <si>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</si>
  <si>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</si>
  <si>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</si>
  <si>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</si>
  <si>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</si>
  <si>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</si>
  <si>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</si>
  <si>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</si>
  <si>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</si>
  <si>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</si>
  <si>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</si>
  <si>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</si>
  <si>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</si>
  <si>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</si>
  <si>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</si>
  <si>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</si>
  <si>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</si>
  <si>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</si>
  <si>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</si>
  <si>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</si>
  <si>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</si>
  <si>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</si>
  <si>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</si>
  <si>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</si>
  <si>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</si>
  <si>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</si>
  <si>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</si>
  <si>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</si>
  <si>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</si>
  <si>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</si>
  <si>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</si>
  <si>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</si>
  <si>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</si>
  <si>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</si>
  <si>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</si>
  <si>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</si>
  <si>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</si>
  <si>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</si>
  <si>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</si>
  <si>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</si>
  <si>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</si>
  <si>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</si>
  <si>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</si>
  <si>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</si>
  <si>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</si>
  <si>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</si>
  <si>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</si>
  <si>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</si>
  <si>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</si>
  <si>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</si>
  <si>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</si>
  <si>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</si>
  <si>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</si>
  <si>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</si>
  <si>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</si>
  <si>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</si>
  <si>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</si>
  <si>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</si>
  <si>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</si>
  <si>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</si>
  <si>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</si>
  <si>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</si>
  <si>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</si>
  <si>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</si>
  <si>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</si>
  <si>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</si>
  <si>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</si>
  <si>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</si>
  <si>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</si>
  <si>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</si>
  <si>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</si>
  <si>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</si>
  <si>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</si>
  <si>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</si>
  <si>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</si>
  <si>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</si>
  <si>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</si>
  <si>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</si>
  <si>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</si>
  <si>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</si>
  <si>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</si>
  <si>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</si>
  <si>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</si>
  <si>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</si>
  <si>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</si>
  <si>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</si>
  <si>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</si>
  <si>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</si>
  <si>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</si>
  <si>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</si>
  <si>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</si>
  <si>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</si>
  <si>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</si>
  <si>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</si>
  <si>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</si>
  <si>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</si>
  <si>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</si>
  <si>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</si>
  <si>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</si>
  <si>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</si>
  <si>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</si>
  <si>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</si>
  <si>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</si>
  <si>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</si>
  <si>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</si>
  <si>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</si>
  <si>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</si>
  <si>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</si>
  <si>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</si>
  <si>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</si>
  <si>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</si>
  <si>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</si>
  <si>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</si>
  <si>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</si>
  <si>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</si>
  <si>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</si>
  <si>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</si>
  <si>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</si>
  <si>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</si>
  <si>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</si>
  <si>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</si>
  <si>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</si>
  <si>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</si>
  <si>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</si>
  <si>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</si>
  <si>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</si>
  <si>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</si>
  <si>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</si>
  <si>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</si>
  <si>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</si>
  <si>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</si>
  <si>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</si>
  <si>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</si>
  <si>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</si>
  <si>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</si>
  <si>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</si>
  <si>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</si>
  <si>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</si>
  <si>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</si>
  <si>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</si>
  <si>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</si>
  <si>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</si>
  <si>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</si>
  <si>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</si>
  <si>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</si>
  <si>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</si>
  <si>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</si>
  <si>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</si>
  <si>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</si>
  <si>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</si>
  <si>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</si>
  <si>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</si>
  <si>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</si>
  <si>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</si>
  <si>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</si>
  <si>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</si>
  <si>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</si>
  <si>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</si>
  <si>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</si>
  <si>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</si>
  <si>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</si>
  <si>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</si>
  <si>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</si>
  <si>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</si>
  <si>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</si>
  <si>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</si>
  <si>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</si>
  <si>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</si>
  <si>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</si>
  <si>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</si>
  <si>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</si>
  <si>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</si>
  <si>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</si>
  <si>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</si>
  <si>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</si>
  <si>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</si>
  <si>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</si>
  <si>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</si>
  <si>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</si>
  <si>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</si>
  <si>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</si>
  <si>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</si>
  <si>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</si>
  <si>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</si>
  <si>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</si>
  <si>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</si>
  <si>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</si>
  <si>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</si>
  <si>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</si>
  <si>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</si>
  <si>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</si>
  <si>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</si>
  <si>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</si>
  <si>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</si>
  <si>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</si>
  <si>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</si>
  <si>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</si>
  <si>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</si>
  <si>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</si>
  <si>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</si>
  <si>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</si>
  <si>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</si>
  <si>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</si>
  <si>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</si>
  <si>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</si>
  <si>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</si>
  <si>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</si>
  <si>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</si>
  <si>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</si>
  <si>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</si>
  <si>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</si>
  <si>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</si>
  <si>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</si>
  <si>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</si>
  <si>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</si>
  <si>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</si>
  <si>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</si>
  <si>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</si>
  <si>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</si>
  <si>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</si>
  <si>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</si>
  <si>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</si>
  <si>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</si>
  <si>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</si>
  <si>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</si>
  <si>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</si>
  <si>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</si>
  <si>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</si>
  <si>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</si>
  <si>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</si>
  <si>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</si>
  <si>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</si>
  <si>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</si>
  <si>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</si>
  <si>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</si>
  <si>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</si>
  <si>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</si>
  <si>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</si>
  <si>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</si>
  <si>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</si>
  <si>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</si>
  <si>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</si>
  <si>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</si>
  <si>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</si>
  <si>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</si>
  <si>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</si>
  <si>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</si>
  <si>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</si>
  <si>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</si>
  <si>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</si>
  <si>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</si>
  <si>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</si>
  <si>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</si>
  <si>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</si>
  <si>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</si>
  <si>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</si>
  <si>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</si>
  <si>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</si>
  <si>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</si>
  <si>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</si>
  <si>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</si>
  <si>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</si>
  <si>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</si>
  <si>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</si>
  <si>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</si>
  <si>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</si>
  <si>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</si>
  <si>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</si>
  <si>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</si>
  <si>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</si>
  <si>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</si>
  <si>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</si>
  <si>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</si>
  <si>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</si>
  <si>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</si>
  <si>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</si>
  <si>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</si>
  <si>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</si>
  <si>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</si>
  <si>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</si>
  <si>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</si>
  <si>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</si>
  <si>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</si>
  <si>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</si>
  <si>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</si>
  <si>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</si>
  <si>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</si>
  <si>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</si>
  <si>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</si>
  <si>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</si>
  <si>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</si>
  <si>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</si>
  <si>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</si>
  <si>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</si>
  <si>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</si>
  <si>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</si>
  <si>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</si>
  <si>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</si>
  <si>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</si>
  <si>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</si>
  <si>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</si>
  <si>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</si>
  <si>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</si>
  <si>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</si>
  <si>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</si>
  <si>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</si>
  <si>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</si>
  <si>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</si>
  <si>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</si>
  <si>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</si>
  <si>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</si>
  <si>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</si>
  <si>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</si>
  <si>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</si>
  <si>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</si>
  <si>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</si>
  <si>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</si>
  <si>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</si>
  <si>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</si>
  <si>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</si>
  <si>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</si>
  <si>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</si>
  <si>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</si>
  <si>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</si>
  <si>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</si>
  <si>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</si>
  <si>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</si>
  <si>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</si>
  <si>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</si>
  <si>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</si>
  <si>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</si>
  <si>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</si>
  <si>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</si>
  <si>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</si>
  <si>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</si>
  <si>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</si>
  <si>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</si>
  <si>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</si>
  <si>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</si>
  <si>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</si>
  <si>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</si>
  <si>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</si>
  <si>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</si>
  <si>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</si>
  <si>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</si>
  <si>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</si>
  <si>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</si>
  <si>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</si>
  <si>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</si>
  <si>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</si>
  <si>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</si>
  <si>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</si>
  <si>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</si>
  <si>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</si>
  <si>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</si>
  <si>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</si>
  <si>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</si>
  <si>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</si>
  <si>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</si>
  <si>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</si>
  <si>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</si>
  <si>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</si>
  <si>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</si>
  <si>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</si>
  <si>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</si>
  <si>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</si>
  <si>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</si>
  <si>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</si>
  <si>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</si>
  <si>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</si>
  <si>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</si>
  <si>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</si>
  <si>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</si>
  <si>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</si>
  <si>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</si>
  <si>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</si>
  <si>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</si>
  <si>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</si>
  <si>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</si>
  <si>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</si>
  <si>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</si>
  <si>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</si>
  <si>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</si>
  <si>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</si>
  <si>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</si>
  <si>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</si>
  <si>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</si>
  <si>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</si>
  <si>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</si>
  <si>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</si>
  <si>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</si>
  <si>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</si>
  <si>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</si>
  <si>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</si>
  <si>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</si>
  <si>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</si>
  <si>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</si>
  <si>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</si>
  <si>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</si>
  <si>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</si>
  <si>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</si>
  <si>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</si>
  <si>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</si>
  <si>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</si>
  <si>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</si>
  <si>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</si>
  <si>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</si>
  <si>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</si>
  <si>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</si>
  <si>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</si>
  <si>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</si>
  <si>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</si>
  <si>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</si>
  <si>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</si>
  <si>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</si>
  <si>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</si>
  <si>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</si>
  <si>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</si>
  <si>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</si>
  <si>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</si>
  <si>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</si>
  <si>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</si>
  <si>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</si>
  <si>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</si>
  <si>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</si>
  <si>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</si>
  <si>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</si>
  <si>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</si>
  <si>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</si>
  <si>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</si>
  <si>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</si>
  <si>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</si>
  <si>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</si>
  <si>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</si>
  <si>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</si>
  <si>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</si>
  <si>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</si>
  <si>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</si>
  <si>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</si>
  <si>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</si>
  <si>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</si>
  <si>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</si>
  <si>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</si>
  <si>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</si>
  <si>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</si>
  <si>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</si>
  <si>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</si>
  <si>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</si>
  <si>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</si>
  <si>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</si>
  <si>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</si>
  <si>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</si>
  <si>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</si>
  <si>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</si>
  <si>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</si>
  <si>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</si>
  <si>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</si>
  <si>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</si>
  <si>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</si>
  <si>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</si>
  <si>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</si>
  <si>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</si>
  <si>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</si>
  <si>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</si>
  <si>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</si>
  <si>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</si>
  <si>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</si>
  <si>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</si>
  <si>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</si>
  <si>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</si>
  <si>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</si>
  <si>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</si>
  <si>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</si>
  <si>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</si>
  <si>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</si>
  <si>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</si>
  <si>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</si>
  <si>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</si>
  <si>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</si>
  <si>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</si>
  <si>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</si>
  <si>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</si>
  <si>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</si>
  <si>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</si>
  <si>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</si>
  <si>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</si>
  <si>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</si>
  <si>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</si>
  <si>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</si>
  <si>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</si>
  <si>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</si>
  <si>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</si>
  <si>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</si>
  <si>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</si>
  <si>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</si>
  <si>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</si>
  <si>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</si>
  <si>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</si>
  <si>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</si>
  <si>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</si>
  <si>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</si>
  <si>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</si>
  <si>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</si>
  <si>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</si>
  <si>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</si>
  <si>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</si>
  <si>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</si>
  <si>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</si>
  <si>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</si>
  <si>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</si>
  <si>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</si>
  <si>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</si>
  <si>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</si>
  <si>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</si>
  <si>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</si>
  <si>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</si>
  <si>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</si>
  <si>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</si>
  <si>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</si>
  <si>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</si>
  <si>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</si>
  <si>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</si>
  <si>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</si>
  <si>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</si>
  <si>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</si>
  <si>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</si>
  <si>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</si>
  <si>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</si>
  <si>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</si>
  <si>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</si>
  <si>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</si>
  <si>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</si>
  <si>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</si>
  <si>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</si>
  <si>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</si>
  <si>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</si>
  <si>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</si>
  <si>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</si>
  <si>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</si>
  <si>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</si>
  <si>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</si>
  <si>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</si>
  <si>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</si>
  <si>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</si>
  <si>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</si>
  <si>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</si>
  <si>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</si>
  <si>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</si>
  <si>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</si>
  <si>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</si>
  <si>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</si>
  <si>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</si>
  <si>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</si>
  <si>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</si>
  <si>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</si>
  <si>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</si>
  <si>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</si>
  <si>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</si>
  <si>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</si>
  <si>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</si>
  <si>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</si>
  <si>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</si>
  <si>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</si>
  <si>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</si>
  <si>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</si>
  <si>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</si>
  <si>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</si>
  <si>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</si>
  <si>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</si>
  <si>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</si>
  <si>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</si>
  <si>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</si>
  <si>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</si>
  <si>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</si>
  <si>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</si>
  <si>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</si>
  <si>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</si>
  <si>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</si>
  <si>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</si>
  <si>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</si>
  <si>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</si>
  <si>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</si>
  <si>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</si>
  <si>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</si>
  <si>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</si>
  <si>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</si>
  <si>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</si>
  <si>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</si>
  <si>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</si>
  <si>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</si>
  <si>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</si>
  <si>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</si>
  <si>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</si>
  <si>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</si>
  <si>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</si>
  <si>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</si>
  <si>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</si>
  <si>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</si>
  <si>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</si>
  <si>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</si>
  <si>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</si>
  <si>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</si>
  <si>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</si>
  <si>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</si>
  <si>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</si>
  <si>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</si>
  <si>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</si>
  <si>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</si>
  <si>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</si>
  <si>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</si>
  <si>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</si>
  <si>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</si>
  <si>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</si>
  <si>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</si>
  <si>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</si>
  <si>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</si>
  <si>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</si>
  <si>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</si>
  <si>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</si>
  <si>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</si>
  <si>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</si>
  <si>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</si>
  <si>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</si>
  <si>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</si>
  <si>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</si>
  <si>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</si>
  <si>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</si>
  <si>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</si>
  <si>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</si>
  <si>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</si>
  <si>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</si>
  <si>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</si>
  <si>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</si>
  <si>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</si>
  <si>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</si>
  <si>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</si>
  <si>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</si>
  <si>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</si>
  <si>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</si>
  <si>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</si>
  <si>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</si>
  <si>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</si>
  <si>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</si>
  <si>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</si>
  <si>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</si>
  <si>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</si>
  <si>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</si>
  <si>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</si>
  <si>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</si>
  <si>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</si>
  <si>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</si>
  <si>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</si>
  <si>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</si>
  <si>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</si>
  <si>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</si>
  <si>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</si>
  <si>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</si>
  <si>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</si>
  <si>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</si>
  <si>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</si>
  <si>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</si>
  <si>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</si>
  <si>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</si>
  <si>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</si>
  <si>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</si>
  <si>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</si>
  <si>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</si>
  <si>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</si>
  <si>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</si>
  <si>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</si>
  <si>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</si>
  <si>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</si>
  <si>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</si>
  <si>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</si>
  <si>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</si>
  <si>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</si>
  <si>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</si>
  <si>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</si>
  <si>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</si>
  <si>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</si>
  <si>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</si>
  <si>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</si>
  <si>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</si>
  <si>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</si>
  <si>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</si>
  <si>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</si>
  <si>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</si>
  <si>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</si>
  <si>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</si>
  <si>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</si>
  <si>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</si>
  <si>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</si>
  <si>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</si>
  <si>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</si>
  <si>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</si>
  <si>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</si>
  <si>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</si>
  <si>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</si>
  <si>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</si>
  <si>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</si>
  <si>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</si>
  <si>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</si>
  <si>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</si>
  <si>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</si>
  <si>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</si>
  <si>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</si>
  <si>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</si>
  <si>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</si>
  <si>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</si>
  <si>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</si>
  <si>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</si>
  <si>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</si>
  <si>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</si>
  <si>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</si>
  <si>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</si>
  <si>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</si>
  <si>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</si>
  <si>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</si>
  <si>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</si>
  <si>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</si>
  <si>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</si>
  <si>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</si>
  <si>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</si>
  <si>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</si>
  <si>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</si>
  <si>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</si>
  <si>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</si>
  <si>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</si>
  <si>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</si>
  <si>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</si>
  <si>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</si>
  <si>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</si>
  <si>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</si>
  <si>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</si>
  <si>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</si>
  <si>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</si>
  <si>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</si>
  <si>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</si>
  <si>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</si>
  <si>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</si>
  <si>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</si>
  <si>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</si>
  <si>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</si>
  <si>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</si>
  <si>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</si>
  <si>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</si>
  <si>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</si>
  <si>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</si>
  <si>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</si>
  <si>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</si>
  <si>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</si>
  <si>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</si>
  <si>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</si>
  <si>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</si>
  <si>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</si>
  <si>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</si>
  <si>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</si>
  <si>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</si>
  <si>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</si>
  <si>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</si>
  <si>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</si>
  <si>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</si>
  <si>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</si>
  <si>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</si>
  <si>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</si>
  <si>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</si>
  <si>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</si>
  <si>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</si>
  <si>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</si>
  <si>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</si>
  <si>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</si>
  <si>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</si>
  <si>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</si>
  <si>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</si>
  <si>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</si>
  <si>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</si>
  <si>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</si>
  <si>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</si>
  <si>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</si>
  <si>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</si>
  <si>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</si>
  <si>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</si>
  <si>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</si>
  <si>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</si>
  <si>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</si>
  <si>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</si>
  <si>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</si>
  <si>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</si>
  <si>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</si>
  <si>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</si>
  <si>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</si>
  <si>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</si>
  <si>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</si>
  <si>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</si>
  <si>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</si>
  <si>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</si>
  <si>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Avereage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</si>
  <si>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</si>
  <si>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</si>
  <si>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</si>
  <si>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</si>
  <si>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</si>
  <si>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</si>
  <si>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</si>
  <si>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</si>
  <si>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</si>
  <si>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</si>
  <si>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</si>
  <si>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</si>
  <si>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</si>
  <si>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</si>
  <si>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</si>
  <si>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</si>
  <si>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</si>
  <si>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</si>
  <si>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</si>
  <si>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</si>
  <si>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</si>
  <si>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</si>
  <si>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</si>
  <si>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</si>
  <si>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</si>
  <si>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</si>
  <si>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</si>
  <si>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</si>
  <si>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</si>
  <si>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</si>
  <si>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</si>
  <si>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</si>
  <si>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</si>
  <si>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</si>
  <si>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</si>
  <si>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</si>
  <si>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</si>
  <si>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</si>
  <si>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</si>
  <si>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</si>
  <si>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</si>
  <si>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</si>
  <si>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</si>
  <si>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</si>
  <si>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</si>
  <si>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</si>
  <si>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</si>
  <si>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</si>
  <si>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</si>
  <si>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</si>
  <si>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</si>
  <si>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</si>
  <si>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</si>
  <si>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</si>
  <si>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</si>
  <si>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</si>
  <si>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</si>
  <si>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</si>
  <si>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</si>
  <si>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</si>
  <si>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</si>
  <si>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</si>
  <si>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</si>
  <si>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</si>
  <si>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</si>
  <si>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</si>
  <si>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</si>
  <si>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</si>
  <si>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</si>
  <si>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</si>
  <si>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</si>
  <si>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</si>
  <si>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</si>
  <si>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</si>
  <si>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</si>
  <si>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</si>
  <si>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# of Backers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</si>
  <si>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</si>
  <si>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</si>
  <si>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</si>
  <si>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</si>
  <si>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</si>
  <si>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</si>
  <si>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</si>
  <si>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40000 to 44999</t>
  </si>
  <si>
    <t>45000 to 49999</t>
  </si>
  <si>
    <t>Greater than 50000</t>
  </si>
  <si>
    <t>#</t>
  </si>
  <si>
    <t>Canceled</t>
  </si>
  <si>
    <t>Failed</t>
  </si>
  <si>
    <t>Successful</t>
  </si>
  <si>
    <t>25000 to 29999</t>
  </si>
  <si>
    <t>30000 to 34999</t>
  </si>
  <si>
    <t>35000 to 39999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</si>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</sst>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;@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3" fontId="0" fillId="0" borderId="0" xfId="1" applyFont="1" applyAlignment="1">
      <alignment vertical="top" wrapText="1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/>
    <xf numFmtId="165" fontId="0" fillId="0" borderId="0" xfId="0" applyNumberFormat="1" applyAlignment="1">
      <alignment horizontal="left"/>
    </xf>
    <xf numFmtId="167" fontId="0" fillId="0" borderId="0" xfId="1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846242111302359"/>
          <c:y val="6.69543944616532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0-4820-A094-45101112EA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0-4820-A094-45101112EA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0-4820-A094-45101112EA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50-4820-A094-45101112E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335408"/>
        <c:axId val="1096861248"/>
      </c:barChart>
      <c:catAx>
        <c:axId val="15633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861248"/>
        <c:crosses val="autoZero"/>
        <c:auto val="1"/>
        <c:lblAlgn val="ctr"/>
        <c:lblOffset val="100"/>
        <c:noMultiLvlLbl val="0"/>
      </c:catAx>
      <c:valAx>
        <c:axId val="109686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3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0-48F0-A6A1-3CE45EAF8653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0-48F0-A6A1-3CE45EAF8653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0-48F0-A6A1-3CE45EAF8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983759"/>
        <c:axId val="50996351"/>
      </c:lineChart>
      <c:catAx>
        <c:axId val="26898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6351"/>
        <c:crosses val="autoZero"/>
        <c:auto val="1"/>
        <c:lblAlgn val="ctr"/>
        <c:lblOffset val="100"/>
        <c:noMultiLvlLbl val="0"/>
      </c:catAx>
      <c:valAx>
        <c:axId val="509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8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2686303101001272"/>
          <c:y val="9.85131550245227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1-4CE4-AD41-097C0B0627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51-4CE4-AD41-097C0B0627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51-4CE4-AD41-097C0B062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2870464"/>
        <c:axId val="1442978976"/>
      </c:barChart>
      <c:catAx>
        <c:axId val="144287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978976"/>
        <c:crosses val="autoZero"/>
        <c:auto val="1"/>
        <c:lblAlgn val="ctr"/>
        <c:lblOffset val="100"/>
        <c:noMultiLvlLbl val="0"/>
      </c:catAx>
      <c:valAx>
        <c:axId val="14429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87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5326788277126164"/>
          <c:y val="4.34303808109395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F-4A1D-9E91-7D068CBF70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F-4A1D-9E91-7D068CBF70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CF-4A1D-9E91-7D068CBF7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089855"/>
        <c:axId val="1952302175"/>
      </c:lineChart>
      <c:catAx>
        <c:axId val="177908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02175"/>
        <c:crosses val="autoZero"/>
        <c:auto val="1"/>
        <c:lblAlgn val="ctr"/>
        <c:lblOffset val="100"/>
        <c:noMultiLvlLbl val="0"/>
      </c:catAx>
      <c:valAx>
        <c:axId val="195230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08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428624</xdr:colOff>
      <xdr:row>11</xdr:row>
      <xdr:rowOff>80962</xdr:rowOff>
    </xdr:from>
    <xdr:to>
      <xdr:col>10</xdr:col>
      <xdr:colOff>323849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290FD-0A0B-49D5-9977-4D28D4180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909636</xdr:colOff>
      <xdr:row>16</xdr:row>
      <xdr:rowOff>152400</xdr:rowOff>
    </xdr:from>
    <xdr:to>
      <xdr:col>12</xdr:col>
      <xdr:colOff>314325</xdr:colOff>
      <xdr:row>45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E2770-3788-4A7E-9A7C-EDC4CE241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2</xdr:row>
      <xdr:rowOff>161924</xdr:rowOff>
    </xdr:from>
    <xdr:to>
      <xdr:col>17</xdr:col>
      <xdr:colOff>466724</xdr:colOff>
      <xdr:row>26</xdr:row>
      <xdr:rowOff>45908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B6DEF-E494-4C56-800A-C042E4CD9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466724</xdr:colOff>
      <xdr:row>20</xdr:row>
      <xdr:rowOff>47625</xdr:rowOff>
    </xdr:from>
    <xdr:to>
      <xdr:col>15</xdr:col>
      <xdr:colOff>95250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C73C6-252B-4A16-9E5F-09B6170B8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wyluda" refreshedDate="44096.803817824075" createdVersion="6" refreshedVersion="6" minRefreshableVersion="3" recordCount="4114" xr:uid="{01E20A5F-DED3-4F90-80B9-6CB3D3F54E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wyluda" refreshedDate="44098.444870949075" createdVersion="6" refreshedVersion="6" minRefreshableVersion="3" recordCount="4114" xr:uid="{932C5DB0-410B-431E-B5AC-82D51E6564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4D78C-270E-425C-8496-5140D7E3AF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EA768-8528-4139-B787-4F10D21AC90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BFD09-8588-425A-B4DB-7BEFCD652BD2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A833-8BED-4ADA-B643-B5933C162D76}">
  <sheetPr>
    <tabColor rgb="FF0070C0"/>
  </sheetPr>
  <dimension ref="A1:F6"/>
  <sheetViews>
    <sheetView topLeftCell="A4" workbookViewId="0">
      <selection activeCell="M16" sqref="M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C00000"/>
  </sheetPr>
  <dimension ref="A1:U4115"/>
  <sheetViews>
    <sheetView zoomScale="95" zoomScaleNormal="95" workbookViewId="0">
      <pane xSplit="3" ySplit="1" topLeftCell="F522" activePane="bottomRight" state="frozen"/>
      <selection pane="topRight" activeCell="D1" sqref="D1"/>
      <selection pane="bottomLeft" activeCell="A2" sqref="A2"/>
      <selection pane="bottomRight" activeCell="F523" sqref="F523"/>
    </sheetView>
  </sheetViews>
  <sheetFormatPr defaultColWidth="8.85546875" defaultRowHeight="15" x14ac:dyDescent="0.25"/>
  <cols>
    <col min="2" max="2" width="38.42578125" style="7" customWidth="1"/>
    <col min="3" max="3" width="40.28515625" style="2" customWidth="1"/>
    <col min="4" max="4" width="16.85546875" style="3" bestFit="1" customWidth="1"/>
    <col min="5" max="5" width="16.42578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1.85546875" customWidth="1"/>
    <col min="16" max="16" width="12.42578125" customWidth="1"/>
    <col min="17" max="17" width="41.140625" customWidth="1"/>
    <col min="18" max="18" width="16.85546875" bestFit="1" customWidth="1"/>
    <col min="19" max="19" width="16.28515625" customWidth="1"/>
    <col min="20" max="20" width="12.42578125" customWidth="1"/>
  </cols>
  <sheetData>
    <row r="1" spans="1:21" s="2" customFormat="1" ht="30" x14ac:dyDescent="0.25">
      <c r="A1" s="1" t="s">
        <v>0</v>
      </c>
      <c r="B1" s="6" t="s">
        <v>1</v>
      </c>
      <c r="C1" s="1" t="s">
        <v>4110</v>
      </c>
      <c r="D1" s="5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  <c r="U1" s="9" t="s">
        <v>8367</v>
      </c>
    </row>
    <row r="2" spans="1:21" ht="60" hidden="1" x14ac:dyDescent="0.25">
      <c r="A2">
        <v>0</v>
      </c>
      <c r="B2" s="7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(I2/60/60/24)+DATE(1970,1,1)</f>
        <v>42208.125</v>
      </c>
      <c r="U2">
        <f>YEAR(S2)</f>
        <v>2015</v>
      </c>
    </row>
    <row r="3" spans="1:21" ht="30" hidden="1" x14ac:dyDescent="0.25">
      <c r="A3">
        <v>1</v>
      </c>
      <c r="B3" s="7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(I3/60/60/24)+DATE(1970,1,1)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7" t="s">
        <v>4</v>
      </c>
      <c r="C4" s="2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7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7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7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7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7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7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7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7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7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7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7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7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7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7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7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7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7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7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7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7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7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7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7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7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7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7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7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7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7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7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7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7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7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7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7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7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7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7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7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7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7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7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7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7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7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7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7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7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7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7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7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7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7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7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7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7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7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7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7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7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7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7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7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(I67/60/60/24)+DATE(1970,1,1)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7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7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7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7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7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7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7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7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7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7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7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7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7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7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7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7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7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7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7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7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7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7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7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7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7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7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7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7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7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7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7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7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7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7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7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7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7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7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7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7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7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7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7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7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7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7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7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7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7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7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7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7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7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7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7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7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7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7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7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7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7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7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7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7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(I131/60/60/24)+DATE(1970,1,1)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7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7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7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7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7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7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7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7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7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7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7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7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7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7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7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7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7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7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7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7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7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7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7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7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7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7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7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7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7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7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7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7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7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7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7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7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7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7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7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7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7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7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7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7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7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7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7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7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7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7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7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7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7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7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7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7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7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7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7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7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7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7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7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7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(I195/60/60/24)+DATE(1970,1,1)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7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7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7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7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7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7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7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7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7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7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7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7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7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7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7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7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7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7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7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7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7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7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7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7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7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7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7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7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7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7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7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7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7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7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7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7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7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7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7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7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7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7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7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7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7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7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7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7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7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7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7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7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7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7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7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7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7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7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7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7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7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7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7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7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(I259/60/60/24)+DATE(1970,1,1)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7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7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7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7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7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7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7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7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7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7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7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7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7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7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7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7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7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7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7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7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7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7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7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7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7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7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7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7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7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7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7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7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7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7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7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7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7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7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7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7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7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7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7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7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7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7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7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7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7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7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7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7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7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7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7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7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7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7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7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7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7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7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7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7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(I323/60/60/24)+DATE(1970,1,1)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7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7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7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7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7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7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7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7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7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7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7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7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7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7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7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7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7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7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7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7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7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7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7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7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7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7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7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7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7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7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7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7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7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7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7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7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7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7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7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7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7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7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7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7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7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7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7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7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7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7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7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7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7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7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7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7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7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7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7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7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7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7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7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7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(I387/60/60/24)+DATE(1970,1,1)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7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7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7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7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7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7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7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7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7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7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7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7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7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7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7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7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7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7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7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7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7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7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7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7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7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7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7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7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7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7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7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7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7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7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7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7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7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7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7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7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7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7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7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7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7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7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7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7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7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7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7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7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7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7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7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7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7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7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7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7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7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7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7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7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(I451/60/60/24)+DATE(1970,1,1)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7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7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7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7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7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7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7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7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7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7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7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7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7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7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7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7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7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7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7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7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7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7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7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7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7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7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7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7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7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7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7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7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7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7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7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7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7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7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7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7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7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7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7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7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7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7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7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7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7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7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7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7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7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7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7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7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7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7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7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7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7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7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7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7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(I515/60/60/24)+DATE(1970,1,1)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7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7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7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7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7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7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7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7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7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7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7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7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7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7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7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7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7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7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7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7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7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7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7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7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7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7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7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7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7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7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7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7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7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7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7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7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7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7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7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7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7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7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7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7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7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7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7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7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7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7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7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7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7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7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7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7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7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7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7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7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7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7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7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7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(I579/60/60/24)+DATE(1970,1,1)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7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7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7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7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7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7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7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7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7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7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7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7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7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7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7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7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7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7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7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7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7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7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7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7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7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7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7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7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7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7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7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7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7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7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7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7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7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7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7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7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7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7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7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7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7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7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7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7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7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7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7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7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7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7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7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7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7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7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7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7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7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7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7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7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(I643/60/60/24)+DATE(1970,1,1)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7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7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7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7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7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7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7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7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7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7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7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7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7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7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7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7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7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7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7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7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7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7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7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7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7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7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7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7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7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7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7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7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7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7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7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7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7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7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7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7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7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7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7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7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7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7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7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7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7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7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7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7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7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7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7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7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7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7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7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7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7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7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7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7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(I707/60/60/24)+DATE(1970,1,1)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7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7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7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7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7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7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7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7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7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7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7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7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7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7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7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7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7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7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7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7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7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7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7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7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7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7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7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7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7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7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7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7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7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7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7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7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7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7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7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7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7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7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7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7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7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7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7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7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7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7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7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7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7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7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7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7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7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7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7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7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7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7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7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7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(I771/60/60/24)+DATE(1970,1,1)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7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7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7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7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7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7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7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7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7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7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7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7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7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7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7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7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7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7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7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7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7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7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7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7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7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7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7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7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7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7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7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7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7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7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7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7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7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7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7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7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7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7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7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7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7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7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7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7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7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7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7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7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7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7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7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7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7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7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7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7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7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7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7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7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(I835/60/60/24)+DATE(1970,1,1)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7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7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7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7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7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7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7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7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7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7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7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7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7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7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7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7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7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7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7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7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7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7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7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7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7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7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7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7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7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7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7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7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7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7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7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7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7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7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7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7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7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7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7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7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7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7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7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7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7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7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7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7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7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7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7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7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7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7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7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7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7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7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7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7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(I899/60/60/24)+DATE(1970,1,1)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7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7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7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7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7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7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7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7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7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7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7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7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7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7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7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7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7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7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7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7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7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7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7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7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7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7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7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7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7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7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7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7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7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7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7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7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7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7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7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7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7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7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7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7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7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7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7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7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7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7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7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7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7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7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7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7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7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7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7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7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7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7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7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7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(I963/60/60/24)+DATE(1970,1,1)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7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7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7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7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7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7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7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7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7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7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7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7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7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7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7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7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7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7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7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7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7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7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7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7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7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7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7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7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7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7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7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7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7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7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7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7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7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7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7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7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7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7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7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7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7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7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7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7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7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7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7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7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7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7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7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7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7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7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7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7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7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7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7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7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(I1027/60/60/24)+DATE(1970,1,1)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7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7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7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7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7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7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7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7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7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7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7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7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7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7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7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7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7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7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7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7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7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7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7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7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7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7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7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7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7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7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7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7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7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7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7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7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7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7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7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7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7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7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7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7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7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7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7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7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7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7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7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7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7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7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7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7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7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7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7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7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7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7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7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7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(I1091/60/60/24)+DATE(1970,1,1)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7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7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7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7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7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7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7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7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7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7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7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7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7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7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7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7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7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7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7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7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7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7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7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7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7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7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7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7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7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7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7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7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7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7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7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7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7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7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7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7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7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7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7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7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7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7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7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7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7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7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7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7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7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7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7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7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7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7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7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7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7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7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7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7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(I1155/60/60/24)+DATE(1970,1,1)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7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7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7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7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7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7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7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7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7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7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7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7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7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7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7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7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7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7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7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7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7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7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7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7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7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7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7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7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7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7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7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7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7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7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7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7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7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7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7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7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7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7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7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7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7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7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7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7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7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7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7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7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7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7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7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7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7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7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7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7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7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7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7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7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(I1219/60/60/24)+DATE(1970,1,1)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7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7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7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7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7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7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7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7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7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7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7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7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7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7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7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7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7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7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7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7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7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7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7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7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7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7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7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7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7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7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7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7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7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7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7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7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7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7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7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7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7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7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7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7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7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7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7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7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7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7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7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7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7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7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7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7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7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7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7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7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7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7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7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7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(I1283/60/60/24)+DATE(1970,1,1)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7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7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7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7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7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7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7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7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7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7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7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7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7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7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7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7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7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7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7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7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7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7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7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7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7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7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7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7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7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7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7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7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7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7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7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7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7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7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7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7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7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7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7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7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7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7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7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7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7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7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7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7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7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7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7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7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7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7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7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7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7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7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7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7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(I1347/60/60/24)+DATE(1970,1,1)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7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7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7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7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7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7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7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7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7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7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7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7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7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7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7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7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7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7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7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7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7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7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7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7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7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7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7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7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7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7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7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7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7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7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7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7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7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7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7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7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7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7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7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7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7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7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7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7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7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7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7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7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7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7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7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7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7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7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7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7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7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7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7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7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(I1411/60/60/24)+DATE(1970,1,1)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7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7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7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7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7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7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7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7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7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7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7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7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7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7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7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7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7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7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7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7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7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7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7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7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7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7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7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7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7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7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7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7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7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7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7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7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7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7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7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7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7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7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7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7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7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7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7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7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7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7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7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7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7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7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7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7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7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7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7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7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7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7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7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7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(I1475/60/60/24)+DATE(1970,1,1)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7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7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7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7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7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7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7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7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7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7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7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7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7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7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7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7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7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7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7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7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7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7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7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7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7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7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7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7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7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7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7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7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7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7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7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7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7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7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7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7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7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7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7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7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7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7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7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7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7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7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7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7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7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7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7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7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7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7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7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7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7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7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7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7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(I1539/60/60/24)+DATE(1970,1,1)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7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7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7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7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7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7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7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7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7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7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7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7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7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7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7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7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7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7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7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7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7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7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7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7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7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7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7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7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7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7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7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7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7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7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7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7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7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7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7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7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7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7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7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7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7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7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7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7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7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7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7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7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7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7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7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7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7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7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7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7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7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7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7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7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(I1603/60/60/24)+DATE(1970,1,1)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7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7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7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7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7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7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7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7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7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7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7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7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7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7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7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7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7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7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7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7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7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7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7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7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7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7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7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7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7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7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7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7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7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7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7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7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7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7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7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7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7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7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7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7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7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7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7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7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7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7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7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7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7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7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7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7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7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7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7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7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7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7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7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7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(I1667/60/60/24)+DATE(1970,1,1)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7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7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7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7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7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7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7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7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7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7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7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7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7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7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7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7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7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7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7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7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7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7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7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7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7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7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7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7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7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7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7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7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7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7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7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7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7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7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7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7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7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7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7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7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7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7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7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7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7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7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7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7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7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7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7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7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7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7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7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7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7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7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7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7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(I1731/60/60/24)+DATE(1970,1,1)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7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7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7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7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7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7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7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7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7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7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7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7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7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7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7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7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7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7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7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7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7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7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7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7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7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7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7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7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7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7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7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7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7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7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7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7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7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7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7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7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7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7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7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7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7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7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7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7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7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7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7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7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7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7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7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7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7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7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7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7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7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7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7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7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(I1795/60/60/24)+DATE(1970,1,1)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7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7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7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7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7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7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7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7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7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7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7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7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7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7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7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7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7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7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7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7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7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7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7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7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7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7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7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7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7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7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7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7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7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7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7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7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7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7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7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7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7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7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7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7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7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7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7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7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7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7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7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7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7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7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7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7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7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7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7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7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7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7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7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7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(I1859/60/60/24)+DATE(1970,1,1)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7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7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7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7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7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7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7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7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7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7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7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7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7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7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7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7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7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7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7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7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7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7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7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7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7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7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7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7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7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7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7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7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7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7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7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7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7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7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7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7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7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7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7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7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7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7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7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7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7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7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7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7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7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7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7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7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7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7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7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7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7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7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7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7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(I1923/60/60/24)+DATE(1970,1,1)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7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7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7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7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7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7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7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7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7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7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7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7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7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7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7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7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7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7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7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7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7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7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7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7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7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7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7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7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7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7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7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7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7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7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7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7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7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7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7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7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7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7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7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7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7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7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7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7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7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7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7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7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7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7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7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7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7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7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7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7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7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7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7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7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(I1987/60/60/24)+DATE(1970,1,1)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7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7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7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7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7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7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7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7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7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7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7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7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7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7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7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7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7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7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7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7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7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7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7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7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7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7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7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7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7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7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7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7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7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7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7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7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7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7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7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7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7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7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7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7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7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7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7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7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7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7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7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7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7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7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7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7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7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7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7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7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7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7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7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7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(I2051/60/60/24)+DATE(1970,1,1)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7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7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7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7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7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7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7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7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7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7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7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7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7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7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7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7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7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7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7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7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7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7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7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7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7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7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7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7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7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7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7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7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7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7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7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7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7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7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7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7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7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7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7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7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7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7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7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7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7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7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7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7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7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7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7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7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7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7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7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7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7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7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7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7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(I2115/60/60/24)+DATE(1970,1,1)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7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7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7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7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7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7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7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7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7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7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7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7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7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7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7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7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7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7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7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7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7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7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7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7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7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7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7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7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7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7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7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7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7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7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7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7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7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7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7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7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7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7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7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7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7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7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7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7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7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7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7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7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7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7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7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7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7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7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7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7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7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7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7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7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(I2179/60/60/24)+DATE(1970,1,1)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7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7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7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7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7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7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7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7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7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7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7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7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7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7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7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7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7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7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7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7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7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7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7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7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7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7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7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7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7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7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7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7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7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7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7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7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7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7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7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7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7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7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7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7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7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7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7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7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7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7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7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7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7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7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7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7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7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7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7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7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7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7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7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7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(I2243/60/60/24)+DATE(1970,1,1)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7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7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7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7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7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7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7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7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7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7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7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7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7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7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7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7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7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7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7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7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7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7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7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7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7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7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7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7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7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7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7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7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7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7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7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7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7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7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7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7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7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7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7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7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7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7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7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7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7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7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7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7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7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7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7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7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7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7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7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7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7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7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7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7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(I2307/60/60/24)+DATE(1970,1,1)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7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7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7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7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7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7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7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7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7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7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7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7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7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7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7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7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7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7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7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7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7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7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7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7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7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7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7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7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7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7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7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7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7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7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7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7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7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7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7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7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7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7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7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7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7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7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7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7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7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7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7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7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7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7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7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7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7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7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7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7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7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7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7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7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(I2371/60/60/24)+DATE(1970,1,1)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7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7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7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7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7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7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7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7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7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7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7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7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7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7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7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7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7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7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7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7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7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7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7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7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7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7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7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7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7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7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7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7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7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7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7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7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7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7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7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7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7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7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7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7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7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7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7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7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7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7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7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7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7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7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7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7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7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7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7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7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7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7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7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7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(I2435/60/60/24)+DATE(1970,1,1)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7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7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7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7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7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7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7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7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7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7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7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7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7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7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7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7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7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7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7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7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7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7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7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7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7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7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7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7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7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7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7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7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7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7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7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7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7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7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7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7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7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7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7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7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7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7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7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7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7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7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7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7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7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7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7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7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7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7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7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7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7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7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7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7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(I2499/60/60/24)+DATE(1970,1,1)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7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7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7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7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7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7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7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7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7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7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7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7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7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7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7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7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7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7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7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7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7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7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7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7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7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7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7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7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7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7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7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7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7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7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7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7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7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7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7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7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7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7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7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7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7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7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7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7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7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7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7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7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7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7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7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7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7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7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7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7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7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7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7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7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(I2563/60/60/24)+DATE(1970,1,1)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7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7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7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7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7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7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7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7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7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7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7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7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7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7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7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7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7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7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7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7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7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7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7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7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7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7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7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7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7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7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7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7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7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7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7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7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7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7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7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7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7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7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7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7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7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7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7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7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7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7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7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7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7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7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7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7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7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7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7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7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7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7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7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7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(I2627/60/60/24)+DATE(1970,1,1)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7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7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7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7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7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7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7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7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7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7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7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7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7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7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7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7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7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7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7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7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7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7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7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7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7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7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7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7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7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7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7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7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7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7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7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7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7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7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7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7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7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7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7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7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7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7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7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7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7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7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7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7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7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7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7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7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7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7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7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7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7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7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7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7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(I2691/60/60/24)+DATE(1970,1,1)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7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7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7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7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7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7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7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7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7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7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7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7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7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7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7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7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7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7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7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7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7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7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7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7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7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7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7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7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7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7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7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7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7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7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7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7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7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7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7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7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7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7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7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7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7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7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7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7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7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7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7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7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7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7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7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7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7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7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7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7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7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7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7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7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(I2755/60/60/24)+DATE(1970,1,1)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7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7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7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7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7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7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7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7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7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7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7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7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7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7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7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7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7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7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7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7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7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7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7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7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7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7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7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7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7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7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7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7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7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7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7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7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7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7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7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7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7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7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7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7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7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7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7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7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7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7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7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7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7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7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7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7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7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7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7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7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7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7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7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7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(I2819/60/60/24)+DATE(1970,1,1)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7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7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7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7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7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7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7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7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7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7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7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7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7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7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7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7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7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7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7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7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7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7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7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7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7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7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7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7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7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7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7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7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7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7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7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7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7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7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7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7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7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7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7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7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7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7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7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7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7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7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7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7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7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7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7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7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7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7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7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7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7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7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7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7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(I2883/60/60/24)+DATE(1970,1,1)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7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7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7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7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7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7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7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7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7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7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7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7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7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7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7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7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7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7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7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7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7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7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7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7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7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7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7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7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7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7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7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7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7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7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7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7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7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7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7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7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7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7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7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7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7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7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7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7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7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7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7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7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7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7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7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7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7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7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7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7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7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7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7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7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(I2947/60/60/24)+DATE(1970,1,1)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7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7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7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7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7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7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7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7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7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7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7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7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7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7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7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7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7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7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7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7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7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7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7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7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7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7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7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7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7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7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7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7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7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7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7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7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7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7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7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7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7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7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7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7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7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7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7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7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7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7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7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7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7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7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7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7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7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7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7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7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7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7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7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7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(I3011/60/60/24)+DATE(1970,1,1)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7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7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7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7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7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7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7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7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7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7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7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7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7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7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7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7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7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7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7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7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7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7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7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7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7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7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7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7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7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7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7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7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7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7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7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7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7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7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7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7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7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7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7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7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7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7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7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7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7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7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7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7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7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7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7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7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7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7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7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7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7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7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7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7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(I3075/60/60/24)+DATE(1970,1,1)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7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7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7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7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7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7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7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7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7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7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7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7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7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7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7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7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7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7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7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7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7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7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7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7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7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7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7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7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7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7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7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7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7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7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7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7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7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7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7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7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7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7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7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7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7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7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7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7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7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7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7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7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7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7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7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7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7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7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7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7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7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7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7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7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(I3139/60/60/24)+DATE(1970,1,1)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7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7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7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7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7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7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7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7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7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7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7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7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7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7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7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7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7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7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7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7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7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7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7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7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7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7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7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7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7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7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7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7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7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7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7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7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7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7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7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7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7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7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7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7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7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7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7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7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7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7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7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7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7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7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7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7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7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7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7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7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7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7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7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7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(I3203/60/60/24)+DATE(1970,1,1)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7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7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7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7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7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7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7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7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7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7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7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7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7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7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7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7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7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7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7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7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7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7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7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7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7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7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7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7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7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7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7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7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7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7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7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7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7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7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7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7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7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7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7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7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7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7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7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7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7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7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7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7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7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7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7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7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7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7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7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7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7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7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7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7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(I3267/60/60/24)+DATE(1970,1,1)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7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7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7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7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7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7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7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7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7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7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7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7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7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7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7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7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7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7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7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7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7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7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7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7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7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7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7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7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7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7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7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7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7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7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7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7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7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7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7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7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7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7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7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7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7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7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7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7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7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7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7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7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7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7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7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7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7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7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7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7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7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7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7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7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(I3331/60/60/24)+DATE(1970,1,1)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7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7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7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7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7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7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7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7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7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7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7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7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7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7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7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7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7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7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7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7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7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7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7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7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7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7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7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7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7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7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7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7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7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7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7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7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7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7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7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7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7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7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7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7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7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7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7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7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7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7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7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7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7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7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7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7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7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7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7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7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7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7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7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7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(I3395/60/60/24)+DATE(1970,1,1)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7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7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7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7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7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7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7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7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7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7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7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7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7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7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7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7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7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7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7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7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7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7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7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7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7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7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7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7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7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7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7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7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7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7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7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7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7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7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7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7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7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7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7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7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7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7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7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7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7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7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7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7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7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7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7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7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7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7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7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7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7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7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7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7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(I3459/60/60/24)+DATE(1970,1,1)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7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7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7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7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7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7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7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7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7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7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7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7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7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7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7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7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7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7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7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7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7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7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7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7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7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7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7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7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7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7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7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7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7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7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7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7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7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7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7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7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7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7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7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7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7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7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7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7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7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7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7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7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7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7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7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7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7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7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7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7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7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7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7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7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(I3523/60/60/24)+DATE(1970,1,1)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7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7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7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7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7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7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7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7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7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7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7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7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7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7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7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7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7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7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7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7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7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7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7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7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7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7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7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7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7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7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7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7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7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7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7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7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7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7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7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7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7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7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7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7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7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7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7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7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7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7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7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7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7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7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7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7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7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7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7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7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7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7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7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7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(I3587/60/60/24)+DATE(1970,1,1)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7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7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7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7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7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7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7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7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7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7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7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7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7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7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7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7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7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7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7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7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7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7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7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7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7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7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7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7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7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7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7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7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7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7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7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7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7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7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7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7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7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7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7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7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7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7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7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7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7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7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7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7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7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7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7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7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7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7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7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7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7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7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7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7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(I3651/60/60/24)+DATE(1970,1,1)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7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7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7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7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7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7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7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7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7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7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7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7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7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7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7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7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7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7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7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7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7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7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7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7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7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7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7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7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7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7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7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7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7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7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7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7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7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7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7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7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7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7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7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7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7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7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7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7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7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7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7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7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7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7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7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7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7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7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7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7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7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7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7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7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(I3715/60/60/24)+DATE(1970,1,1)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7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7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7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7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7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7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7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7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7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7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7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7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7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7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7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7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7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7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7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7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7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7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7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7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7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7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7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7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7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7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7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7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7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7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7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7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7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7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7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7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7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7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7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7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7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7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7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7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7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7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7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7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7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7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7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7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7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7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7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7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7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7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7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7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(I3779/60/60/24)+DATE(1970,1,1)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7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7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7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7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7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7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7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7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7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7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7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7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7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7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7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7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7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7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7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7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7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7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7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7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7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7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7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7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7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7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7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7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7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7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7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7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7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7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7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7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7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7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7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7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7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7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7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7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7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7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7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7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7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7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7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7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7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7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7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7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7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7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7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7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(I3843/60/60/24)+DATE(1970,1,1)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7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7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7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7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7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7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7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7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7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7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7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7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7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7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7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7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7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7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7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7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7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7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7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7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7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7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7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7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7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7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7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7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7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7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7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7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7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7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7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7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7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7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7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7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7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7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7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7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7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7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7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7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7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7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7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7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7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7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7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7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7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7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7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7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(I3907/60/60/24)+DATE(1970,1,1)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7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7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7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7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7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7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7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7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7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7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7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7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7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7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7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7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7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7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7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7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7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7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7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7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7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7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7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7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7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7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7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7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7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7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7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7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7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7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7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7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7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7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7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7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7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7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7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7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7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7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7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7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7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7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7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7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7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7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7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7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7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7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7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7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(I3971/60/60/24)+DATE(1970,1,1)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7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7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7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7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7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7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7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7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7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7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7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7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7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7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7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7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7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7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7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7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7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7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7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7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7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7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7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7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7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7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7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7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7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7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7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7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7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7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7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7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7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7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7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7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7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7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7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7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7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7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7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7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7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7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7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7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7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7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7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7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7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7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7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7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(I4035/60/60/24)+DATE(1970,1,1)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7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7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7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7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7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7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7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7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7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7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7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7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7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7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7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7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7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7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7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7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7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7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7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7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7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7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7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7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7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7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7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7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7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7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7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7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7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7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7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7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7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7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7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7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7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7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7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7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7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7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7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7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7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7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7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7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7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7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7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7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7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7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7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7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(I4099/60/60/24)+DATE(1970,1,1)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7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7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7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7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7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7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7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7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7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7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7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7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7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7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7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7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C1069210-00E1-4DDD-A9EB-8A0C84462F2B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C0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CD5DC-0FF4-412B-825C-1E248DAB9852}">
  <dimension ref="A1:H14"/>
  <sheetViews>
    <sheetView tabSelected="1" topLeftCell="A4" workbookViewId="0">
      <selection activeCell="J25" sqref="J25"/>
    </sheetView>
  </sheetViews>
  <sheetFormatPr defaultRowHeight="15" x14ac:dyDescent="0.25"/>
  <cols>
    <col min="1" max="1" width="17.85546875" bestFit="1" customWidth="1"/>
    <col min="2" max="2" width="20.425781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9" width="19.85546875" bestFit="1" customWidth="1"/>
  </cols>
  <sheetData>
    <row r="1" spans="1:8" x14ac:dyDescent="0.25">
      <c r="B1" t="s">
        <v>8395</v>
      </c>
      <c r="C1" t="s">
        <v>8395</v>
      </c>
      <c r="D1" t="s">
        <v>8395</v>
      </c>
    </row>
    <row r="2" spans="1:8" s="20" customFormat="1" x14ac:dyDescent="0.25">
      <c r="A2" s="20" t="s">
        <v>8381</v>
      </c>
      <c r="B2" s="20" t="s">
        <v>8398</v>
      </c>
      <c r="C2" s="20" t="s">
        <v>8397</v>
      </c>
      <c r="D2" s="20" t="s">
        <v>8396</v>
      </c>
      <c r="E2" s="20" t="s">
        <v>8385</v>
      </c>
      <c r="F2" s="20" t="s">
        <v>8402</v>
      </c>
      <c r="G2" s="20" t="s">
        <v>8403</v>
      </c>
      <c r="H2" s="20" t="s">
        <v>8404</v>
      </c>
    </row>
    <row r="3" spans="1:8" x14ac:dyDescent="0.25">
      <c r="A3" t="s">
        <v>8386</v>
      </c>
      <c r="B3" s="22">
        <f>COUNTIFS(Kickstarter!$D$2:$D$4115,"&lt;1000",Kickstarter!$F$2:$F$4115,'Outcomes Based on Goals'!B$2,Kickstarter!$R$2:$R$4115,"plays")</f>
        <v>141</v>
      </c>
      <c r="C3" s="22">
        <f>COUNTIFS(Kickstarter!$D$2:$D$4115,"&lt;1000",Kickstarter!$F$2:$F$4115,'Outcomes Based on Goals'!C$2,Kickstarter!$R$2:$R$4115,"plays")</f>
        <v>45</v>
      </c>
      <c r="D3" s="22">
        <f>COUNTIFS(Kickstarter!$D$2:$D$4115,"&lt;1000",Kickstarter!$F$2:$F$4115,'Outcomes Based on Goals'!D$2,Kickstarter!$R$2:$R$4115,"plays")</f>
        <v>0</v>
      </c>
      <c r="E3" s="22">
        <f>SUM(B3:D3)</f>
        <v>186</v>
      </c>
      <c r="F3" s="23">
        <f>B3/E3</f>
        <v>0.75806451612903225</v>
      </c>
      <c r="G3" s="23">
        <f>C3/E3</f>
        <v>0.24193548387096775</v>
      </c>
      <c r="H3" s="23">
        <v>0</v>
      </c>
    </row>
    <row r="4" spans="1:8" x14ac:dyDescent="0.25">
      <c r="A4" t="s">
        <v>8387</v>
      </c>
      <c r="B4" s="22">
        <f>COUNTIFS(Kickstarter!$D$2:$D$4115,"&gt;=1000",Kickstarter!$F$2:$F$4115,'Outcomes Based on Goals'!B2,Kickstarter!$R$2:$R$4115,"plays")-COUNTIFS(Kickstarter!$D$2:$D$4115,"&gt;4999",Kickstarter!$F$2:$F$4115,'Outcomes Based on Goals'!B2,Kickstarter!$R$2:$R$4115,"plays")</f>
        <v>388</v>
      </c>
      <c r="C4" s="22">
        <f>COUNTIFS(Kickstarter!$D$2:$D$4115,"&gt;=1000",Kickstarter!$F$2:$F$4115,'Outcomes Based on Goals'!C2,Kickstarter!$R$2:$R$4115,"plays")-COUNTIFS(Kickstarter!$D$2:$D$4115,"&gt;4999",Kickstarter!$F$2:$F$4115,'Outcomes Based on Goals'!C2,Kickstarter!$R$2:$R$4115,"plays")</f>
        <v>146</v>
      </c>
      <c r="D4" s="22">
        <f>COUNTIFS(Kickstarter!$D$2:$D$4115,"&gt;=1000",Kickstarter!$F$2:$F$4115,'Outcomes Based on Goals'!D2,Kickstarter!$R$2:$R$4115,"plays")-COUNTIFS(Kickstarter!$D$2:$D$4115,"&gt;4999",Kickstarter!$F$2:$F$4115,'Outcomes Based on Goals'!D2,Kickstarter!$R$2:$R$4115,"plays")</f>
        <v>0</v>
      </c>
      <c r="E4" s="22">
        <f t="shared" ref="E4:E14" si="0">SUM(B4:D4)</f>
        <v>534</v>
      </c>
      <c r="F4" s="23">
        <f t="shared" ref="F4:F14" si="1">B4/E4</f>
        <v>0.72659176029962547</v>
      </c>
      <c r="G4" s="23">
        <f t="shared" ref="G4:G14" si="2">C4/E4</f>
        <v>0.27340823970037453</v>
      </c>
      <c r="H4" s="23">
        <v>0</v>
      </c>
    </row>
    <row r="5" spans="1:8" x14ac:dyDescent="0.25">
      <c r="A5" t="s">
        <v>8388</v>
      </c>
      <c r="B5" s="22">
        <f>COUNTIFS(Kickstarter!$D$2:$D$4115,"&gt;=5000",Kickstarter!$F$2:$F$4115,'Outcomes Based on Goals'!B2,Kickstarter!$R$2:$R$4115,"plays")-COUNTIFS(Kickstarter!$D$2:$D$4115,"&gt;9999",Kickstarter!$F$2:$F$4115,'Outcomes Based on Goals'!B2,Kickstarter!$R$2:$R$4115,"plays")</f>
        <v>93</v>
      </c>
      <c r="C5" s="22">
        <f>COUNTIFS(Kickstarter!$D$2:$D$4115,"&gt;=5000",Kickstarter!$F$2:$F$4115,'Outcomes Based on Goals'!C2,Kickstarter!$R$2:$R$4115,"plays")-COUNTIFS(Kickstarter!$D$2:$D$4115,"&gt;9999",Kickstarter!$F$2:$F$4115,'Outcomes Based on Goals'!C2,Kickstarter!$R$2:$R$4115,"plays")</f>
        <v>76</v>
      </c>
      <c r="D5" s="22">
        <f>COUNTIFS(Kickstarter!$D$2:$D$4115,"&gt;=5000",Kickstarter!$F$2:$F$4115,'Outcomes Based on Goals'!D2,Kickstarter!$R$2:$R$4115,"plays")-COUNTIFS(Kickstarter!$D$2:$D$4115,"&gt;9999",Kickstarter!$F$2:$F$4115,'Outcomes Based on Goals'!D2,Kickstarter!$R$2:$R$4115,"plays")</f>
        <v>0</v>
      </c>
      <c r="E5" s="22">
        <f t="shared" si="0"/>
        <v>169</v>
      </c>
      <c r="F5" s="23">
        <f t="shared" si="1"/>
        <v>0.55029585798816572</v>
      </c>
      <c r="G5" s="23">
        <f t="shared" si="2"/>
        <v>0.44970414201183434</v>
      </c>
      <c r="H5" s="23">
        <v>0</v>
      </c>
    </row>
    <row r="6" spans="1:8" x14ac:dyDescent="0.25">
      <c r="A6" t="s">
        <v>8389</v>
      </c>
      <c r="B6" s="22">
        <f>COUNTIFS(Kickstarter!$D$2:$D$4115,"&gt;=10000",Kickstarter!$F$2:$F$4115,'Outcomes Based on Goals'!B2,Kickstarter!$R$2:$R$4115,"plays")-COUNTIFS(Kickstarter!$D$2:$D$4115,"&gt;14999",Kickstarter!$F$2:$F$4115,'Outcomes Based on Goals'!B2,Kickstarter!$R$2:$R$4115,"plays")</f>
        <v>39</v>
      </c>
      <c r="C6" s="22">
        <f>COUNTIFS(Kickstarter!$D$2:$D$4115,"&gt;=10000",Kickstarter!$F$2:$F$4115,'Outcomes Based on Goals'!C2,Kickstarter!$R$2:$R$4115,"plays")-COUNTIFS(Kickstarter!$D$2:$D$4115,"&gt;14999",Kickstarter!$F$2:$F$4115,'Outcomes Based on Goals'!C2,Kickstarter!$R$2:$R$4115,"plays")</f>
        <v>33</v>
      </c>
      <c r="D6" s="22">
        <f>COUNTIFS(Kickstarter!$D$2:$D$4115,"&gt;=10000",Kickstarter!$F$2:$F$4115,'Outcomes Based on Goals'!D2,Kickstarter!$R$2:$R$4115,"plays")-COUNTIFS(Kickstarter!$D$2:$D$4115,"&gt;14999",Kickstarter!$F$2:$F$4115,'Outcomes Based on Goals'!D2,Kickstarter!$R$2:$R$4115,"plays")</f>
        <v>0</v>
      </c>
      <c r="E6" s="22">
        <f t="shared" si="0"/>
        <v>72</v>
      </c>
      <c r="F6" s="23">
        <f t="shared" si="1"/>
        <v>0.54166666666666663</v>
      </c>
      <c r="G6" s="23">
        <f t="shared" si="2"/>
        <v>0.45833333333333331</v>
      </c>
      <c r="H6" s="23">
        <v>0</v>
      </c>
    </row>
    <row r="7" spans="1:8" x14ac:dyDescent="0.25">
      <c r="A7" t="s">
        <v>8390</v>
      </c>
      <c r="B7" s="22">
        <f>COUNTIFS(Kickstarter!$D$2:$D$4115,"&gt;=15000",Kickstarter!$F$2:$F$4115,'Outcomes Based on Goals'!B2,Kickstarter!$R$2:$R$4115,"plays")-COUNTIFS(Kickstarter!$D$2:$D$4115,"&gt;19999",Kickstarter!$F$2:$F$4115,'Outcomes Based on Goals'!B2,Kickstarter!$R$2:$R$4115,"plays")</f>
        <v>12</v>
      </c>
      <c r="C7" s="22">
        <f>COUNTIFS(Kickstarter!$D$2:$D$4115,"&gt;=15000",Kickstarter!$F$2:$F$4115,'Outcomes Based on Goals'!C2,Kickstarter!$R$2:$R$4115,"plays")-COUNTIFS(Kickstarter!$D$2:$D$4115,"&gt;19999",Kickstarter!$F$2:$F$4115,'Outcomes Based on Goals'!C2,Kickstarter!$R$2:$R$4115,"plays")</f>
        <v>12</v>
      </c>
      <c r="D7" s="22">
        <f>COUNTIFS(Kickstarter!$D$2:$D$4115,"&gt;=15000",Kickstarter!$F$2:$F$4115,'Outcomes Based on Goals'!D2,Kickstarter!$R$2:$R$4115,"plays")-COUNTIFS(Kickstarter!$D$2:$D$4115,"&gt;19999",Kickstarter!$F$2:$F$4115,'Outcomes Based on Goals'!D2,Kickstarter!$R$2:$R$4115,"plays")</f>
        <v>0</v>
      </c>
      <c r="E7" s="22">
        <f t="shared" si="0"/>
        <v>24</v>
      </c>
      <c r="F7" s="23">
        <f t="shared" si="1"/>
        <v>0.5</v>
      </c>
      <c r="G7" s="23">
        <f t="shared" si="2"/>
        <v>0.5</v>
      </c>
      <c r="H7" s="23">
        <v>0</v>
      </c>
    </row>
    <row r="8" spans="1:8" x14ac:dyDescent="0.25">
      <c r="A8" t="s">
        <v>8391</v>
      </c>
      <c r="B8" s="22">
        <f>COUNTIFS(Kickstarter!$D$2:$D$4115,"&gt;=20000",Kickstarter!$F$2:$F$4115,'Outcomes Based on Goals'!B2,Kickstarter!$R$2:$R$4115,"plays")-COUNTIFS(Kickstarter!$D$2:$D$4115,"&gt;24999",Kickstarter!$F$2:$F$4115,'Outcomes Based on Goals'!B2,Kickstarter!$R$2:$R$4115,"plays")</f>
        <v>9</v>
      </c>
      <c r="C8" s="22">
        <f>COUNTIFS(Kickstarter!$D$2:$D$4115,"&gt;=20000",Kickstarter!$F$2:$F$4115,'Outcomes Based on Goals'!C2,Kickstarter!$R$2:$R$4115,"plays")-COUNTIFS(Kickstarter!$D$2:$D$4115,"&gt;24999",Kickstarter!$F$2:$F$4115,'Outcomes Based on Goals'!C2,Kickstarter!$R$2:$R$4115,"plays")</f>
        <v>11</v>
      </c>
      <c r="D8" s="22">
        <f>COUNTIFS(Kickstarter!$D$2:$D$4115,"&gt;=20000",Kickstarter!$F$2:$F$4115,'Outcomes Based on Goals'!D2,Kickstarter!$R$2:$R$4115,"plays")-COUNTIFS(Kickstarter!$D$2:$D$4115,"&gt;24999",Kickstarter!$F$2:$F$4115,'Outcomes Based on Goals'!D2,Kickstarter!$R$2:$R$4115,"plays")</f>
        <v>0</v>
      </c>
      <c r="E8" s="22">
        <f t="shared" si="0"/>
        <v>20</v>
      </c>
      <c r="F8" s="23">
        <f t="shared" si="1"/>
        <v>0.45</v>
      </c>
      <c r="G8" s="23">
        <f t="shared" si="2"/>
        <v>0.55000000000000004</v>
      </c>
      <c r="H8" s="23">
        <v>0</v>
      </c>
    </row>
    <row r="9" spans="1:8" x14ac:dyDescent="0.25">
      <c r="A9" t="s">
        <v>8399</v>
      </c>
      <c r="B9" s="22">
        <f>COUNTIFS(Kickstarter!$D$2:$D$4115,"&gt;=25000",Kickstarter!$F$2:$F$4115,'Outcomes Based on Goals'!B2,Kickstarter!$R$2:$R$4115,"plays")-COUNTIFS(Kickstarter!$D$2:$D$4115,"&gt;29999",Kickstarter!$F$2:$F$4115,'Outcomes Based on Goals'!B2,Kickstarter!$R$2:$R$4115,"plays")</f>
        <v>1</v>
      </c>
      <c r="C9" s="22">
        <f>COUNTIFS(Kickstarter!$D$2:$D$4115,"&gt;=25000",Kickstarter!$F$2:$F$4115,'Outcomes Based on Goals'!C2,Kickstarter!$R$2:$R$4115,"plays")-COUNTIFS(Kickstarter!$D$2:$D$4115,"&gt;29999",Kickstarter!$F$2:$F$4115,'Outcomes Based on Goals'!C2,Kickstarter!$R$2:$R$4115,"plays")</f>
        <v>4</v>
      </c>
      <c r="D9" s="22">
        <f>COUNTIFS(Kickstarter!$D$2:$D$4115,"&gt;=25000",Kickstarter!$F$2:$F$4115,'Outcomes Based on Goals'!D2,Kickstarter!$R$2:$R$4115,"plays")-COUNTIFS(Kickstarter!$D$2:$D$4115,"&gt;29999",Kickstarter!$F$2:$F$4115,'Outcomes Based on Goals'!D2,Kickstarter!$R$2:$R$4115,"plays")</f>
        <v>0</v>
      </c>
      <c r="E9" s="22">
        <f t="shared" si="0"/>
        <v>5</v>
      </c>
      <c r="F9" s="23">
        <f t="shared" si="1"/>
        <v>0.2</v>
      </c>
      <c r="G9" s="23">
        <f t="shared" si="2"/>
        <v>0.8</v>
      </c>
      <c r="H9" s="23">
        <v>0</v>
      </c>
    </row>
    <row r="10" spans="1:8" x14ac:dyDescent="0.25">
      <c r="A10" t="s">
        <v>8400</v>
      </c>
      <c r="B10" s="22">
        <f>COUNTIFS(Kickstarter!$D$2:$D$4115,"&gt;=30000",Kickstarter!$F$2:$F$4115,'Outcomes Based on Goals'!B2,Kickstarter!$R$2:$R$4115,"plays")-COUNTIFS(Kickstarter!$D$2:$D$4115,"&gt;34999",Kickstarter!$F$2:$F$4115,'Outcomes Based on Goals'!B2,Kickstarter!$R$2:$R$4115,"plays")</f>
        <v>3</v>
      </c>
      <c r="C10" s="22">
        <f>COUNTIFS(Kickstarter!$D$2:$D$4115,"&gt;=30000",Kickstarter!$F$2:$F$4115,'Outcomes Based on Goals'!C2,Kickstarter!$R$2:$R$4115,"plays")-COUNTIFS(Kickstarter!$D$2:$D$4115,"&gt;34999",Kickstarter!$F$2:$F$4115,'Outcomes Based on Goals'!C2,Kickstarter!$R$2:$R$4115,"plays")</f>
        <v>8</v>
      </c>
      <c r="D10" s="22">
        <f>COUNTIFS(Kickstarter!$D$2:$D$4115,"&gt;=30000",Kickstarter!$F$2:$F$4115,'Outcomes Based on Goals'!D2,Kickstarter!$R$2:$R$4115,"plays")-COUNTIFS(Kickstarter!$D$2:$D$4115,"&gt;34999",Kickstarter!$F$2:$F$4115,'Outcomes Based on Goals'!D2,Kickstarter!$R$2:$R$4115,"plays")</f>
        <v>0</v>
      </c>
      <c r="E10" s="22">
        <f t="shared" si="0"/>
        <v>11</v>
      </c>
      <c r="F10" s="23">
        <f t="shared" si="1"/>
        <v>0.27272727272727271</v>
      </c>
      <c r="G10" s="23">
        <f t="shared" si="2"/>
        <v>0.72727272727272729</v>
      </c>
      <c r="H10" s="23">
        <v>0</v>
      </c>
    </row>
    <row r="11" spans="1:8" x14ac:dyDescent="0.25">
      <c r="A11" t="s">
        <v>8401</v>
      </c>
      <c r="B11" s="22">
        <f>COUNTIFS(Kickstarter!$D$2:$D$4115,"&gt;=35000",Kickstarter!$F$2:$F$4115,'Outcomes Based on Goals'!B2,Kickstarter!$R$2:$R$4115,"plays")-COUNTIFS(Kickstarter!$D$2:$D$4115,"&gt;39999",Kickstarter!$F$2:$F$4115,'Outcomes Based on Goals'!B2,Kickstarter!$R$2:$R$4115,"plays")</f>
        <v>4</v>
      </c>
      <c r="C11" s="22">
        <f>COUNTIFS(Kickstarter!$D$2:$D$4115,"&gt;=35000",Kickstarter!$F$2:$F$4115,'Outcomes Based on Goals'!C2,Kickstarter!$R$2:$R$4115,"plays")-COUNTIFS(Kickstarter!$D$2:$D$4115,"&gt;39999",Kickstarter!$F$2:$F$4115,'Outcomes Based on Goals'!C2,Kickstarter!$R$2:$R$4115,"plays")</f>
        <v>2</v>
      </c>
      <c r="D11" s="22">
        <f>COUNTIFS(Kickstarter!$D$2:$D$4115,"&gt;=35000",Kickstarter!$F$2:$F$4115,'Outcomes Based on Goals'!D2,Kickstarter!$R$2:$R$4115,"plays")-COUNTIFS(Kickstarter!$D$2:$D$4115,"&gt;39999",Kickstarter!$F$2:$F$4115,'Outcomes Based on Goals'!D2,Kickstarter!$R$2:$R$4115,"plays")</f>
        <v>0</v>
      </c>
      <c r="E11" s="22">
        <f t="shared" si="0"/>
        <v>6</v>
      </c>
      <c r="F11" s="23">
        <f t="shared" si="1"/>
        <v>0.66666666666666663</v>
      </c>
      <c r="G11" s="23">
        <f t="shared" si="2"/>
        <v>0.33333333333333331</v>
      </c>
      <c r="H11" s="23">
        <v>0</v>
      </c>
    </row>
    <row r="12" spans="1:8" x14ac:dyDescent="0.25">
      <c r="A12" t="s">
        <v>8392</v>
      </c>
      <c r="B12" s="22">
        <f>COUNTIFS(Kickstarter!$D$2:$D$4115,"&gt;=40000",Kickstarter!$F$2:$F$4115,'Outcomes Based on Goals'!B2,Kickstarter!$R$2:$R$4115,"plays")-COUNTIFS(Kickstarter!$D$2:$D$4115,"&gt;44999",Kickstarter!$F$2:$F$4115,'Outcomes Based on Goals'!B2,Kickstarter!$R$2:$R$4115,"plays")</f>
        <v>2</v>
      </c>
      <c r="C12" s="22">
        <f>COUNTIFS(Kickstarter!$D$2:$D$4115,"&gt;=40000",Kickstarter!$F$2:$F$4115,'Outcomes Based on Goals'!C2,Kickstarter!$R$2:$R$4115,"plays")-COUNTIFS(Kickstarter!$D$2:$D$4115,"&gt;44999",Kickstarter!$F$2:$F$4115,'Outcomes Based on Goals'!C2,Kickstarter!$R$2:$R$4115,"plays")</f>
        <v>1</v>
      </c>
      <c r="D12" s="22">
        <f>COUNTIFS(Kickstarter!$D$2:$D$4115,"&gt;=40000",Kickstarter!$F$2:$F$4115,'Outcomes Based on Goals'!D2,Kickstarter!$R$2:$R$4115,"plays")-COUNTIFS(Kickstarter!$D$2:$D$4115,"&gt;44999",Kickstarter!$F$2:$F$4115,'Outcomes Based on Goals'!D2,Kickstarter!$R$2:$R$4115,"plays")</f>
        <v>0</v>
      </c>
      <c r="E12" s="22">
        <f t="shared" si="0"/>
        <v>3</v>
      </c>
      <c r="F12" s="23">
        <f t="shared" si="1"/>
        <v>0.66666666666666663</v>
      </c>
      <c r="G12" s="23">
        <f t="shared" si="2"/>
        <v>0.33333333333333331</v>
      </c>
      <c r="H12" s="23">
        <v>0</v>
      </c>
    </row>
    <row r="13" spans="1:8" x14ac:dyDescent="0.25">
      <c r="A13" t="s">
        <v>8393</v>
      </c>
      <c r="B13" s="22">
        <f>COUNTIFS(Kickstarter!$D$2:$D$4115,"&gt;=45000",Kickstarter!$F$2:$F$4115,'Outcomes Based on Goals'!B2,Kickstarter!$R$2:$R$4115,"plays")-COUNTIFS(Kickstarter!$D$2:$D$4115,"&gt;49999",Kickstarter!$F$2:$F$4115,'Outcomes Based on Goals'!B2,Kickstarter!$R$2:$R$4115,"plays")</f>
        <v>0</v>
      </c>
      <c r="C13" s="22">
        <f>COUNTIFS(Kickstarter!$D$2:$D$4115,"&gt;=45000",Kickstarter!$F$2:$F$4115,'Outcomes Based on Goals'!C2,Kickstarter!$R$2:$R$4115,"plays")-COUNTIFS(Kickstarter!$D$2:$D$4115,"&gt;49999",Kickstarter!$F$2:$F$4115,'Outcomes Based on Goals'!C2,Kickstarter!$R$2:$R$4115,"plays")</f>
        <v>1</v>
      </c>
      <c r="D13" s="22">
        <f>COUNTIFS(Kickstarter!$D$2:$D$4115,"&gt;=45000",Kickstarter!$F$2:$F$4115,'Outcomes Based on Goals'!D2,Kickstarter!$R$2:$R$4115,"plays")-COUNTIFS(Kickstarter!$D$2:$D$4115,"&gt;49999",Kickstarter!$F$2:$F$4115,'Outcomes Based on Goals'!D2,Kickstarter!$R$2:$R$4115,"plays")</f>
        <v>0</v>
      </c>
      <c r="E13" s="22">
        <f t="shared" si="0"/>
        <v>1</v>
      </c>
      <c r="F13" s="23">
        <f t="shared" si="1"/>
        <v>0</v>
      </c>
      <c r="G13" s="23">
        <f t="shared" si="2"/>
        <v>1</v>
      </c>
      <c r="H13" s="23">
        <v>0</v>
      </c>
    </row>
    <row r="14" spans="1:8" x14ac:dyDescent="0.25">
      <c r="A14" t="s">
        <v>8394</v>
      </c>
      <c r="B14" s="22">
        <f>COUNTIFS(Kickstarter!$D$2:$D$4115,"&gt;=50000",Kickstarter!$F$2:$F$4115,'Outcomes Based on Goals'!B2,Kickstarter!$R$2:$R$4115,"plays")</f>
        <v>2</v>
      </c>
      <c r="C14" s="22">
        <f>COUNTIFS(Kickstarter!$D$2:$D$4115,"&gt;=50000",Kickstarter!$F$2:$F$4115,'Outcomes Based on Goals'!C2,Kickstarter!$R$2:$R$4115,"plays")</f>
        <v>14</v>
      </c>
      <c r="D14" s="22">
        <f>COUNTIFS(Kickstarter!$D$2:$D$4115,"&gt;=50000",Kickstarter!$F$2:$F$4115,'Outcomes Based on Goals'!D2,Kickstarter!$R$2:$R$4115,"plays")</f>
        <v>0</v>
      </c>
      <c r="E14" s="22">
        <f t="shared" si="0"/>
        <v>16</v>
      </c>
      <c r="F14" s="23">
        <f t="shared" si="1"/>
        <v>0.125</v>
      </c>
      <c r="G14" s="23">
        <f t="shared" si="2"/>
        <v>0.875</v>
      </c>
      <c r="H14" s="2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70537-C364-47ED-A7CF-2F04852E0EB4}">
  <dimension ref="A1:F6"/>
  <sheetViews>
    <sheetView workbookViewId="0">
      <selection activeCell="H4" sqref="H4"/>
    </sheetView>
  </sheetViews>
  <sheetFormatPr defaultRowHeight="15" x14ac:dyDescent="0.25"/>
  <cols>
    <col min="1" max="1" width="33.5703125" style="15" bestFit="1" customWidth="1"/>
    <col min="2" max="2" width="78.5703125" style="16" customWidth="1"/>
    <col min="3" max="3" width="15.85546875" customWidth="1"/>
    <col min="5" max="5" width="12.85546875" bestFit="1" customWidth="1"/>
    <col min="6" max="6" width="11.42578125" bestFit="1" customWidth="1"/>
  </cols>
  <sheetData>
    <row r="1" spans="1:6" s="20" customFormat="1" x14ac:dyDescent="0.25">
      <c r="A1" s="18" t="s">
        <v>8380</v>
      </c>
      <c r="B1" s="19" t="s">
        <v>4110</v>
      </c>
      <c r="C1" s="20" t="s">
        <v>8381</v>
      </c>
      <c r="D1" s="20" t="s">
        <v>8382</v>
      </c>
      <c r="E1" s="20" t="s">
        <v>8383</v>
      </c>
      <c r="F1" s="20" t="s">
        <v>8384</v>
      </c>
    </row>
    <row r="2" spans="1:6" ht="30" x14ac:dyDescent="0.25">
      <c r="A2" s="15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7">
        <f>VLOOKUP(B2, Kickstarter!C:E, 2, FALSE)</f>
        <v>2000</v>
      </c>
      <c r="D2" s="17">
        <f>VLOOKUP(B2, Kickstarter!C:E, 3, FALSE)</f>
        <v>2020</v>
      </c>
      <c r="E2">
        <f>VLOOKUP(B2,Kickstarter!C:P,14,FALSE)</f>
        <v>51.79</v>
      </c>
      <c r="F2">
        <f>VLOOKUP(B2,Kickstarter!C:P,10,FALSE)</f>
        <v>39</v>
      </c>
    </row>
    <row r="3" spans="1:6" ht="30" x14ac:dyDescent="0.25">
      <c r="A3" s="15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7">
        <f>VLOOKUP(B3, Kickstarter!C:E, 2, FALSE)</f>
        <v>2000</v>
      </c>
      <c r="D3" s="17">
        <f>VLOOKUP(B3, Kickstarter!C:E, 3, FALSE)</f>
        <v>2020</v>
      </c>
      <c r="E3">
        <f>VLOOKUP(B3,Kickstarter!C:P,14,FALSE)</f>
        <v>36.07</v>
      </c>
      <c r="F3">
        <f>VLOOKUP(B3,Kickstarter!C:P,10,FALSE)</f>
        <v>56</v>
      </c>
    </row>
    <row r="4" spans="1:6" ht="30" x14ac:dyDescent="0.25">
      <c r="A4" s="15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7">
        <f>VLOOKUP(B4, Kickstarter!C:E, 2, FALSE)</f>
        <v>1500</v>
      </c>
      <c r="D4" s="17">
        <f>VLOOKUP(B4, Kickstarter!C:E, 3, FALSE)</f>
        <v>2576</v>
      </c>
      <c r="E4">
        <f>VLOOKUP(B4,Kickstarter!C:P,14,FALSE)</f>
        <v>33.03</v>
      </c>
      <c r="F4">
        <f>VLOOKUP(B4,Kickstarter!C:P,10,FALSE)</f>
        <v>78</v>
      </c>
    </row>
    <row r="5" spans="1:6" ht="30" x14ac:dyDescent="0.25">
      <c r="A5" s="15" t="s">
        <v>3329</v>
      </c>
      <c r="B5" s="16" t="str">
        <f>VLOOKUP(A5, Kickstarter!B:C, 2, FALSE)</f>
        <v>Jestia and Raedon is a brand new romantic comedy play going to the Edinburgh Fringe Festival this summer.</v>
      </c>
      <c r="C5" s="17">
        <f>VLOOKUP(B5, Kickstarter!C:E, 2, FALSE)</f>
        <v>1000</v>
      </c>
      <c r="D5" s="17">
        <f>VLOOKUP(B5, Kickstarter!C:E, 3, FALSE)</f>
        <v>1168</v>
      </c>
      <c r="E5">
        <f>VLOOKUP(B5,Kickstarter!C:P,14,FALSE)</f>
        <v>44.92</v>
      </c>
      <c r="F5">
        <f>VLOOKUP(B5,Kickstarter!C:P,10,FALSE)</f>
        <v>26</v>
      </c>
    </row>
    <row r="6" spans="1:6" ht="30" x14ac:dyDescent="0.25">
      <c r="A6" s="15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7">
        <f>VLOOKUP(B6, Kickstarter!C:E, 2, FALSE)</f>
        <v>4000</v>
      </c>
      <c r="D6" s="17">
        <f>VLOOKUP(B6, Kickstarter!C:E, 3, FALSE)</f>
        <v>4137</v>
      </c>
      <c r="E6">
        <f>VLOOKUP(B6,Kickstarter!C:P,14,FALSE)</f>
        <v>36.61</v>
      </c>
      <c r="F6">
        <f>VLOOKUP(B6,Kickstarter!C:P,10,FALSE)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C3716-7BC3-4D51-B55B-B0C837B19BB2}">
  <sheetPr>
    <tabColor rgb="FF0070C0"/>
  </sheetPr>
  <dimension ref="A1:E7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18DF-679F-4923-86E0-3FE75C7DFD75}">
  <sheetPr>
    <tabColor rgb="FF00B0F0"/>
  </sheetPr>
  <dimension ref="A1:E18"/>
  <sheetViews>
    <sheetView workbookViewId="0">
      <selection activeCell="I7" sqref="I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8367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1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1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1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1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1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1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1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1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1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1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1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1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1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Kickstarter</vt:lpstr>
      <vt:lpstr>Outcomes Based on Goals</vt:lpstr>
      <vt:lpstr>Endinburgh Research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wyluda</cp:lastModifiedBy>
  <dcterms:created xsi:type="dcterms:W3CDTF">2017-04-20T15:17:24Z</dcterms:created>
  <dcterms:modified xsi:type="dcterms:W3CDTF">2020-09-24T15:58:29Z</dcterms:modified>
</cp:coreProperties>
</file>