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g8x3-my.sharepoint.com/personal/excel842000_yg8x3_onmicrosoft_com/Documents/Ikeja Bu Performance/MPR Q1 DATA/2023 Performance Data/2023 MPR/DCRC/"/>
    </mc:Choice>
  </mc:AlternateContent>
  <xr:revisionPtr revIDLastSave="3" documentId="13_ncr:1_{156A5013-8EA4-45F4-9AC6-A4313F227A53}" xr6:coauthVersionLast="47" xr6:coauthVersionMax="47" xr10:uidLastSave="{200AB40D-5AB0-46A7-9B83-A8F6EEEB7CAA}"/>
  <bookViews>
    <workbookView xWindow="-110" yWindow="-110" windowWidth="19420" windowHeight="10420" xr2:uid="{6DB3DD6E-A454-4178-9701-536687BB55DB}"/>
  </bookViews>
  <sheets>
    <sheet name="MPR MODEL" sheetId="2" r:id="rId1"/>
    <sheet name="Sheet2" sheetId="10" state="hidden" r:id="rId2"/>
    <sheet name="DT" sheetId="4" state="hidden" r:id="rId3"/>
    <sheet name="APRIL" sheetId="1" state="hidden" r:id="rId4"/>
    <sheet name="MAY" sheetId="5" state="hidden" r:id="rId5"/>
    <sheet name="JUNE" sheetId="6" state="hidden" r:id="rId6"/>
    <sheet name="Sheet1" sheetId="7" state="hidden" r:id="rId7"/>
  </sheets>
  <definedNames>
    <definedName name="ALL_UNDERTAKINGS">Sheet2!$A$2:$A$9</definedName>
    <definedName name="ANIFOWOSHE" localSheetId="2">DT!$I$2:$I$4</definedName>
    <definedName name="ANIFOWOSHE">Sheet2!$E$2:$E$4</definedName>
    <definedName name="IFAKO">Sheet2!$F$2:$F$5</definedName>
    <definedName name="OBA_AKRAN">Sheet2!$G$2:$G$3</definedName>
    <definedName name="OGBA">Sheet2!$H$2:$H$5</definedName>
    <definedName name="OJODU">Sheet2!$I$2:$I$6</definedName>
    <definedName name="OKE_IRA">Sheet2!$J$2:$J$5</definedName>
    <definedName name="OREGUN">Sheet2!$K$2:$K$5</definedName>
    <definedName name="PTC">Sheet2!$L$2:$L$5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T3" i="6"/>
  <c r="T4" i="6"/>
  <c r="T6" i="6"/>
  <c r="T7" i="6"/>
  <c r="T8" i="6"/>
  <c r="T9" i="6"/>
  <c r="T11" i="6"/>
  <c r="T12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9" i="6"/>
  <c r="T30" i="6"/>
  <c r="T31" i="6"/>
  <c r="T32" i="6"/>
  <c r="T34" i="6"/>
  <c r="T35" i="6"/>
  <c r="T36" i="6"/>
  <c r="T37" i="6"/>
  <c r="T2" i="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E7" i="2" s="1"/>
  <c r="T35" i="5"/>
  <c r="T36" i="5"/>
  <c r="T37" i="5"/>
  <c r="T38" i="5"/>
  <c r="T39" i="5"/>
  <c r="T3" i="5"/>
  <c r="T4" i="1" l="1"/>
  <c r="T5" i="1"/>
  <c r="T7" i="1"/>
  <c r="T8" i="1"/>
  <c r="T9" i="1"/>
  <c r="T10" i="1"/>
  <c r="T12" i="1"/>
  <c r="T13" i="1"/>
  <c r="T14" i="1"/>
  <c r="T15" i="1"/>
  <c r="T16" i="1"/>
  <c r="T17" i="1"/>
  <c r="T18" i="1"/>
  <c r="T20" i="1"/>
  <c r="T21" i="1"/>
  <c r="T22" i="1"/>
  <c r="T23" i="1"/>
  <c r="T24" i="1"/>
  <c r="T26" i="1"/>
  <c r="T27" i="1"/>
  <c r="T28" i="1"/>
  <c r="T29" i="1"/>
  <c r="T31" i="1"/>
  <c r="T32" i="1"/>
  <c r="T33" i="1"/>
  <c r="T34" i="1"/>
  <c r="D7" i="2" s="1"/>
  <c r="T36" i="1"/>
  <c r="T37" i="1"/>
  <c r="T38" i="1"/>
  <c r="T39" i="1"/>
  <c r="T3" i="1"/>
  <c r="F20" i="2" l="1"/>
  <c r="F19" i="2"/>
  <c r="F17" i="2"/>
  <c r="F14" i="2"/>
  <c r="F12" i="2"/>
  <c r="F10" i="2"/>
  <c r="F8" i="2"/>
  <c r="F5" i="2"/>
  <c r="E20" i="2"/>
  <c r="E19" i="2"/>
  <c r="E17" i="2"/>
  <c r="E14" i="2"/>
  <c r="E12" i="2"/>
  <c r="E10" i="2"/>
  <c r="E8" i="2"/>
  <c r="E5" i="2"/>
  <c r="D20" i="2"/>
  <c r="D19" i="2"/>
  <c r="D17" i="2"/>
  <c r="D14" i="2"/>
  <c r="D12" i="2"/>
  <c r="D10" i="2"/>
  <c r="D8" i="2"/>
  <c r="D5" i="2"/>
  <c r="W6" i="1" l="1"/>
  <c r="W11" i="1"/>
  <c r="W14" i="1"/>
  <c r="W19" i="1"/>
  <c r="W25" i="1"/>
  <c r="W30" i="1"/>
  <c r="W35" i="1"/>
  <c r="V4" i="1"/>
  <c r="V5" i="1"/>
  <c r="V7" i="1"/>
  <c r="V8" i="1"/>
  <c r="V9" i="1"/>
  <c r="V10" i="1"/>
  <c r="V12" i="1"/>
  <c r="V13" i="1"/>
  <c r="V15" i="1"/>
  <c r="V16" i="1"/>
  <c r="V17" i="1"/>
  <c r="V18" i="1"/>
  <c r="V20" i="1"/>
  <c r="V21" i="1"/>
  <c r="V22" i="1"/>
  <c r="V23" i="1"/>
  <c r="V24" i="1"/>
  <c r="V26" i="1"/>
  <c r="V27" i="1"/>
  <c r="V28" i="1"/>
  <c r="V29" i="1"/>
  <c r="V31" i="1"/>
  <c r="V32" i="1"/>
  <c r="V33" i="1"/>
  <c r="V34" i="1"/>
  <c r="V36" i="1"/>
  <c r="V37" i="1"/>
  <c r="V38" i="1"/>
  <c r="U4" i="1"/>
  <c r="U5" i="1"/>
  <c r="U7" i="1"/>
  <c r="U8" i="1"/>
  <c r="W8" i="1" s="1"/>
  <c r="Z8" i="1" s="1"/>
  <c r="U9" i="1"/>
  <c r="W9" i="1" s="1"/>
  <c r="Z9" i="1" s="1"/>
  <c r="U10" i="1"/>
  <c r="U12" i="1"/>
  <c r="U13" i="1"/>
  <c r="U15" i="1"/>
  <c r="U16" i="1"/>
  <c r="U17" i="1"/>
  <c r="U18" i="1"/>
  <c r="W18" i="1" s="1"/>
  <c r="Z18" i="1" s="1"/>
  <c r="U20" i="1"/>
  <c r="W20" i="1" s="1"/>
  <c r="Z20" i="1" s="1"/>
  <c r="U21" i="1"/>
  <c r="U22" i="1"/>
  <c r="U23" i="1"/>
  <c r="U24" i="1"/>
  <c r="U26" i="1"/>
  <c r="U27" i="1"/>
  <c r="U28" i="1"/>
  <c r="W28" i="1" s="1"/>
  <c r="Z28" i="1" s="1"/>
  <c r="U29" i="1"/>
  <c r="W29" i="1" s="1"/>
  <c r="Z29" i="1" s="1"/>
  <c r="U31" i="1"/>
  <c r="U32" i="1"/>
  <c r="U33" i="1"/>
  <c r="U34" i="1"/>
  <c r="U36" i="1"/>
  <c r="U37" i="1"/>
  <c r="U38" i="1"/>
  <c r="W38" i="1" s="1"/>
  <c r="Z38" i="1" s="1"/>
  <c r="V3" i="1"/>
  <c r="U3" i="1"/>
  <c r="W33" i="1" l="1"/>
  <c r="Z33" i="1" s="1"/>
  <c r="W22" i="1"/>
  <c r="Z22" i="1" s="1"/>
  <c r="W32" i="1"/>
  <c r="Z32" i="1" s="1"/>
  <c r="W12" i="1"/>
  <c r="Z12" i="1" s="1"/>
  <c r="W37" i="1"/>
  <c r="Z37" i="1" s="1"/>
  <c r="W27" i="1"/>
  <c r="Z27" i="1" s="1"/>
  <c r="W17" i="1"/>
  <c r="Z17" i="1" s="1"/>
  <c r="W7" i="1"/>
  <c r="Z7" i="1" s="1"/>
  <c r="W36" i="1"/>
  <c r="Z36" i="1" s="1"/>
  <c r="W26" i="1"/>
  <c r="Z26" i="1" s="1"/>
  <c r="W16" i="1"/>
  <c r="Z16" i="1" s="1"/>
  <c r="W5" i="1"/>
  <c r="Z5" i="1" s="1"/>
  <c r="W34" i="1"/>
  <c r="Z34" i="1" s="1"/>
  <c r="W4" i="1"/>
  <c r="Z4" i="1" s="1"/>
  <c r="W23" i="1"/>
  <c r="Z23" i="1" s="1"/>
  <c r="W13" i="1"/>
  <c r="Z13" i="1" s="1"/>
  <c r="W3" i="1"/>
  <c r="Z3" i="1" s="1"/>
  <c r="W31" i="1"/>
  <c r="Z31" i="1" s="1"/>
  <c r="W21" i="1"/>
  <c r="Z21" i="1" s="1"/>
  <c r="W10" i="1"/>
  <c r="Z10" i="1" s="1"/>
  <c r="W24" i="1"/>
  <c r="Z24" i="1" s="1"/>
  <c r="W15" i="1"/>
  <c r="Z15" i="1" s="1"/>
  <c r="AA34" i="1" l="1"/>
  <c r="AA21" i="1"/>
  <c r="AA18" i="1"/>
  <c r="AA4" i="1"/>
  <c r="AA31" i="1"/>
  <c r="AA32" i="1"/>
  <c r="AA15" i="1"/>
  <c r="AA24" i="1"/>
  <c r="AA7" i="1"/>
  <c r="AA3" i="1"/>
  <c r="AA27" i="1"/>
  <c r="AA22" i="1"/>
  <c r="AA5" i="1"/>
  <c r="AA37" i="1"/>
  <c r="AA29" i="1"/>
  <c r="AA9" i="1"/>
  <c r="AA36" i="1"/>
  <c r="AA13" i="1"/>
  <c r="AA20" i="1"/>
  <c r="AA17" i="1"/>
  <c r="AA26" i="1"/>
  <c r="AA33" i="1"/>
  <c r="AA38" i="1"/>
  <c r="AA28" i="1"/>
  <c r="AA12" i="1"/>
  <c r="AA23" i="1"/>
  <c r="AA16" i="1"/>
  <c r="AA8" i="1"/>
  <c r="A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Uchechukwu Awara</author>
  </authors>
  <commentList>
    <comment ref="E19" authorId="0" shapeId="0" xr:uid="{DCE7EE12-23C5-49CE-AB01-744649B9C9CC}">
      <text>
        <r>
          <rPr>
            <b/>
            <sz val="9"/>
            <color indexed="81"/>
            <rFont val="Tahoma"/>
            <family val="2"/>
          </rPr>
          <t>Uchechukwu Awara: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check  for wrongly reactivated</t>
        </r>
      </text>
    </comment>
  </commentList>
</comments>
</file>

<file path=xl/sharedStrings.xml><?xml version="1.0" encoding="utf-8"?>
<sst xmlns="http://schemas.openxmlformats.org/spreadsheetml/2006/main" count="421" uniqueCount="114">
  <si>
    <t>DCRC Score as at date</t>
  </si>
  <si>
    <t>PETER AKOREDE &amp; GODWIN EGBIRE</t>
  </si>
  <si>
    <t>PTC</t>
  </si>
  <si>
    <t>Gangs</t>
  </si>
  <si>
    <t>Undertaking</t>
  </si>
  <si>
    <t>JAMES AKINBOWALE &amp; ALAUSA LATEEF</t>
  </si>
  <si>
    <t>OLAWALE  SAMUEL &amp; DANIEL ABAYOMI</t>
  </si>
  <si>
    <t>ABAYOMI OLUTUNDE &amp; ADEBANJO PETER</t>
  </si>
  <si>
    <t>ANIFOWOSHE</t>
  </si>
  <si>
    <t>OBAAKRAN</t>
  </si>
  <si>
    <t>OREGUN</t>
  </si>
  <si>
    <t>OJODU</t>
  </si>
  <si>
    <t>OGBA</t>
  </si>
  <si>
    <t>IFAKO</t>
  </si>
  <si>
    <t>OKE IRA</t>
  </si>
  <si>
    <t>UT</t>
  </si>
  <si>
    <t>GANG NO</t>
  </si>
  <si>
    <t>GANG MEMBERS</t>
  </si>
  <si>
    <t>No of DTs</t>
  </si>
  <si>
    <t>No of DTs that met CE Target</t>
  </si>
  <si>
    <t>No of DTs that met CRR Target</t>
  </si>
  <si>
    <t>CURRENT BILL</t>
  </si>
  <si>
    <t>COLLECTION TARGET</t>
  </si>
  <si>
    <t>OUTSTANDING</t>
  </si>
  <si>
    <t>POPULATION</t>
  </si>
  <si>
    <t>RESPONSE</t>
  </si>
  <si>
    <t>CE</t>
  </si>
  <si>
    <t>CRR</t>
  </si>
  <si>
    <t>CE TARGET</t>
  </si>
  <si>
    <t>CRR TARGET</t>
  </si>
  <si>
    <t>TOTAL</t>
  </si>
  <si>
    <t>OBA AKRAN</t>
  </si>
  <si>
    <t>OKE-IRA</t>
  </si>
  <si>
    <t>CRR=50%</t>
  </si>
  <si>
    <t>CE= 50%</t>
  </si>
  <si>
    <t>SCORE (CE &amp; CRR)</t>
  </si>
  <si>
    <t xml:space="preserve"> </t>
  </si>
  <si>
    <t>RANK</t>
  </si>
  <si>
    <t>AVERAGE</t>
  </si>
  <si>
    <t>R&amp;R Q1</t>
  </si>
  <si>
    <t>FASHINA OLAWALE AND OYEDEJI OJO</t>
  </si>
  <si>
    <t>AHMED WASIU AND OKE NOAH</t>
  </si>
  <si>
    <t>ENIOLA ADEBAYO AND CHRISTOPHER ITA</t>
  </si>
  <si>
    <t>AKERELE OLALEKAN &amp; ODIKE GODWIN</t>
  </si>
  <si>
    <t>EKOJA EMMANUEL &amp; THANKGOD MADUBUIKE</t>
  </si>
  <si>
    <t>ABIONA BABATUNDE &amp; ODEBIYI IDOWU EMMANUEL</t>
  </si>
  <si>
    <t>RAUF ADEWALE &amp; RAHEEM OLAYEMI</t>
  </si>
  <si>
    <t>ADENIYI TEMITOPE &amp; ABIMBOLA GIWA</t>
  </si>
  <si>
    <t>STEPHEN EYINNA &amp; ALEX OMOLEGAN</t>
  </si>
  <si>
    <t>OLUMIDE SALAMI &amp; UBONG JOHN</t>
  </si>
  <si>
    <t>KOLAJO YAHYA &amp; AKOJEDE GAFAR</t>
  </si>
  <si>
    <t>OKERE MAGNUS &amp; OPEYEMI ADENIYI</t>
  </si>
  <si>
    <t>ADELAKUN MICHAEL &amp; UBONG JEREMIAH</t>
  </si>
  <si>
    <t>AKINOLA OLUSESAN &amp; OLAYIWOLA MUSTAPHA</t>
  </si>
  <si>
    <t>SUNDAY ALONGE &amp; DEJI SMITH</t>
  </si>
  <si>
    <t>SHOLA KUJORE &amp; AKINSOLA AKINWUMI</t>
  </si>
  <si>
    <t>ISMAIL DISU/DAVID ADETAYO</t>
  </si>
  <si>
    <t>ADELEKE YUSUF/KAYODE GBENGA</t>
  </si>
  <si>
    <t>KELECHI OZURUMBA/TUNDE ONIFADE</t>
  </si>
  <si>
    <t>FEMI OMONEHIN/JULIUS OLAYIOYE</t>
  </si>
  <si>
    <t>LUKMON BAKARE &amp; HAMZAT OLABODE</t>
  </si>
  <si>
    <t>UCHE MMENEGINI &amp; ADEYINKA OLORUNYOMI</t>
  </si>
  <si>
    <t>ALEXANDER NNAMUCHI &amp; LAZARUS PHILEMON</t>
  </si>
  <si>
    <t>MICHAEL NTUEN &amp; TAOFEEK OLAGOKE</t>
  </si>
  <si>
    <t>NOBLE ABRAHAM &amp; SAMSON BELLO</t>
  </si>
  <si>
    <t>Collection as at MTD</t>
  </si>
  <si>
    <t>NEW SCORE</t>
  </si>
  <si>
    <t>RATING</t>
  </si>
  <si>
    <t>Performance Rating</t>
  </si>
  <si>
    <t>VITALIS OTUOWU &amp; OPEYEMI ADENIYI</t>
  </si>
  <si>
    <t>POP</t>
  </si>
  <si>
    <t>ALABI MUYIWA OJEDOKUN &amp; DANIEL ABAYOMI</t>
  </si>
  <si>
    <t>PETER AKOREDE &amp; JIMOH YUSUF</t>
  </si>
  <si>
    <t>OBA_AKRAN</t>
  </si>
  <si>
    <t>ALL UNDERTAKINGS</t>
  </si>
  <si>
    <t>OKE_IRA</t>
  </si>
  <si>
    <t>FASHINA OLAWALE AND GODWIN AGODIKE</t>
  </si>
  <si>
    <t xml:space="preserve">SOWOLE AYINDE AND ENIOLA OGUNMOLA </t>
  </si>
  <si>
    <t>AKERELE OLALEKAN AND CHRISTOPHER ITA</t>
  </si>
  <si>
    <t>ENIOLA ADEBAYO &amp; BABATUNDE TAIWO</t>
  </si>
  <si>
    <t>ARUWAJOYE AYODEJI &amp; OKE NOAH</t>
  </si>
  <si>
    <t>OYEDEJI OJO &amp; RAHEEM OLAYEMI</t>
  </si>
  <si>
    <t>AKINTADE AKINNUWA &amp; TOBI IGE</t>
  </si>
  <si>
    <t>ADEDIRAN RAPHAEL &amp; ABIONA BABATUNDE</t>
  </si>
  <si>
    <t>FEMI OMONEYIN &amp;  ODEBIYI IDOWU EMMANUEL</t>
  </si>
  <si>
    <t>OPEYEMI OJUAWO &amp; FRANCIS OPARA</t>
  </si>
  <si>
    <t>SAMUEL ADENIYI &amp; UBONG JOHN</t>
  </si>
  <si>
    <t>MICHAEL NDUBUISI &amp; JEREMIAH UBONG</t>
  </si>
  <si>
    <t>JAMES AKINBOWALE &amp; DEJI SMITH</t>
  </si>
  <si>
    <t>SUNDAY ALONGE AND ALAUSA LATEEF</t>
  </si>
  <si>
    <t>OLUSHOLA KUJORE AND ADEKA GEORGE</t>
  </si>
  <si>
    <t>OLUWAFEMI JAMES AND MAYOWA OLAIFA</t>
  </si>
  <si>
    <t>ADEKEYE TUNDE/JULIUS OLAYIOYE</t>
  </si>
  <si>
    <t>KAREEM JAMIU/DAVID ADETAYO</t>
  </si>
  <si>
    <t>TUNDE ONIFADE</t>
  </si>
  <si>
    <t>LUKMON BAKARE &amp; SIMON ETUBI</t>
  </si>
  <si>
    <t>PETER ADEBANJO &amp; JOHN DURUGO</t>
  </si>
  <si>
    <t>MICHAEL EGBEDI &amp; TAOFEEK OLAGOKE</t>
  </si>
  <si>
    <t>SAMUEL OLAWALE &amp; ADEYINKA OLORUNYOMI</t>
  </si>
  <si>
    <t>MAUTON OLUWATOSIN AGBAOSI &amp; GODWIN EGBIRE</t>
  </si>
  <si>
    <t>UCHE MMEREGINI</t>
  </si>
  <si>
    <t>OLUMIDE SALAMI &amp; FRANCIS OPARA</t>
  </si>
  <si>
    <t>YAHYA KOLAJO &amp; ADESANYA TAWAB</t>
  </si>
  <si>
    <t>MAGNUS OKERE &amp; ASSAM UBONG</t>
  </si>
  <si>
    <t>ADELAKUN MICHEAL &amp; JEREMIAH UBONG</t>
  </si>
  <si>
    <t>ADEWALE RAUFU &amp; ABAI OLUWATOBI</t>
  </si>
  <si>
    <t>OLUWASEYI SOBOLA &amp;  ODEBIYI IDOWU EMMANUEL</t>
  </si>
  <si>
    <t>ABAYOMI OLATUNDE &amp; AKINWUNMI AKINSOLA</t>
  </si>
  <si>
    <t>JAMES AKINBOWALE AND ALAUSA LATEEF</t>
  </si>
  <si>
    <t>OLUSHOLA KUJORE AND AWOLEYE PAUL</t>
  </si>
  <si>
    <t>GOD'SPOWER CHIDI/TUNDE ONIFADE</t>
  </si>
  <si>
    <t>EMMANUEL OLUWAYOMI/DAVID ADETAYO</t>
  </si>
  <si>
    <t>LUKMON BAKARE &amp; JOHN DURUGO</t>
  </si>
  <si>
    <t>PETER ADEBANJO &amp; SIMON ETUBI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</si>
</sst>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&quot;₦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sz val="9"/>
      <color theme="1"/>
      <name val="Trebuchet MS"/>
      <family val="2"/>
    </font>
    <font>
      <sz val="11"/>
      <color rgb="FF000000"/>
      <name val="Trebuchet MS"/>
      <family val="2"/>
    </font>
    <font>
      <sz val="22"/>
      <color theme="1"/>
      <name val="Trebuchet MS"/>
      <family val="2"/>
    </font>
    <font>
      <b/>
      <sz val="22"/>
      <color theme="0"/>
      <name val="Trebuchet MS"/>
      <family val="2"/>
    </font>
    <font>
      <sz val="11"/>
      <color rgb="FF000000"/>
      <name val="Candara"/>
      <family val="2"/>
    </font>
    <font>
      <b/>
      <sz val="9"/>
      <color rgb="FF000000"/>
      <name val="Candara"/>
      <family val="2"/>
    </font>
    <font>
      <sz val="10"/>
      <color theme="1"/>
      <name val="Candara"/>
      <family val="2"/>
    </font>
    <font>
      <sz val="11"/>
      <color theme="1"/>
      <name val="Candara"/>
      <family val="2"/>
    </font>
    <font>
      <b/>
      <sz val="11"/>
      <color rgb="FF000000"/>
      <name val="Candara"/>
      <family val="2"/>
    </font>
    <font>
      <b/>
      <sz val="10"/>
      <color rgb="FF000000"/>
      <name val="Candara"/>
      <family val="2"/>
    </font>
    <font>
      <b/>
      <sz val="11"/>
      <color theme="0"/>
      <name val="Candara"/>
      <family val="2"/>
    </font>
    <font>
      <sz val="10"/>
      <color rgb="FF000000"/>
      <name val="Candara"/>
      <family val="2"/>
    </font>
    <font>
      <b/>
      <sz val="10"/>
      <color theme="0"/>
      <name val="Candara"/>
      <family val="2"/>
    </font>
    <font>
      <sz val="22"/>
      <color theme="1"/>
      <name val="Candara"/>
      <family val="2"/>
    </font>
    <font>
      <b/>
      <sz val="22"/>
      <color theme="1"/>
      <name val="Candara"/>
      <family val="2"/>
    </font>
    <font>
      <b/>
      <sz val="22"/>
      <color theme="0"/>
      <name val="Candara"/>
      <family val="2"/>
    </font>
    <font>
      <b/>
      <sz val="22"/>
      <name val="Candara"/>
      <family val="2"/>
    </font>
    <font>
      <b/>
      <sz val="22"/>
      <color theme="1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1"/>
      <color theme="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15" xfId="0" applyBorder="1"/>
    <xf numFmtId="0" fontId="0" fillId="0" borderId="15" xfId="0" applyBorder="1" applyAlignment="1">
      <alignment horizontal="left"/>
    </xf>
    <xf numFmtId="0" fontId="2" fillId="0" borderId="15" xfId="0" applyFont="1" applyBorder="1"/>
    <xf numFmtId="3" fontId="3" fillId="0" borderId="13" xfId="0" applyNumberFormat="1" applyFont="1" applyBorder="1" applyAlignment="1">
      <alignment horizontal="left" vertical="center" readingOrder="1"/>
    </xf>
    <xf numFmtId="3" fontId="3" fillId="0" borderId="15" xfId="0" applyNumberFormat="1" applyFont="1" applyBorder="1" applyAlignment="1">
      <alignment horizontal="left" vertical="center" readingOrder="1"/>
    </xf>
    <xf numFmtId="0" fontId="4" fillId="4" borderId="4" xfId="0" applyFont="1" applyFill="1" applyBorder="1" applyAlignment="1">
      <alignment horizontal="center" vertical="center" readingOrder="1"/>
    </xf>
    <xf numFmtId="9" fontId="0" fillId="0" borderId="0" xfId="1" applyFont="1"/>
    <xf numFmtId="0" fontId="4" fillId="4" borderId="36" xfId="0" applyFont="1" applyFill="1" applyBorder="1" applyAlignment="1">
      <alignment horizontal="center" vertical="center" wrapText="1" readingOrder="1"/>
    </xf>
    <xf numFmtId="9" fontId="5" fillId="0" borderId="37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9" fontId="0" fillId="0" borderId="13" xfId="1" applyFont="1" applyBorder="1" applyAlignment="1">
      <alignment horizontal="center" wrapText="1"/>
    </xf>
    <xf numFmtId="9" fontId="0" fillId="0" borderId="3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6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6" fillId="0" borderId="25" xfId="0" applyFont="1" applyBorder="1" applyAlignment="1">
      <alignment horizontal="left" vertical="center" readingOrder="1"/>
    </xf>
    <xf numFmtId="0" fontId="8" fillId="3" borderId="7" xfId="0" applyFont="1" applyFill="1" applyBorder="1" applyAlignment="1">
      <alignment horizontal="center" vertical="center"/>
    </xf>
    <xf numFmtId="0" fontId="7" fillId="0" borderId="0" xfId="0" applyFont="1"/>
    <xf numFmtId="0" fontId="4" fillId="4" borderId="37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10" fillId="4" borderId="13" xfId="0" applyFont="1" applyFill="1" applyBorder="1" applyAlignment="1">
      <alignment horizontal="center" vertical="center" wrapText="1" readingOrder="1"/>
    </xf>
    <xf numFmtId="0" fontId="10" fillId="4" borderId="22" xfId="0" applyFont="1" applyFill="1" applyBorder="1" applyAlignment="1">
      <alignment horizontal="center" vertical="center" wrapText="1" readingOrder="1"/>
    </xf>
    <xf numFmtId="0" fontId="9" fillId="0" borderId="19" xfId="0" applyFont="1" applyBorder="1" applyAlignment="1">
      <alignment vertical="center" readingOrder="1"/>
    </xf>
    <xf numFmtId="3" fontId="9" fillId="0" borderId="13" xfId="0" applyNumberFormat="1" applyFont="1" applyBorder="1" applyAlignment="1">
      <alignment horizontal="left" vertical="center" readingOrder="1"/>
    </xf>
    <xf numFmtId="9" fontId="9" fillId="0" borderId="13" xfId="0" applyNumberFormat="1" applyFont="1" applyBorder="1" applyAlignment="1">
      <alignment horizontal="left" vertical="center" readingOrder="1"/>
    </xf>
    <xf numFmtId="164" fontId="9" fillId="0" borderId="13" xfId="0" applyNumberFormat="1" applyFont="1" applyBorder="1" applyAlignment="1">
      <alignment horizontal="left" vertical="center" readingOrder="1"/>
    </xf>
    <xf numFmtId="164" fontId="9" fillId="0" borderId="36" xfId="0" applyNumberFormat="1" applyFont="1" applyBorder="1" applyAlignment="1">
      <alignment horizontal="left" vertical="center" readingOrder="1"/>
    </xf>
    <xf numFmtId="0" fontId="12" fillId="0" borderId="26" xfId="0" applyFont="1" applyBorder="1"/>
    <xf numFmtId="0" fontId="9" fillId="0" borderId="23" xfId="0" applyFont="1" applyBorder="1" applyAlignment="1">
      <alignment vertical="center" readingOrder="1"/>
    </xf>
    <xf numFmtId="9" fontId="9" fillId="0" borderId="15" xfId="0" applyNumberFormat="1" applyFont="1" applyBorder="1" applyAlignment="1">
      <alignment horizontal="left" vertical="center" readingOrder="1"/>
    </xf>
    <xf numFmtId="164" fontId="9" fillId="0" borderId="15" xfId="0" applyNumberFormat="1" applyFont="1" applyBorder="1" applyAlignment="1">
      <alignment horizontal="left" vertical="center" readingOrder="1"/>
    </xf>
    <xf numFmtId="164" fontId="9" fillId="0" borderId="37" xfId="0" applyNumberFormat="1" applyFont="1" applyBorder="1" applyAlignment="1">
      <alignment horizontal="left" vertical="center" readingOrder="1"/>
    </xf>
    <xf numFmtId="0" fontId="13" fillId="0" borderId="27" xfId="0" applyFont="1" applyBorder="1" applyAlignment="1">
      <alignment horizontal="left" vertical="center" readingOrder="1"/>
    </xf>
    <xf numFmtId="0" fontId="13" fillId="0" borderId="28" xfId="0" applyFont="1" applyBorder="1" applyAlignment="1">
      <alignment horizontal="left" vertical="center" readingOrder="1"/>
    </xf>
    <xf numFmtId="0" fontId="14" fillId="0" borderId="11" xfId="0" applyFont="1" applyBorder="1" applyAlignment="1">
      <alignment horizontal="left" vertical="center" readingOrder="1"/>
    </xf>
    <xf numFmtId="3" fontId="15" fillId="0" borderId="11" xfId="0" applyNumberFormat="1" applyFont="1" applyBorder="1" applyAlignment="1">
      <alignment horizontal="left" vertical="center" readingOrder="1"/>
    </xf>
    <xf numFmtId="9" fontId="15" fillId="0" borderId="11" xfId="0" applyNumberFormat="1" applyFont="1" applyBorder="1" applyAlignment="1">
      <alignment horizontal="left" vertical="center" readingOrder="1"/>
    </xf>
    <xf numFmtId="164" fontId="15" fillId="0" borderId="11" xfId="0" applyNumberFormat="1" applyFont="1" applyBorder="1" applyAlignment="1">
      <alignment horizontal="left" vertical="center" readingOrder="1"/>
    </xf>
    <xf numFmtId="164" fontId="15" fillId="0" borderId="38" xfId="0" applyNumberFormat="1" applyFont="1" applyBorder="1" applyAlignment="1">
      <alignment horizontal="left" vertical="center" readingOrder="1"/>
    </xf>
    <xf numFmtId="0" fontId="16" fillId="0" borderId="19" xfId="0" applyFont="1" applyBorder="1" applyAlignment="1">
      <alignment vertical="center" readingOrder="1"/>
    </xf>
    <xf numFmtId="0" fontId="11" fillId="0" borderId="13" xfId="0" applyFont="1" applyBorder="1" applyAlignment="1">
      <alignment horizontal="left"/>
    </xf>
    <xf numFmtId="0" fontId="16" fillId="0" borderId="31" xfId="0" applyFont="1" applyBorder="1" applyAlignment="1">
      <alignment vertical="center" readingOrder="1"/>
    </xf>
    <xf numFmtId="0" fontId="11" fillId="0" borderId="15" xfId="0" applyFont="1" applyBorder="1" applyAlignment="1">
      <alignment horizontal="left"/>
    </xf>
    <xf numFmtId="0" fontId="16" fillId="0" borderId="23" xfId="0" applyFont="1" applyBorder="1" applyAlignment="1">
      <alignment vertical="center" readingOrder="1"/>
    </xf>
    <xf numFmtId="0" fontId="14" fillId="0" borderId="32" xfId="0" applyFont="1" applyBorder="1" applyAlignment="1">
      <alignment horizontal="left" vertical="center" readingOrder="1"/>
    </xf>
    <xf numFmtId="0" fontId="14" fillId="0" borderId="34" xfId="0" applyFont="1" applyBorder="1" applyAlignment="1">
      <alignment horizontal="left" vertical="center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4" borderId="17" xfId="0" applyFont="1" applyFill="1" applyBorder="1" applyAlignment="1">
      <alignment horizontal="center" vertical="center" wrapText="1" readingOrder="1"/>
    </xf>
    <xf numFmtId="43" fontId="9" fillId="4" borderId="17" xfId="0" applyNumberFormat="1" applyFont="1" applyFill="1" applyBorder="1" applyAlignment="1">
      <alignment horizontal="center" vertical="center" wrapText="1" readingOrder="1"/>
    </xf>
    <xf numFmtId="0" fontId="9" fillId="4" borderId="18" xfId="0" applyFont="1" applyFill="1" applyBorder="1" applyAlignment="1">
      <alignment horizontal="center" vertical="center" wrapText="1" readingOrder="1"/>
    </xf>
    <xf numFmtId="166" fontId="16" fillId="0" borderId="13" xfId="0" applyNumberFormat="1" applyFont="1" applyBorder="1" applyAlignment="1">
      <alignment horizontal="center" vertical="center" readingOrder="1"/>
    </xf>
    <xf numFmtId="166" fontId="16" fillId="0" borderId="15" xfId="0" applyNumberFormat="1" applyFont="1" applyBorder="1" applyAlignment="1">
      <alignment horizontal="center" vertical="center" readingOrder="1"/>
    </xf>
    <xf numFmtId="166" fontId="17" fillId="0" borderId="11" xfId="0" applyNumberFormat="1" applyFont="1" applyBorder="1" applyAlignment="1">
      <alignment horizontal="center" vertical="center" readingOrder="1"/>
    </xf>
    <xf numFmtId="3" fontId="9" fillId="0" borderId="13" xfId="0" applyNumberFormat="1" applyFont="1" applyBorder="1" applyAlignment="1">
      <alignment horizontal="center" vertical="center" readingOrder="1"/>
    </xf>
    <xf numFmtId="9" fontId="9" fillId="0" borderId="13" xfId="0" applyNumberFormat="1" applyFont="1" applyBorder="1" applyAlignment="1">
      <alignment horizontal="center" vertical="center" readingOrder="1"/>
    </xf>
    <xf numFmtId="164" fontId="9" fillId="0" borderId="13" xfId="0" applyNumberFormat="1" applyFont="1" applyBorder="1" applyAlignment="1">
      <alignment horizontal="center" vertical="center" readingOrder="1"/>
    </xf>
    <xf numFmtId="164" fontId="9" fillId="0" borderId="36" xfId="0" applyNumberFormat="1" applyFont="1" applyBorder="1" applyAlignment="1">
      <alignment horizontal="center" vertical="center" readingOrder="1"/>
    </xf>
    <xf numFmtId="3" fontId="9" fillId="0" borderId="15" xfId="0" applyNumberFormat="1" applyFont="1" applyBorder="1" applyAlignment="1">
      <alignment horizontal="center" vertical="center" readingOrder="1"/>
    </xf>
    <xf numFmtId="9" fontId="9" fillId="0" borderId="15" xfId="0" applyNumberFormat="1" applyFont="1" applyBorder="1" applyAlignment="1">
      <alignment horizontal="center" vertical="center" readingOrder="1"/>
    </xf>
    <xf numFmtId="164" fontId="9" fillId="0" borderId="15" xfId="0" applyNumberFormat="1" applyFont="1" applyBorder="1" applyAlignment="1">
      <alignment horizontal="center" vertical="center" readingOrder="1"/>
    </xf>
    <xf numFmtId="164" fontId="9" fillId="0" borderId="37" xfId="0" applyNumberFormat="1" applyFont="1" applyBorder="1" applyAlignment="1">
      <alignment horizontal="center" vertical="center" readingOrder="1"/>
    </xf>
    <xf numFmtId="3" fontId="15" fillId="0" borderId="11" xfId="0" applyNumberFormat="1" applyFont="1" applyBorder="1" applyAlignment="1">
      <alignment horizontal="center" vertical="center" readingOrder="1"/>
    </xf>
    <xf numFmtId="9" fontId="15" fillId="0" borderId="11" xfId="0" applyNumberFormat="1" applyFont="1" applyBorder="1" applyAlignment="1">
      <alignment horizontal="center" vertical="center" readingOrder="1"/>
    </xf>
    <xf numFmtId="164" fontId="15" fillId="0" borderId="11" xfId="0" applyNumberFormat="1" applyFont="1" applyBorder="1" applyAlignment="1">
      <alignment horizontal="center" vertical="center" readingOrder="1"/>
    </xf>
    <xf numFmtId="164" fontId="15" fillId="0" borderId="38" xfId="0" applyNumberFormat="1" applyFont="1" applyBorder="1" applyAlignment="1">
      <alignment horizontal="center" vertical="center" readingOrder="1"/>
    </xf>
    <xf numFmtId="0" fontId="9" fillId="0" borderId="13" xfId="0" applyFont="1" applyBorder="1" applyAlignment="1">
      <alignment horizontal="center" vertical="center" readingOrder="1"/>
    </xf>
    <xf numFmtId="0" fontId="15" fillId="0" borderId="11" xfId="0" applyFont="1" applyBorder="1" applyAlignment="1">
      <alignment horizontal="center" vertical="center" readingOrder="1"/>
    </xf>
    <xf numFmtId="0" fontId="9" fillId="0" borderId="21" xfId="0" applyFont="1" applyBorder="1" applyAlignment="1">
      <alignment horizontal="center" vertical="center" readingOrder="1"/>
    </xf>
    <xf numFmtId="0" fontId="11" fillId="0" borderId="0" xfId="0" applyFont="1"/>
    <xf numFmtId="0" fontId="16" fillId="0" borderId="27" xfId="0" applyFont="1" applyBorder="1" applyAlignment="1">
      <alignment vertical="center" readingOrder="1"/>
    </xf>
    <xf numFmtId="0" fontId="11" fillId="0" borderId="11" xfId="0" applyFont="1" applyBorder="1" applyAlignment="1">
      <alignment horizontal="left"/>
    </xf>
    <xf numFmtId="0" fontId="9" fillId="0" borderId="43" xfId="0" applyFont="1" applyBorder="1" applyAlignment="1">
      <alignment horizontal="center" vertical="center" readingOrder="1"/>
    </xf>
    <xf numFmtId="166" fontId="16" fillId="0" borderId="43" xfId="0" applyNumberFormat="1" applyFont="1" applyBorder="1" applyAlignment="1">
      <alignment horizontal="center" vertical="center" readingOrder="1"/>
    </xf>
    <xf numFmtId="166" fontId="16" fillId="0" borderId="11" xfId="0" applyNumberFormat="1" applyFont="1" applyBorder="1" applyAlignment="1">
      <alignment horizontal="center" vertical="center" readingOrder="1"/>
    </xf>
    <xf numFmtId="3" fontId="9" fillId="0" borderId="43" xfId="0" applyNumberFormat="1" applyFont="1" applyBorder="1" applyAlignment="1">
      <alignment horizontal="left" vertical="center" readingOrder="1"/>
    </xf>
    <xf numFmtId="9" fontId="9" fillId="0" borderId="11" xfId="0" applyNumberFormat="1" applyFont="1" applyBorder="1" applyAlignment="1">
      <alignment horizontal="left" vertical="center" readingOrder="1"/>
    </xf>
    <xf numFmtId="9" fontId="9" fillId="0" borderId="43" xfId="0" applyNumberFormat="1" applyFont="1" applyBorder="1" applyAlignment="1">
      <alignment horizontal="left" vertical="center" readingOrder="1"/>
    </xf>
    <xf numFmtId="164" fontId="9" fillId="0" borderId="11" xfId="0" applyNumberFormat="1" applyFont="1" applyBorder="1" applyAlignment="1">
      <alignment horizontal="left" vertical="center" readingOrder="1"/>
    </xf>
    <xf numFmtId="164" fontId="9" fillId="0" borderId="38" xfId="0" applyNumberFormat="1" applyFont="1" applyBorder="1" applyAlignment="1">
      <alignment horizontal="left" vertical="center" readingOrder="1"/>
    </xf>
    <xf numFmtId="0" fontId="12" fillId="0" borderId="0" xfId="0" applyFont="1"/>
    <xf numFmtId="0" fontId="13" fillId="0" borderId="11" xfId="0" applyFont="1" applyBorder="1" applyAlignment="1">
      <alignment horizontal="left" vertical="center" readingOrder="1"/>
    </xf>
    <xf numFmtId="0" fontId="12" fillId="0" borderId="13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32" xfId="0" applyFont="1" applyBorder="1" applyAlignment="1">
      <alignment horizontal="left" vertical="center" readingOrder="1"/>
    </xf>
    <xf numFmtId="0" fontId="13" fillId="0" borderId="34" xfId="0" applyFont="1" applyBorder="1" applyAlignment="1">
      <alignment horizontal="left" vertical="center" readingOrder="1"/>
    </xf>
    <xf numFmtId="0" fontId="13" fillId="0" borderId="11" xfId="0" applyFont="1" applyBorder="1" applyAlignment="1">
      <alignment horizontal="center" vertical="center" readingOrder="1"/>
    </xf>
    <xf numFmtId="166" fontId="14" fillId="0" borderId="11" xfId="0" applyNumberFormat="1" applyFont="1" applyBorder="1" applyAlignment="1">
      <alignment horizontal="center" vertical="center" readingOrder="1"/>
    </xf>
    <xf numFmtId="3" fontId="13" fillId="0" borderId="11" xfId="0" applyNumberFormat="1" applyFont="1" applyBorder="1" applyAlignment="1">
      <alignment horizontal="center" vertical="center" readingOrder="1"/>
    </xf>
    <xf numFmtId="9" fontId="13" fillId="0" borderId="11" xfId="0" applyNumberFormat="1" applyFont="1" applyBorder="1" applyAlignment="1">
      <alignment horizontal="center" vertical="center" readingOrder="1"/>
    </xf>
    <xf numFmtId="164" fontId="13" fillId="0" borderId="11" xfId="0" applyNumberFormat="1" applyFont="1" applyBorder="1" applyAlignment="1">
      <alignment horizontal="center" vertical="center" readingOrder="1"/>
    </xf>
    <xf numFmtId="164" fontId="13" fillId="0" borderId="38" xfId="0" applyNumberFormat="1" applyFont="1" applyBorder="1" applyAlignment="1">
      <alignment horizontal="center" vertical="center" readingOrder="1"/>
    </xf>
    <xf numFmtId="0" fontId="16" fillId="4" borderId="16" xfId="0" applyFont="1" applyFill="1" applyBorder="1" applyAlignment="1">
      <alignment horizontal="center" vertical="center" wrapText="1" readingOrder="1"/>
    </xf>
    <xf numFmtId="0" fontId="16" fillId="4" borderId="17" xfId="0" applyFont="1" applyFill="1" applyBorder="1" applyAlignment="1">
      <alignment horizontal="center" vertical="center" wrapText="1" readingOrder="1"/>
    </xf>
    <xf numFmtId="43" fontId="16" fillId="4" borderId="17" xfId="0" applyNumberFormat="1" applyFont="1" applyFill="1" applyBorder="1" applyAlignment="1">
      <alignment horizontal="center" vertical="center" wrapText="1" readingOrder="1"/>
    </xf>
    <xf numFmtId="0" fontId="16" fillId="4" borderId="18" xfId="0" applyFont="1" applyFill="1" applyBorder="1" applyAlignment="1">
      <alignment horizontal="center" vertical="center" wrapText="1" readingOrder="1"/>
    </xf>
    <xf numFmtId="0" fontId="14" fillId="4" borderId="13" xfId="0" applyFont="1" applyFill="1" applyBorder="1" applyAlignment="1">
      <alignment horizontal="center" vertical="center" wrapText="1" readingOrder="1"/>
    </xf>
    <xf numFmtId="0" fontId="14" fillId="4" borderId="22" xfId="0" applyFont="1" applyFill="1" applyBorder="1" applyAlignment="1">
      <alignment horizontal="center" vertical="center" wrapText="1" readingOrder="1"/>
    </xf>
    <xf numFmtId="0" fontId="6" fillId="0" borderId="44" xfId="0" applyFont="1" applyBorder="1" applyAlignment="1">
      <alignment horizontal="left" vertical="center" readingOrder="1"/>
    </xf>
    <xf numFmtId="0" fontId="9" fillId="0" borderId="25" xfId="0" applyFont="1" applyBorder="1" applyAlignment="1">
      <alignment horizontal="center" vertical="center" readingOrder="1"/>
    </xf>
    <xf numFmtId="0" fontId="13" fillId="0" borderId="29" xfId="0" applyFont="1" applyBorder="1" applyAlignment="1">
      <alignment horizontal="center" vertical="center" readingOrder="1"/>
    </xf>
    <xf numFmtId="0" fontId="9" fillId="0" borderId="15" xfId="0" applyFont="1" applyBorder="1" applyAlignment="1">
      <alignment horizontal="center" vertical="center" readingOrder="1"/>
    </xf>
    <xf numFmtId="0" fontId="9" fillId="0" borderId="45" xfId="0" applyFont="1" applyBorder="1" applyAlignment="1">
      <alignment horizontal="center" vertical="center" readingOrder="1"/>
    </xf>
    <xf numFmtId="0" fontId="9" fillId="0" borderId="29" xfId="0" applyFont="1" applyBorder="1" applyAlignment="1">
      <alignment horizontal="center" vertical="center" readingOrder="1"/>
    </xf>
    <xf numFmtId="0" fontId="12" fillId="0" borderId="26" xfId="0" applyFont="1" applyBorder="1" applyAlignment="1">
      <alignment horizontal="center" vertical="center"/>
    </xf>
    <xf numFmtId="0" fontId="18" fillId="0" borderId="0" xfId="0" applyFont="1"/>
    <xf numFmtId="165" fontId="20" fillId="3" borderId="10" xfId="1" applyNumberFormat="1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" fontId="20" fillId="3" borderId="7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0" fillId="3" borderId="46" xfId="1" applyNumberFormat="1" applyFont="1" applyFill="1" applyBorder="1" applyAlignment="1">
      <alignment horizontal="center" vertical="center" wrapText="1"/>
    </xf>
    <xf numFmtId="0" fontId="19" fillId="2" borderId="46" xfId="0" applyFont="1" applyFill="1" applyBorder="1" applyAlignment="1">
      <alignment horizontal="center" vertical="center" wrapText="1"/>
    </xf>
    <xf numFmtId="9" fontId="12" fillId="0" borderId="15" xfId="1" applyFont="1" applyBorder="1" applyAlignment="1">
      <alignment horizontal="center"/>
    </xf>
    <xf numFmtId="9" fontId="26" fillId="0" borderId="15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11" xfId="0" applyFont="1" applyBorder="1" applyAlignment="1">
      <alignment horizontal="center" vertical="center" readingOrder="1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 readingOrder="1"/>
    </xf>
    <xf numFmtId="0" fontId="14" fillId="0" borderId="34" xfId="0" applyFont="1" applyBorder="1" applyAlignment="1">
      <alignment horizontal="center" vertical="center" readingOrder="1"/>
    </xf>
    <xf numFmtId="0" fontId="11" fillId="0" borderId="11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 readingOrder="1"/>
    </xf>
    <xf numFmtId="0" fontId="9" fillId="0" borderId="13" xfId="0" applyFont="1" applyBorder="1" applyAlignment="1">
      <alignment horizontal="left" vertical="center" readingOrder="1"/>
    </xf>
    <xf numFmtId="0" fontId="15" fillId="0" borderId="11" xfId="0" applyFont="1" applyBorder="1" applyAlignment="1">
      <alignment horizontal="left" vertical="center" readingOrder="1"/>
    </xf>
    <xf numFmtId="0" fontId="9" fillId="0" borderId="21" xfId="0" applyFont="1" applyBorder="1" applyAlignment="1">
      <alignment horizontal="left" vertical="center" readingOrder="1"/>
    </xf>
    <xf numFmtId="0" fontId="9" fillId="0" borderId="43" xfId="0" applyFont="1" applyBorder="1" applyAlignment="1">
      <alignment horizontal="left" vertical="center" readingOrder="1"/>
    </xf>
    <xf numFmtId="9" fontId="12" fillId="0" borderId="11" xfId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readingOrder="1"/>
    </xf>
    <xf numFmtId="1" fontId="16" fillId="0" borderId="13" xfId="0" applyNumberFormat="1" applyFont="1" applyBorder="1" applyAlignment="1">
      <alignment horizontal="center" vertical="center" readingOrder="1"/>
    </xf>
    <xf numFmtId="1" fontId="15" fillId="0" borderId="11" xfId="0" applyNumberFormat="1" applyFont="1" applyBorder="1" applyAlignment="1">
      <alignment horizontal="center" vertical="center" readingOrder="1"/>
    </xf>
    <xf numFmtId="1" fontId="17" fillId="0" borderId="11" xfId="0" applyNumberFormat="1" applyFont="1" applyBorder="1" applyAlignment="1">
      <alignment horizontal="center" vertical="center" readingOrder="1"/>
    </xf>
    <xf numFmtId="1" fontId="9" fillId="0" borderId="43" xfId="0" applyNumberFormat="1" applyFont="1" applyBorder="1" applyAlignment="1">
      <alignment horizontal="center" vertical="center" readingOrder="1"/>
    </xf>
    <xf numFmtId="1" fontId="16" fillId="0" borderId="43" xfId="0" applyNumberFormat="1" applyFont="1" applyBorder="1" applyAlignment="1">
      <alignment horizontal="center" vertical="center" readingOrder="1"/>
    </xf>
    <xf numFmtId="1" fontId="9" fillId="0" borderId="15" xfId="0" applyNumberFormat="1" applyFont="1" applyBorder="1" applyAlignment="1">
      <alignment horizontal="center" vertical="center" readingOrder="1"/>
    </xf>
    <xf numFmtId="1" fontId="15" fillId="0" borderId="11" xfId="0" applyNumberFormat="1" applyFont="1" applyBorder="1" applyAlignment="1">
      <alignment horizontal="left" vertical="center" readingOrder="1"/>
    </xf>
    <xf numFmtId="1" fontId="9" fillId="0" borderId="13" xfId="0" applyNumberFormat="1" applyFont="1" applyBorder="1" applyAlignment="1">
      <alignment horizontal="left" vertical="center" readingOrder="1"/>
    </xf>
    <xf numFmtId="1" fontId="9" fillId="0" borderId="15" xfId="0" applyNumberFormat="1" applyFont="1" applyBorder="1" applyAlignment="1">
      <alignment horizontal="left" vertical="center" readingOrder="1"/>
    </xf>
    <xf numFmtId="1" fontId="9" fillId="0" borderId="11" xfId="0" applyNumberFormat="1" applyFont="1" applyBorder="1" applyAlignment="1">
      <alignment horizontal="left" vertical="center" readingOrder="1"/>
    </xf>
    <xf numFmtId="9" fontId="12" fillId="0" borderId="26" xfId="1" applyFont="1" applyBorder="1" applyAlignment="1">
      <alignment horizontal="center" vertical="center"/>
    </xf>
    <xf numFmtId="9" fontId="12" fillId="0" borderId="30" xfId="1" applyFont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 readingOrder="1"/>
    </xf>
    <xf numFmtId="0" fontId="10" fillId="4" borderId="17" xfId="0" applyFont="1" applyFill="1" applyBorder="1" applyAlignment="1">
      <alignment horizontal="center" vertical="center" wrapText="1" readingOrder="1"/>
    </xf>
    <xf numFmtId="43" fontId="10" fillId="4" borderId="17" xfId="0" applyNumberFormat="1" applyFont="1" applyFill="1" applyBorder="1" applyAlignment="1">
      <alignment horizontal="center" vertical="center" wrapText="1" readingOrder="1"/>
    </xf>
    <xf numFmtId="0" fontId="10" fillId="4" borderId="18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readingOrder="1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9" fontId="21" fillId="0" borderId="40" xfId="1" applyFont="1" applyFill="1" applyBorder="1" applyAlignment="1">
      <alignment horizontal="center" vertical="center" wrapText="1"/>
    </xf>
    <xf numFmtId="9" fontId="21" fillId="0" borderId="41" xfId="1" applyFont="1" applyFill="1" applyBorder="1" applyAlignment="1">
      <alignment horizontal="center" vertical="center" wrapText="1"/>
    </xf>
    <xf numFmtId="9" fontId="19" fillId="0" borderId="7" xfId="1" applyFont="1" applyBorder="1" applyAlignment="1">
      <alignment horizontal="center" vertical="center"/>
    </xf>
    <xf numFmtId="9" fontId="19" fillId="0" borderId="1" xfId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9" fontId="21" fillId="0" borderId="8" xfId="1" applyFont="1" applyFill="1" applyBorder="1" applyAlignment="1">
      <alignment horizontal="center" vertical="center" wrapText="1"/>
    </xf>
    <xf numFmtId="9" fontId="21" fillId="0" borderId="2" xfId="1" applyFont="1" applyFill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9" fontId="21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9" fontId="20" fillId="2" borderId="8" xfId="1" applyFont="1" applyFill="1" applyBorder="1" applyAlignment="1">
      <alignment horizontal="center" vertical="center" wrapText="1"/>
    </xf>
    <xf numFmtId="9" fontId="20" fillId="2" borderId="2" xfId="1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9" fontId="20" fillId="2" borderId="7" xfId="1" applyFont="1" applyFill="1" applyBorder="1" applyAlignment="1">
      <alignment horizontal="center" vertical="center"/>
    </xf>
    <xf numFmtId="9" fontId="20" fillId="2" borderId="1" xfId="1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9" fillId="0" borderId="20" xfId="0" applyFont="1" applyBorder="1" applyAlignment="1">
      <alignment horizontal="left" vertical="center" readingOrder="1"/>
    </xf>
    <xf numFmtId="0" fontId="9" fillId="0" borderId="24" xfId="0" applyFont="1" applyBorder="1" applyAlignment="1">
      <alignment horizontal="left" vertical="center" readingOrder="1"/>
    </xf>
    <xf numFmtId="0" fontId="9" fillId="0" borderId="28" xfId="0" applyFont="1" applyBorder="1" applyAlignment="1">
      <alignment horizontal="left" vertical="center" readingOrder="1"/>
    </xf>
    <xf numFmtId="0" fontId="9" fillId="0" borderId="7" xfId="0" applyFont="1" applyBorder="1" applyAlignment="1">
      <alignment horizontal="left" vertical="center" readingOrder="1"/>
    </xf>
    <xf numFmtId="0" fontId="9" fillId="0" borderId="10" xfId="0" applyFont="1" applyBorder="1" applyAlignment="1">
      <alignment horizontal="left" vertical="center" readingOrder="1"/>
    </xf>
    <xf numFmtId="0" fontId="9" fillId="0" borderId="33" xfId="0" applyFont="1" applyBorder="1" applyAlignment="1">
      <alignment horizontal="left" vertical="center" readingOrder="1"/>
    </xf>
    <xf numFmtId="0" fontId="9" fillId="0" borderId="9" xfId="0" applyFont="1" applyBorder="1" applyAlignment="1">
      <alignment horizontal="center" vertical="center" readingOrder="1"/>
    </xf>
    <xf numFmtId="0" fontId="9" fillId="0" borderId="35" xfId="0" applyFont="1" applyBorder="1" applyAlignment="1">
      <alignment horizontal="center" vertical="center" readingOrder="1"/>
    </xf>
    <xf numFmtId="0" fontId="9" fillId="0" borderId="3" xfId="0" applyFont="1" applyBorder="1" applyAlignment="1">
      <alignment horizontal="center" vertical="center" readingOrder="1"/>
    </xf>
    <xf numFmtId="0" fontId="9" fillId="0" borderId="7" xfId="0" applyFont="1" applyBorder="1" applyAlignment="1">
      <alignment horizontal="center" vertical="center" readingOrder="1"/>
    </xf>
    <xf numFmtId="0" fontId="9" fillId="0" borderId="10" xfId="0" applyFont="1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A9CD-8D6A-4342-BC1B-D40CCF2B2916}">
  <sheetPr>
    <tabColor rgb="FF00B050"/>
  </sheetPr>
  <dimension ref="B1:F20"/>
  <sheetViews>
    <sheetView showGridLines="0" tabSelected="1" zoomScale="60" zoomScaleNormal="60" workbookViewId="0">
      <selection activeCell="F3" sqref="F3"/>
    </sheetView>
  </sheetViews>
  <sheetFormatPr defaultRowHeight="14.5" x14ac:dyDescent="0.35"/>
  <cols>
    <col min="1" max="1" width="4.81640625" customWidth="1"/>
    <col min="2" max="2" width="31.1796875" customWidth="1"/>
    <col min="3" max="3" width="28.36328125" customWidth="1"/>
    <col min="4" max="5" width="37.7265625" customWidth="1"/>
    <col min="6" max="6" width="109.453125" customWidth="1"/>
    <col min="7" max="7" width="28.54296875" customWidth="1"/>
  </cols>
  <sheetData>
    <row r="1" spans="2:6" ht="15" thickBot="1" x14ac:dyDescent="0.4"/>
    <row r="2" spans="2:6" ht="36.5" customHeight="1" x14ac:dyDescent="0.65">
      <c r="B2" s="23"/>
      <c r="C2" s="23"/>
      <c r="D2" s="23"/>
      <c r="E2" s="22" t="s">
        <v>4</v>
      </c>
      <c r="F2" s="22" t="s">
        <v>3</v>
      </c>
    </row>
    <row r="3" spans="2:6" ht="36.5" customHeight="1" thickBot="1" x14ac:dyDescent="0.7">
      <c r="B3" s="23"/>
      <c r="C3" s="23"/>
      <c r="D3" s="23"/>
      <c r="E3" s="120" t="s">
        <v>8</v>
      </c>
      <c r="F3" s="120" t="s">
        <v>78</v>
      </c>
    </row>
    <row r="4" spans="2:6" ht="31.5" customHeight="1" thickBot="1" x14ac:dyDescent="0.7">
      <c r="B4" s="110"/>
      <c r="C4" s="110"/>
      <c r="D4" s="119">
        <v>44652</v>
      </c>
      <c r="E4" s="119">
        <v>44682</v>
      </c>
      <c r="F4" s="119">
        <v>44713</v>
      </c>
    </row>
    <row r="5" spans="2:6" ht="20.5" customHeight="1" x14ac:dyDescent="0.35">
      <c r="B5" s="180" t="s">
        <v>0</v>
      </c>
      <c r="C5" s="181"/>
      <c r="D5" s="190">
        <f>IFERROR(VLOOKUP(F3,APRIL!E:T,15,),"NO DATA")</f>
        <v>0.88173887822419728</v>
      </c>
      <c r="E5" s="194">
        <f>IFERROR(VLOOKUP(F3,MAY!E:S,15,),"NO DATA")</f>
        <v>0.66429791113864689</v>
      </c>
      <c r="F5" s="194">
        <f>IFERROR(VLOOKUP(F3,JUNE!E:T,15,),"NO DATA")</f>
        <v>0.87608542095456154</v>
      </c>
    </row>
    <row r="6" spans="2:6" ht="35" customHeight="1" thickBot="1" x14ac:dyDescent="0.4">
      <c r="B6" s="182"/>
      <c r="C6" s="183"/>
      <c r="D6" s="191"/>
      <c r="E6" s="195"/>
      <c r="F6" s="195"/>
    </row>
    <row r="7" spans="2:6" ht="35" customHeight="1" thickBot="1" x14ac:dyDescent="0.4">
      <c r="B7" s="192" t="s">
        <v>68</v>
      </c>
      <c r="C7" s="193"/>
      <c r="D7" s="121" t="str">
        <f>IFERROR(VLOOKUP(F3,APRIL!E3:T39,16,),"NO DATA")</f>
        <v>MET</v>
      </c>
      <c r="E7" s="111" t="str">
        <f>IFERROR(VLOOKUP(F3,MAY!E3:T39,16,),"NO DATA")</f>
        <v>PIA</v>
      </c>
      <c r="F7" s="111" t="str">
        <f>IFERROR(VLOOKUP(F3,JUNE!E2:T38,16,),"NO DATA")</f>
        <v>MET</v>
      </c>
    </row>
    <row r="8" spans="2:6" ht="40.5" customHeight="1" x14ac:dyDescent="0.35">
      <c r="B8" s="176" t="s">
        <v>19</v>
      </c>
      <c r="C8" s="177"/>
      <c r="D8" s="189">
        <f>IFERROR(VLOOKUP(F3,APRIL!E:G,3,),"NO DATA")</f>
        <v>2</v>
      </c>
      <c r="E8" s="157">
        <f>IFERROR(VLOOKUP(F3,MAY!E:G,3,),"NO DATA")</f>
        <v>3</v>
      </c>
      <c r="F8" s="157">
        <f>IFERROR(VLOOKUP(F3,JUNE!E:G,3,),"NO DATA")</f>
        <v>5</v>
      </c>
    </row>
    <row r="9" spans="2:6" ht="5" customHeight="1" thickBot="1" x14ac:dyDescent="0.4">
      <c r="B9" s="178"/>
      <c r="C9" s="179"/>
      <c r="D9" s="179"/>
      <c r="E9" s="158"/>
      <c r="F9" s="158"/>
    </row>
    <row r="10" spans="2:6" ht="14.5" customHeight="1" x14ac:dyDescent="0.35">
      <c r="B10" s="184" t="s">
        <v>20</v>
      </c>
      <c r="C10" s="185"/>
      <c r="D10" s="185">
        <f>IFERROR(VLOOKUP(F3,APRIL!E:H,4,),"NO DATA")</f>
        <v>5</v>
      </c>
      <c r="E10" s="157">
        <f>IFERROR(VLOOKUP(F3,MAY!E:H,4,),"NO DATA")</f>
        <v>4</v>
      </c>
      <c r="F10" s="165">
        <f>IFERROR(VLOOKUP(F3,JUNE!E:H,4,),"NO DATA")</f>
        <v>6</v>
      </c>
    </row>
    <row r="11" spans="2:6" ht="22.5" customHeight="1" thickBot="1" x14ac:dyDescent="0.4">
      <c r="B11" s="186"/>
      <c r="C11" s="187"/>
      <c r="D11" s="187"/>
      <c r="E11" s="158"/>
      <c r="F11" s="158"/>
    </row>
    <row r="12" spans="2:6" ht="14.5" customHeight="1" x14ac:dyDescent="0.35">
      <c r="B12" s="188" t="s">
        <v>28</v>
      </c>
      <c r="C12" s="189"/>
      <c r="D12" s="174">
        <f>IFERROR(VLOOKUP(F3,APRIL!E:Q,13,),"NODATA")</f>
        <v>1.0347387246420692</v>
      </c>
      <c r="E12" s="166">
        <f>IFERROR(VLOOKUP(F3,MAY!E3:Q38,13,),"NO DATA")</f>
        <v>1.0296698344999999</v>
      </c>
      <c r="F12" s="168">
        <f>IFERROR(VLOOKUP(F3,JUNE!E2:Q37,13,),"NO DATA")</f>
        <v>1.046</v>
      </c>
    </row>
    <row r="13" spans="2:6" ht="21" customHeight="1" thickBot="1" x14ac:dyDescent="0.4">
      <c r="B13" s="178"/>
      <c r="C13" s="179"/>
      <c r="D13" s="175"/>
      <c r="E13" s="167"/>
      <c r="F13" s="169"/>
    </row>
    <row r="14" spans="2:6" ht="14.5" customHeight="1" x14ac:dyDescent="0.35">
      <c r="B14" s="170" t="s">
        <v>29</v>
      </c>
      <c r="C14" s="171"/>
      <c r="D14" s="174">
        <f>IFERROR(VLOOKUP(F3,APRIL!E:R,14,),"NO DATA")</f>
        <v>0.60327605244710303</v>
      </c>
      <c r="E14" s="168">
        <f>IFERROR(VLOOKUP(F3,MAY!E3:R38,14,),"NO DATA")</f>
        <v>0.60331035347764328</v>
      </c>
      <c r="F14" s="168">
        <f>IFERROR(VLOOKUP(F3,JUNE!E2:R37,14,),"NO DATA")</f>
        <v>0.628</v>
      </c>
    </row>
    <row r="15" spans="2:6" ht="27" customHeight="1" thickBot="1" x14ac:dyDescent="0.4">
      <c r="B15" s="172"/>
      <c r="C15" s="173"/>
      <c r="D15" s="175"/>
      <c r="E15" s="169"/>
      <c r="F15" s="169"/>
    </row>
    <row r="16" spans="2:6" ht="19.5" customHeight="1" thickBot="1" x14ac:dyDescent="0.4">
      <c r="B16" s="112"/>
      <c r="C16" s="122"/>
      <c r="D16" s="113"/>
      <c r="E16" s="114"/>
      <c r="F16" s="114"/>
    </row>
    <row r="17" spans="2:6" ht="33" customHeight="1" x14ac:dyDescent="0.35">
      <c r="B17" s="159" t="s">
        <v>18</v>
      </c>
      <c r="C17" s="160"/>
      <c r="D17" s="160">
        <f>IFERROR(VLOOKUP(F3,APRIL!E:F,2,),"NO DATA")</f>
        <v>6</v>
      </c>
      <c r="E17" s="157">
        <f>IFERROR(VLOOKUP(F3,MAY!E:F,2,),"NO DATA")</f>
        <v>9</v>
      </c>
      <c r="F17" s="157">
        <f>IFERROR(VLOOKUP(F3,JUNE!E:F,2,),"NO DATA")</f>
        <v>11</v>
      </c>
    </row>
    <row r="18" spans="2:6" ht="1.5" customHeight="1" thickBot="1" x14ac:dyDescent="0.4">
      <c r="B18" s="161"/>
      <c r="C18" s="162"/>
      <c r="D18" s="162"/>
      <c r="E18" s="158"/>
      <c r="F18" s="158"/>
    </row>
    <row r="19" spans="2:6" ht="33" customHeight="1" thickBot="1" x14ac:dyDescent="0.4">
      <c r="B19" s="163" t="s">
        <v>24</v>
      </c>
      <c r="C19" s="164"/>
      <c r="D19" s="115">
        <f>IFERROR(VLOOKUP(F3,APRIL!E:M,9,),"NO DATA")</f>
        <v>22</v>
      </c>
      <c r="E19" s="116">
        <f>IFERROR(VLOOKUP(F3,MAY!E:M,9,),"NO DATA")</f>
        <v>31</v>
      </c>
      <c r="F19" s="116">
        <f>IFERROR(VLOOKUP(F3,JUNE!E:M,9,),"NO DATA")</f>
        <v>34</v>
      </c>
    </row>
    <row r="20" spans="2:6" ht="40" customHeight="1" thickBot="1" x14ac:dyDescent="0.4">
      <c r="B20" s="161" t="s">
        <v>25</v>
      </c>
      <c r="C20" s="162"/>
      <c r="D20" s="117">
        <f>IFERROR(VLOOKUP(F3,APRIL!E:N,10,),"NO DATA")</f>
        <v>17</v>
      </c>
      <c r="E20" s="118">
        <f>IFERROR(VLOOKUP(F3,MAY!E:N,10,),"NO DATA")</f>
        <v>14</v>
      </c>
      <c r="F20" s="118">
        <f>IFERROR(VLOOKUP(F3,JUNE!E:N,10,),"NO DATA")</f>
        <v>18</v>
      </c>
    </row>
  </sheetData>
  <mergeCells count="27">
    <mergeCell ref="E5:E6"/>
    <mergeCell ref="F5:F6"/>
    <mergeCell ref="F8:F9"/>
    <mergeCell ref="E10:E11"/>
    <mergeCell ref="E8:E9"/>
    <mergeCell ref="B8:C9"/>
    <mergeCell ref="B5:C6"/>
    <mergeCell ref="B10:C11"/>
    <mergeCell ref="B12:C13"/>
    <mergeCell ref="D5:D6"/>
    <mergeCell ref="D8:D9"/>
    <mergeCell ref="D10:D11"/>
    <mergeCell ref="D12:D13"/>
    <mergeCell ref="B7:C7"/>
    <mergeCell ref="F17:F18"/>
    <mergeCell ref="B17:C18"/>
    <mergeCell ref="B19:C19"/>
    <mergeCell ref="B20:C20"/>
    <mergeCell ref="F10:F11"/>
    <mergeCell ref="E12:E13"/>
    <mergeCell ref="F12:F13"/>
    <mergeCell ref="E14:E15"/>
    <mergeCell ref="F14:F15"/>
    <mergeCell ref="E17:E18"/>
    <mergeCell ref="B14:C15"/>
    <mergeCell ref="D14:D15"/>
    <mergeCell ref="D17:D18"/>
  </mergeCells>
  <dataValidations count="2">
    <dataValidation type="list" allowBlank="1" showInputMessage="1" showErrorMessage="1" sqref="E3" xr:uid="{7157D4E9-1EF9-4E20-96B3-8575F17139AD}">
      <formula1>ALL_UNDERTAKINGS</formula1>
    </dataValidation>
    <dataValidation type="list" allowBlank="1" showInputMessage="1" showErrorMessage="1" sqref="F3" xr:uid="{71F3A56B-D71B-4990-B692-8A488D1EA928}">
      <formula1>INDIRECT($E$3)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B7AD-FA5A-4092-BF24-E965A1E51D79}">
  <dimension ref="A1:L9"/>
  <sheetViews>
    <sheetView workbookViewId="0">
      <selection activeCell="L2" sqref="L2:L5"/>
    </sheetView>
  </sheetViews>
  <sheetFormatPr defaultRowHeight="14.5" x14ac:dyDescent="0.35"/>
  <cols>
    <col min="1" max="1" width="18.453125" customWidth="1"/>
    <col min="5" max="5" width="43.453125" customWidth="1"/>
    <col min="6" max="6" width="50.54296875" customWidth="1"/>
    <col min="7" max="7" width="47.1796875" bestFit="1" customWidth="1"/>
    <col min="8" max="8" width="41.36328125" customWidth="1"/>
    <col min="9" max="9" width="42.08984375" customWidth="1"/>
    <col min="10" max="10" width="35.1796875" customWidth="1"/>
    <col min="11" max="11" width="44.7265625" customWidth="1"/>
    <col min="12" max="12" width="54.6328125" customWidth="1"/>
  </cols>
  <sheetData>
    <row r="1" spans="1:12" ht="15" thickBot="1" x14ac:dyDescent="0.4">
      <c r="A1" t="s">
        <v>74</v>
      </c>
      <c r="E1" s="28" t="s">
        <v>8</v>
      </c>
      <c r="F1" s="45" t="s">
        <v>13</v>
      </c>
      <c r="G1" s="45" t="s">
        <v>73</v>
      </c>
      <c r="H1" s="28" t="s">
        <v>12</v>
      </c>
      <c r="I1" s="49" t="s">
        <v>11</v>
      </c>
      <c r="J1" s="49" t="s">
        <v>75</v>
      </c>
      <c r="K1" s="49" t="s">
        <v>10</v>
      </c>
      <c r="L1" s="49" t="s">
        <v>2</v>
      </c>
    </row>
    <row r="2" spans="1:12" ht="15" thickBot="1" x14ac:dyDescent="0.4">
      <c r="A2" s="28" t="s">
        <v>8</v>
      </c>
      <c r="E2" s="85" t="s">
        <v>76</v>
      </c>
      <c r="F2" s="87" t="s">
        <v>79</v>
      </c>
      <c r="G2" s="85" t="s">
        <v>105</v>
      </c>
      <c r="H2" s="88" t="s">
        <v>101</v>
      </c>
      <c r="I2" s="88" t="s">
        <v>107</v>
      </c>
      <c r="J2" s="88" t="s">
        <v>110</v>
      </c>
      <c r="K2" s="88" t="s">
        <v>112</v>
      </c>
      <c r="L2" s="88" t="s">
        <v>71</v>
      </c>
    </row>
    <row r="3" spans="1:12" ht="15" thickBot="1" x14ac:dyDescent="0.4">
      <c r="A3" s="45" t="s">
        <v>13</v>
      </c>
      <c r="E3" s="85" t="s">
        <v>77</v>
      </c>
      <c r="F3" s="88" t="s">
        <v>80</v>
      </c>
      <c r="G3" s="85" t="s">
        <v>106</v>
      </c>
      <c r="H3" s="88" t="s">
        <v>103</v>
      </c>
      <c r="I3" s="85" t="s">
        <v>108</v>
      </c>
      <c r="J3" s="88" t="s">
        <v>57</v>
      </c>
      <c r="K3" s="88" t="s">
        <v>113</v>
      </c>
      <c r="L3" s="88" t="s">
        <v>99</v>
      </c>
    </row>
    <row r="4" spans="1:12" ht="15" thickBot="1" x14ac:dyDescent="0.4">
      <c r="A4" s="45" t="s">
        <v>73</v>
      </c>
      <c r="E4" s="85" t="s">
        <v>78</v>
      </c>
      <c r="F4" s="88" t="s">
        <v>81</v>
      </c>
      <c r="H4" s="88" t="s">
        <v>102</v>
      </c>
      <c r="I4" s="88" t="s">
        <v>53</v>
      </c>
      <c r="J4" s="88" t="s">
        <v>111</v>
      </c>
      <c r="K4" s="88" t="s">
        <v>98</v>
      </c>
      <c r="L4" s="88" t="s">
        <v>72</v>
      </c>
    </row>
    <row r="5" spans="1:12" ht="15" thickBot="1" x14ac:dyDescent="0.4">
      <c r="A5" s="28" t="s">
        <v>12</v>
      </c>
      <c r="F5" s="88" t="s">
        <v>82</v>
      </c>
      <c r="H5" s="88" t="s">
        <v>104</v>
      </c>
      <c r="I5" s="88" t="s">
        <v>109</v>
      </c>
      <c r="J5" s="88" t="s">
        <v>94</v>
      </c>
      <c r="K5" s="88" t="s">
        <v>97</v>
      </c>
      <c r="L5" s="86" t="s">
        <v>100</v>
      </c>
    </row>
    <row r="6" spans="1:12" x14ac:dyDescent="0.35">
      <c r="A6" s="49" t="s">
        <v>11</v>
      </c>
      <c r="I6" s="88" t="s">
        <v>91</v>
      </c>
    </row>
    <row r="7" spans="1:12" x14ac:dyDescent="0.35">
      <c r="A7" s="49" t="s">
        <v>75</v>
      </c>
    </row>
    <row r="8" spans="1:12" x14ac:dyDescent="0.35">
      <c r="A8" s="49" t="s">
        <v>10</v>
      </c>
    </row>
    <row r="9" spans="1:12" x14ac:dyDescent="0.35">
      <c r="A9" s="4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B239-4943-458A-A019-1751D52E6C10}">
  <dimension ref="A1:J6"/>
  <sheetViews>
    <sheetView topLeftCell="G1" workbookViewId="0">
      <selection activeCell="I2" sqref="I2:I4"/>
    </sheetView>
  </sheetViews>
  <sheetFormatPr defaultRowHeight="14.5" x14ac:dyDescent="0.35"/>
  <cols>
    <col min="3" max="3" width="41.6328125" bestFit="1" customWidth="1"/>
    <col min="4" max="4" width="38.90625" bestFit="1" customWidth="1"/>
    <col min="5" max="5" width="41" bestFit="1" customWidth="1"/>
    <col min="6" max="6" width="37.7265625" bestFit="1" customWidth="1"/>
    <col min="7" max="7" width="36.08984375" bestFit="1" customWidth="1"/>
    <col min="8" max="8" width="34.26953125" bestFit="1" customWidth="1"/>
    <col min="9" max="9" width="46.54296875" customWidth="1"/>
    <col min="10" max="10" width="36.453125" customWidth="1"/>
  </cols>
  <sheetData>
    <row r="1" spans="1:10" x14ac:dyDescent="0.35">
      <c r="A1" t="s">
        <v>4</v>
      </c>
      <c r="C1" s="3" t="s">
        <v>13</v>
      </c>
      <c r="D1" s="3" t="s">
        <v>12</v>
      </c>
      <c r="E1" s="3" t="s">
        <v>11</v>
      </c>
      <c r="F1" s="3" t="s">
        <v>14</v>
      </c>
      <c r="G1" s="3" t="s">
        <v>10</v>
      </c>
      <c r="H1" s="3" t="s">
        <v>2</v>
      </c>
      <c r="I1" s="3" t="s">
        <v>8</v>
      </c>
      <c r="J1" s="3" t="s">
        <v>9</v>
      </c>
    </row>
    <row r="2" spans="1:10" x14ac:dyDescent="0.35">
      <c r="C2" s="1" t="s">
        <v>43</v>
      </c>
      <c r="D2" s="2" t="s">
        <v>49</v>
      </c>
      <c r="E2" s="2" t="s">
        <v>7</v>
      </c>
      <c r="F2" s="1" t="s">
        <v>56</v>
      </c>
      <c r="G2" s="1" t="s">
        <v>60</v>
      </c>
      <c r="H2" s="1" t="s">
        <v>64</v>
      </c>
      <c r="I2" s="1" t="s">
        <v>40</v>
      </c>
      <c r="J2">
        <v>0</v>
      </c>
    </row>
    <row r="3" spans="1:10" x14ac:dyDescent="0.35">
      <c r="C3" s="1" t="s">
        <v>44</v>
      </c>
      <c r="D3" s="2" t="s">
        <v>50</v>
      </c>
      <c r="E3" s="2" t="s">
        <v>53</v>
      </c>
      <c r="F3" s="1" t="s">
        <v>57</v>
      </c>
      <c r="G3" s="1" t="s">
        <v>61</v>
      </c>
      <c r="H3" s="1" t="s">
        <v>6</v>
      </c>
      <c r="I3" s="1" t="s">
        <v>41</v>
      </c>
      <c r="J3">
        <v>0</v>
      </c>
    </row>
    <row r="4" spans="1:10" x14ac:dyDescent="0.35">
      <c r="C4" s="1" t="s">
        <v>45</v>
      </c>
      <c r="D4" s="2" t="s">
        <v>51</v>
      </c>
      <c r="E4" s="2" t="s">
        <v>5</v>
      </c>
      <c r="F4" s="1" t="s">
        <v>58</v>
      </c>
      <c r="G4" s="1" t="s">
        <v>62</v>
      </c>
      <c r="H4" s="1" t="s">
        <v>1</v>
      </c>
      <c r="I4" s="1" t="s">
        <v>42</v>
      </c>
      <c r="J4" s="1" t="s">
        <v>47</v>
      </c>
    </row>
    <row r="5" spans="1:10" x14ac:dyDescent="0.35">
      <c r="C5" s="1" t="s">
        <v>46</v>
      </c>
      <c r="D5" s="2" t="s">
        <v>52</v>
      </c>
      <c r="E5" s="2" t="s">
        <v>54</v>
      </c>
      <c r="F5" s="1" t="s">
        <v>59</v>
      </c>
      <c r="G5" s="1" t="s">
        <v>63</v>
      </c>
      <c r="H5" s="1"/>
      <c r="J5" s="1" t="s">
        <v>48</v>
      </c>
    </row>
    <row r="6" spans="1:10" x14ac:dyDescent="0.35">
      <c r="C6" s="1"/>
      <c r="D6" s="1"/>
      <c r="E6" s="2" t="s">
        <v>55</v>
      </c>
      <c r="F6" s="1"/>
      <c r="G6" s="1"/>
      <c r="H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B0B1-84F5-488D-BCAE-5ADBDEA2A42F}">
  <dimension ref="B1:AA39"/>
  <sheetViews>
    <sheetView workbookViewId="0">
      <selection activeCell="S3" sqref="S3:S39"/>
    </sheetView>
  </sheetViews>
  <sheetFormatPr defaultRowHeight="14.5" x14ac:dyDescent="0.35"/>
  <cols>
    <col min="2" max="2" width="13.7265625" customWidth="1"/>
    <col min="3" max="3" width="13.81640625" customWidth="1"/>
    <col min="4" max="4" width="11.81640625" customWidth="1"/>
    <col min="5" max="5" width="41.7265625" customWidth="1"/>
    <col min="6" max="6" width="8.81640625" bestFit="1" customWidth="1"/>
    <col min="7" max="7" width="11.36328125" customWidth="1"/>
    <col min="8" max="8" width="12.36328125" customWidth="1"/>
    <col min="9" max="9" width="13.7265625" customWidth="1"/>
    <col min="10" max="10" width="14.08984375" customWidth="1"/>
    <col min="11" max="11" width="16.08984375" customWidth="1"/>
    <col min="12" max="12" width="14.90625" customWidth="1"/>
    <col min="13" max="13" width="6.6328125" customWidth="1"/>
    <col min="14" max="14" width="10.1796875" customWidth="1"/>
    <col min="15" max="15" width="6.7265625" customWidth="1"/>
    <col min="16" max="16" width="6" customWidth="1"/>
    <col min="17" max="17" width="9" customWidth="1"/>
    <col min="18" max="18" width="8.453125" customWidth="1"/>
    <col min="19" max="19" width="7.90625" customWidth="1"/>
    <col min="20" max="20" width="19.7265625" bestFit="1" customWidth="1"/>
    <col min="21" max="21" width="16.1796875" hidden="1" customWidth="1"/>
    <col min="22" max="22" width="9.26953125" hidden="1" customWidth="1"/>
    <col min="23" max="23" width="16.453125" hidden="1" customWidth="1"/>
    <col min="24" max="24" width="13.36328125" hidden="1" customWidth="1"/>
    <col min="25" max="25" width="15.453125" hidden="1" customWidth="1"/>
    <col min="26" max="26" width="15" style="15" hidden="1" customWidth="1"/>
    <col min="27" max="27" width="18.81640625" hidden="1" customWidth="1"/>
  </cols>
  <sheetData>
    <row r="1" spans="2:27" ht="15" thickBot="1" x14ac:dyDescent="0.4">
      <c r="W1" s="196" t="s">
        <v>39</v>
      </c>
      <c r="X1" s="196"/>
      <c r="Y1" s="196"/>
      <c r="Z1" s="196"/>
      <c r="AA1" s="196"/>
    </row>
    <row r="2" spans="2:27" s="25" customFormat="1" ht="44" thickBot="1" x14ac:dyDescent="0.4">
      <c r="B2" s="52" t="s">
        <v>15</v>
      </c>
      <c r="C2" s="52" t="s">
        <v>15</v>
      </c>
      <c r="D2" s="53" t="s">
        <v>16</v>
      </c>
      <c r="E2" s="53" t="s">
        <v>17</v>
      </c>
      <c r="F2" s="53" t="s">
        <v>18</v>
      </c>
      <c r="G2" s="53" t="s">
        <v>19</v>
      </c>
      <c r="H2" s="53" t="s">
        <v>20</v>
      </c>
      <c r="I2" s="53" t="s">
        <v>21</v>
      </c>
      <c r="J2" s="53" t="s">
        <v>22</v>
      </c>
      <c r="K2" s="54" t="s">
        <v>65</v>
      </c>
      <c r="L2" s="53" t="s">
        <v>23</v>
      </c>
      <c r="M2" s="53" t="s">
        <v>70</v>
      </c>
      <c r="N2" s="53" t="s">
        <v>25</v>
      </c>
      <c r="O2" s="53" t="s">
        <v>26</v>
      </c>
      <c r="P2" s="55" t="s">
        <v>27</v>
      </c>
      <c r="Q2" s="55" t="s">
        <v>28</v>
      </c>
      <c r="R2" s="55" t="s">
        <v>29</v>
      </c>
      <c r="S2" s="26" t="s">
        <v>66</v>
      </c>
      <c r="T2" s="27" t="s">
        <v>67</v>
      </c>
      <c r="U2" s="8" t="s">
        <v>34</v>
      </c>
      <c r="V2" s="24" t="s">
        <v>33</v>
      </c>
      <c r="W2" s="12" t="s">
        <v>35</v>
      </c>
      <c r="X2" s="13" t="s">
        <v>35</v>
      </c>
      <c r="Y2" s="16" t="s">
        <v>35</v>
      </c>
      <c r="Z2" s="17" t="s">
        <v>38</v>
      </c>
      <c r="AA2" s="18" t="s">
        <v>37</v>
      </c>
    </row>
    <row r="3" spans="2:27" ht="15" thickBot="1" x14ac:dyDescent="0.4">
      <c r="B3" s="28" t="s">
        <v>8</v>
      </c>
      <c r="C3" s="197" t="s">
        <v>8</v>
      </c>
      <c r="D3" s="73">
        <v>1</v>
      </c>
      <c r="E3" s="74" t="s">
        <v>76</v>
      </c>
      <c r="F3" s="71">
        <v>10</v>
      </c>
      <c r="G3" s="71">
        <v>3</v>
      </c>
      <c r="H3" s="71">
        <v>8</v>
      </c>
      <c r="I3" s="56">
        <v>4062039.7299999991</v>
      </c>
      <c r="J3" s="56">
        <v>4203149.8096656138</v>
      </c>
      <c r="K3" s="56">
        <v>2576220</v>
      </c>
      <c r="L3" s="56">
        <v>23813727.189999998</v>
      </c>
      <c r="M3" s="59">
        <v>35</v>
      </c>
      <c r="N3" s="59">
        <v>27</v>
      </c>
      <c r="O3" s="60">
        <v>0.63</v>
      </c>
      <c r="P3" s="60">
        <v>0.77</v>
      </c>
      <c r="Q3" s="61">
        <v>1.0347387246420692</v>
      </c>
      <c r="R3" s="62">
        <v>0.60327605244710303</v>
      </c>
      <c r="S3" s="123">
        <v>0.80442467503954973</v>
      </c>
      <c r="T3" s="109" t="str">
        <f>IF(S3&gt;=80%,"MET",IF(S3&gt;=60%,"PIA",IF(S3&lt;60%,"POOR PERFORMANCE","")))</f>
        <v>MET</v>
      </c>
      <c r="U3" s="9">
        <f>(K3/I3)*50%</f>
        <v>0.31710915835872444</v>
      </c>
      <c r="V3" s="11">
        <f>(N3/M3)*50%</f>
        <v>0.38571428571428573</v>
      </c>
      <c r="W3" s="14">
        <f>IF(U3+V3=0%," ",U3+V3)</f>
        <v>0.70282344407301012</v>
      </c>
      <c r="X3" s="10">
        <v>0.68313135240264267</v>
      </c>
      <c r="Y3" s="11">
        <v>0.55867925210614722</v>
      </c>
      <c r="Z3" s="14">
        <f>AVERAGE(W3:Y3)</f>
        <v>0.64821134952726667</v>
      </c>
      <c r="AA3" s="19">
        <f>RANK(Z3,$Z$3:$Z$38,0)</f>
        <v>8</v>
      </c>
    </row>
    <row r="4" spans="2:27" ht="15" thickBot="1" x14ac:dyDescent="0.4">
      <c r="B4" s="34" t="s">
        <v>8</v>
      </c>
      <c r="C4" s="198"/>
      <c r="D4" s="104">
        <v>2</v>
      </c>
      <c r="E4" s="74" t="s">
        <v>77</v>
      </c>
      <c r="F4" s="71">
        <v>13</v>
      </c>
      <c r="G4" s="71">
        <v>0</v>
      </c>
      <c r="H4" s="71">
        <v>11</v>
      </c>
      <c r="I4" s="56">
        <v>6204739.5299999993</v>
      </c>
      <c r="J4" s="57">
        <v>6420284.2680084314</v>
      </c>
      <c r="K4" s="56">
        <v>3005795.15</v>
      </c>
      <c r="L4" s="56">
        <v>63298148.170000009</v>
      </c>
      <c r="M4" s="63">
        <v>52</v>
      </c>
      <c r="N4" s="63">
        <v>38</v>
      </c>
      <c r="O4" s="64">
        <v>0.48</v>
      </c>
      <c r="P4" s="60">
        <v>0.73</v>
      </c>
      <c r="Q4" s="65">
        <v>1.0347387246420692</v>
      </c>
      <c r="R4" s="66">
        <v>0.60327605244710303</v>
      </c>
      <c r="S4" s="123">
        <v>0.73194260955394252</v>
      </c>
      <c r="T4" s="109" t="str">
        <f t="shared" ref="T4:T39" si="0">IF(S4&gt;=80%,"MET",IF(S4&gt;=60%,"PIA",IF(S4&lt;60%,"POOR PERFORMANCE","")))</f>
        <v>PIA</v>
      </c>
      <c r="U4" s="9">
        <f>(K4/I4)*50%</f>
        <v>0.24221767372078551</v>
      </c>
      <c r="V4" s="11">
        <f>(N4/M4)*50%</f>
        <v>0.36538461538461536</v>
      </c>
      <c r="W4" s="14">
        <f t="shared" ref="W4:W38" si="1">IF(U4+V4=0%," ",U4+V4)</f>
        <v>0.60760228910540093</v>
      </c>
      <c r="X4" s="10">
        <v>0.47623394788626616</v>
      </c>
      <c r="Y4" s="11">
        <v>0.4566508056326799</v>
      </c>
      <c r="Z4" s="14">
        <f t="shared" ref="Z4:Z38" si="2">AVERAGE(W4:Y4)</f>
        <v>0.51349568087478226</v>
      </c>
      <c r="AA4" s="19">
        <f>RANK(Z4,$Z$3:$Z$38,0)</f>
        <v>25</v>
      </c>
    </row>
    <row r="5" spans="2:27" x14ac:dyDescent="0.35">
      <c r="B5" s="34" t="s">
        <v>8</v>
      </c>
      <c r="C5" s="198"/>
      <c r="D5" s="104">
        <v>3</v>
      </c>
      <c r="E5" s="74" t="s">
        <v>78</v>
      </c>
      <c r="F5" s="71">
        <v>6</v>
      </c>
      <c r="G5" s="71">
        <v>2</v>
      </c>
      <c r="H5" s="71">
        <v>5</v>
      </c>
      <c r="I5" s="56">
        <v>2405552.5299999998</v>
      </c>
      <c r="J5" s="57">
        <v>2489118.3569517029</v>
      </c>
      <c r="K5" s="56">
        <v>1906607.71</v>
      </c>
      <c r="L5" s="56">
        <v>19795549.960000001</v>
      </c>
      <c r="M5" s="63">
        <v>22</v>
      </c>
      <c r="N5" s="63">
        <v>17</v>
      </c>
      <c r="O5" s="64">
        <v>0.79</v>
      </c>
      <c r="P5" s="60">
        <v>0.77</v>
      </c>
      <c r="Q5" s="65">
        <v>1.0347387246420692</v>
      </c>
      <c r="R5" s="66">
        <v>0.60327605244710303</v>
      </c>
      <c r="S5" s="123">
        <v>0.88173887822419728</v>
      </c>
      <c r="T5" s="109" t="str">
        <f t="shared" si="0"/>
        <v>MET</v>
      </c>
      <c r="U5" s="9">
        <f>(K5/I5)*50%</f>
        <v>0.39629309404438573</v>
      </c>
      <c r="V5" s="11">
        <f>(N5/M5)*50%</f>
        <v>0.38636363636363635</v>
      </c>
      <c r="W5" s="14">
        <f t="shared" si="1"/>
        <v>0.78265673040802208</v>
      </c>
      <c r="X5" s="10">
        <v>0.87208878561020264</v>
      </c>
      <c r="Y5" s="11">
        <v>0.65327111415006733</v>
      </c>
      <c r="Z5" s="14">
        <f t="shared" si="2"/>
        <v>0.76933887672276402</v>
      </c>
      <c r="AA5" s="19">
        <f>RANK(Z5,$Z$3:$Z$38,0)</f>
        <v>4</v>
      </c>
    </row>
    <row r="6" spans="2:27" ht="15" thickBot="1" x14ac:dyDescent="0.4">
      <c r="B6" s="38" t="s">
        <v>30</v>
      </c>
      <c r="C6" s="39" t="s">
        <v>30</v>
      </c>
      <c r="D6" s="105"/>
      <c r="E6" s="40"/>
      <c r="F6" s="72">
        <v>29</v>
      </c>
      <c r="G6" s="72">
        <v>5</v>
      </c>
      <c r="H6" s="72">
        <v>24</v>
      </c>
      <c r="I6" s="58">
        <v>12672331.789999997</v>
      </c>
      <c r="J6" s="58">
        <v>13112552.434625747</v>
      </c>
      <c r="K6" s="58">
        <v>7488622.8600000003</v>
      </c>
      <c r="L6" s="58">
        <v>106907425.32000002</v>
      </c>
      <c r="M6" s="67">
        <v>109</v>
      </c>
      <c r="N6" s="67">
        <v>82</v>
      </c>
      <c r="O6" s="68">
        <v>0.59</v>
      </c>
      <c r="P6" s="68">
        <v>0.75</v>
      </c>
      <c r="Q6" s="69">
        <v>1.0347387246420692</v>
      </c>
      <c r="R6" s="70">
        <v>0.60327605244710303</v>
      </c>
      <c r="S6" s="124">
        <v>0.78509612424338793</v>
      </c>
      <c r="T6" s="109"/>
      <c r="U6" s="9"/>
      <c r="V6" s="11"/>
      <c r="W6" s="14" t="str">
        <f t="shared" si="1"/>
        <v xml:space="preserve"> </v>
      </c>
      <c r="X6" s="10" t="s">
        <v>36</v>
      </c>
      <c r="Y6" s="11" t="s">
        <v>36</v>
      </c>
      <c r="Z6" s="14"/>
      <c r="AA6" s="19"/>
    </row>
    <row r="7" spans="2:27" ht="15" thickBot="1" x14ac:dyDescent="0.4">
      <c r="B7" s="45" t="s">
        <v>13</v>
      </c>
      <c r="C7" s="197" t="s">
        <v>13</v>
      </c>
      <c r="D7" s="73">
        <v>1</v>
      </c>
      <c r="E7" s="46" t="s">
        <v>79</v>
      </c>
      <c r="F7" s="71">
        <v>28</v>
      </c>
      <c r="G7" s="71">
        <v>6</v>
      </c>
      <c r="H7" s="71">
        <v>22</v>
      </c>
      <c r="I7" s="56">
        <v>2302120.8200000003</v>
      </c>
      <c r="J7" s="56">
        <v>2426273.7777574598</v>
      </c>
      <c r="K7" s="56">
        <v>1371143.41</v>
      </c>
      <c r="L7" s="56">
        <v>6196701.29</v>
      </c>
      <c r="M7" s="59">
        <v>36</v>
      </c>
      <c r="N7" s="59">
        <v>30</v>
      </c>
      <c r="O7" s="60">
        <v>0.6</v>
      </c>
      <c r="P7" s="60">
        <v>0.83</v>
      </c>
      <c r="Q7" s="61">
        <v>1.0539298184000001</v>
      </c>
      <c r="R7" s="62">
        <v>0.70072089304690421</v>
      </c>
      <c r="S7" s="123">
        <v>0.78464893464674745</v>
      </c>
      <c r="T7" s="109" t="str">
        <f t="shared" si="0"/>
        <v>PIA</v>
      </c>
      <c r="U7" s="9">
        <f>(K7/I7)*50%</f>
        <v>0.2978000542126194</v>
      </c>
      <c r="V7" s="11">
        <f>(N7/M7)*50%</f>
        <v>0.41666666666666669</v>
      </c>
      <c r="W7" s="14">
        <f t="shared" si="1"/>
        <v>0.71446672087928609</v>
      </c>
      <c r="X7" s="10">
        <v>0.66239294233689394</v>
      </c>
      <c r="Y7" s="11">
        <v>0.66731195912360131</v>
      </c>
      <c r="Z7" s="14">
        <f t="shared" si="2"/>
        <v>0.68139054077992711</v>
      </c>
      <c r="AA7" s="19">
        <f>RANK(Z7,$Z$3:$Z$38,0)</f>
        <v>7</v>
      </c>
    </row>
    <row r="8" spans="2:27" ht="15" thickBot="1" x14ac:dyDescent="0.4">
      <c r="B8" s="47" t="s">
        <v>13</v>
      </c>
      <c r="C8" s="198"/>
      <c r="D8" s="104">
        <v>2</v>
      </c>
      <c r="E8" s="48" t="s">
        <v>80</v>
      </c>
      <c r="F8" s="71">
        <v>14</v>
      </c>
      <c r="G8" s="71">
        <v>7</v>
      </c>
      <c r="H8" s="71">
        <v>12</v>
      </c>
      <c r="I8" s="56">
        <v>1942718.3599999999</v>
      </c>
      <c r="J8" s="57">
        <v>2047488.8083571459</v>
      </c>
      <c r="K8" s="56">
        <v>1049760</v>
      </c>
      <c r="L8" s="56">
        <v>9532433.6799999997</v>
      </c>
      <c r="M8" s="59">
        <v>32</v>
      </c>
      <c r="N8" s="59">
        <v>28</v>
      </c>
      <c r="O8" s="64">
        <v>0.54</v>
      </c>
      <c r="P8" s="60">
        <v>0.88</v>
      </c>
      <c r="Q8" s="65">
        <v>1.0539298184000001</v>
      </c>
      <c r="R8" s="66">
        <v>0.70072089304690421</v>
      </c>
      <c r="S8" s="123">
        <v>0.75618404118207272</v>
      </c>
      <c r="T8" s="109" t="str">
        <f t="shared" si="0"/>
        <v>PIA</v>
      </c>
      <c r="U8" s="9">
        <f>(K8/I8)*50%</f>
        <v>0.27017812298845006</v>
      </c>
      <c r="V8" s="11">
        <f>(N8/M8)*50%</f>
        <v>0.4375</v>
      </c>
      <c r="W8" s="14">
        <f t="shared" si="1"/>
        <v>0.70767812298845012</v>
      </c>
      <c r="X8" s="10">
        <v>0.56154804775056633</v>
      </c>
      <c r="Y8" s="11">
        <v>0.53687927437837712</v>
      </c>
      <c r="Z8" s="14">
        <f t="shared" si="2"/>
        <v>0.60203514837246452</v>
      </c>
      <c r="AA8" s="19">
        <f>RANK(Z8,$Z$3:$Z$38,0)</f>
        <v>13</v>
      </c>
    </row>
    <row r="9" spans="2:27" ht="15" thickBot="1" x14ac:dyDescent="0.4">
      <c r="B9" s="47" t="s">
        <v>13</v>
      </c>
      <c r="C9" s="198"/>
      <c r="D9" s="104">
        <v>3</v>
      </c>
      <c r="E9" s="48" t="s">
        <v>81</v>
      </c>
      <c r="F9" s="71">
        <v>13</v>
      </c>
      <c r="G9" s="71">
        <v>1</v>
      </c>
      <c r="H9" s="71">
        <v>10</v>
      </c>
      <c r="I9" s="56">
        <v>4456456.05</v>
      </c>
      <c r="J9" s="57">
        <v>4696791.915484082</v>
      </c>
      <c r="K9" s="56">
        <v>2165896.0099999998</v>
      </c>
      <c r="L9" s="56">
        <v>21062487.260000002</v>
      </c>
      <c r="M9" s="59">
        <v>65</v>
      </c>
      <c r="N9" s="59">
        <v>54</v>
      </c>
      <c r="O9" s="64">
        <v>0.49</v>
      </c>
      <c r="P9" s="60">
        <v>0.83</v>
      </c>
      <c r="Q9" s="65">
        <v>1.0539298184000001</v>
      </c>
      <c r="R9" s="66">
        <v>0.70072089304690421</v>
      </c>
      <c r="S9" s="123">
        <v>0.73246329662817711</v>
      </c>
      <c r="T9" s="109" t="str">
        <f t="shared" si="0"/>
        <v>PIA</v>
      </c>
      <c r="U9" s="9">
        <f>(K9/I9)*50%</f>
        <v>0.24300654889214041</v>
      </c>
      <c r="V9" s="11">
        <f>(N9/M9)*50%</f>
        <v>0.41538461538461541</v>
      </c>
      <c r="W9" s="14">
        <f t="shared" si="1"/>
        <v>0.65839116427675581</v>
      </c>
      <c r="X9" s="10">
        <v>0.55355611613151223</v>
      </c>
      <c r="Y9" s="11">
        <v>0.53378166559526496</v>
      </c>
      <c r="Z9" s="14">
        <f t="shared" si="2"/>
        <v>0.58190964866784434</v>
      </c>
      <c r="AA9" s="19">
        <f>RANK(Z9,$Z$3:$Z$38,0)</f>
        <v>16</v>
      </c>
    </row>
    <row r="10" spans="2:27" x14ac:dyDescent="0.35">
      <c r="B10" s="47" t="s">
        <v>13</v>
      </c>
      <c r="C10" s="198"/>
      <c r="D10" s="104">
        <v>4</v>
      </c>
      <c r="E10" s="48" t="s">
        <v>82</v>
      </c>
      <c r="F10" s="71">
        <v>18</v>
      </c>
      <c r="G10" s="71">
        <v>6</v>
      </c>
      <c r="H10" s="71">
        <v>15</v>
      </c>
      <c r="I10" s="56">
        <v>2977467.45</v>
      </c>
      <c r="J10" s="57">
        <v>3138041.7288704114</v>
      </c>
      <c r="K10" s="56">
        <v>1793145.74</v>
      </c>
      <c r="L10" s="56">
        <v>8721497.8800000008</v>
      </c>
      <c r="M10" s="59">
        <v>40</v>
      </c>
      <c r="N10" s="59">
        <v>33</v>
      </c>
      <c r="O10" s="64">
        <v>0.6</v>
      </c>
      <c r="P10" s="60">
        <v>0.83</v>
      </c>
      <c r="Q10" s="65">
        <v>1.0539298184000001</v>
      </c>
      <c r="R10" s="66">
        <v>0.70072089304690421</v>
      </c>
      <c r="S10" s="123">
        <v>0.78464893464674745</v>
      </c>
      <c r="T10" s="109" t="str">
        <f t="shared" si="0"/>
        <v>PIA</v>
      </c>
      <c r="U10" s="9">
        <f>(K10/I10)*50%</f>
        <v>0.30111928511594643</v>
      </c>
      <c r="V10" s="11">
        <f>(N10/M10)*50%</f>
        <v>0.41249999999999998</v>
      </c>
      <c r="W10" s="14">
        <f t="shared" si="1"/>
        <v>0.71361928511594641</v>
      </c>
      <c r="X10" s="10">
        <v>0.60414127032197307</v>
      </c>
      <c r="Y10" s="11">
        <v>0.59762048495588727</v>
      </c>
      <c r="Z10" s="14">
        <f t="shared" si="2"/>
        <v>0.63846034679793562</v>
      </c>
      <c r="AA10" s="19">
        <f>RANK(Z10,$Z$3:$Z$38,0)</f>
        <v>9</v>
      </c>
    </row>
    <row r="11" spans="2:27" ht="15" thickBot="1" x14ac:dyDescent="0.4">
      <c r="B11" s="38" t="s">
        <v>30</v>
      </c>
      <c r="C11" s="39" t="s">
        <v>30</v>
      </c>
      <c r="D11" s="105"/>
      <c r="E11" s="40"/>
      <c r="F11" s="67">
        <v>73</v>
      </c>
      <c r="G11" s="67">
        <v>20</v>
      </c>
      <c r="H11" s="67">
        <v>59</v>
      </c>
      <c r="I11" s="58">
        <v>11678762.68</v>
      </c>
      <c r="J11" s="58">
        <v>12308596.2304691</v>
      </c>
      <c r="K11" s="58">
        <v>6379945.1600000001</v>
      </c>
      <c r="L11" s="58">
        <v>45513120.110000007</v>
      </c>
      <c r="M11" s="67">
        <v>173</v>
      </c>
      <c r="N11" s="67">
        <v>145</v>
      </c>
      <c r="O11" s="68">
        <v>0.55000000000000004</v>
      </c>
      <c r="P11" s="68">
        <v>0.84</v>
      </c>
      <c r="Q11" s="69">
        <v>1.0539298184000001</v>
      </c>
      <c r="R11" s="70">
        <v>0.70072089304690421</v>
      </c>
      <c r="S11" s="124">
        <v>0.76092819009285184</v>
      </c>
      <c r="T11" s="109"/>
      <c r="U11" s="9"/>
      <c r="V11" s="11"/>
      <c r="W11" s="14" t="str">
        <f t="shared" si="1"/>
        <v xml:space="preserve"> </v>
      </c>
      <c r="X11" s="10" t="s">
        <v>36</v>
      </c>
      <c r="Y11" s="11" t="s">
        <v>36</v>
      </c>
      <c r="Z11" s="14"/>
      <c r="AA11" s="19"/>
    </row>
    <row r="12" spans="2:27" ht="15" thickBot="1" x14ac:dyDescent="0.4">
      <c r="B12" s="45" t="s">
        <v>31</v>
      </c>
      <c r="C12" s="197" t="s">
        <v>31</v>
      </c>
      <c r="D12" s="73">
        <v>1</v>
      </c>
      <c r="E12" s="74" t="s">
        <v>83</v>
      </c>
      <c r="F12" s="71">
        <v>11</v>
      </c>
      <c r="G12" s="71">
        <v>6</v>
      </c>
      <c r="H12" s="71">
        <v>6</v>
      </c>
      <c r="I12" s="56">
        <v>2549834.8899999997</v>
      </c>
      <c r="J12" s="56">
        <v>2673017.3375508199</v>
      </c>
      <c r="K12" s="56">
        <v>1748132.6700000002</v>
      </c>
      <c r="L12" s="56">
        <v>5892111.1499999994</v>
      </c>
      <c r="M12" s="59">
        <v>33</v>
      </c>
      <c r="N12" s="59">
        <v>23</v>
      </c>
      <c r="O12" s="60">
        <v>0.69</v>
      </c>
      <c r="P12" s="60">
        <v>0.7</v>
      </c>
      <c r="Q12" s="61">
        <v>1.0483099702000001</v>
      </c>
      <c r="R12" s="62">
        <v>0.73263082357344278</v>
      </c>
      <c r="S12" s="123">
        <v>0.80683151164013611</v>
      </c>
      <c r="T12" s="109" t="str">
        <f t="shared" si="0"/>
        <v>MET</v>
      </c>
      <c r="U12" s="9">
        <f>(K12/I12)*50%</f>
        <v>0.34279330729528146</v>
      </c>
      <c r="V12" s="11">
        <f>(N12/M12)*50%</f>
        <v>0.34848484848484851</v>
      </c>
      <c r="W12" s="14">
        <f t="shared" si="1"/>
        <v>0.69127815578012997</v>
      </c>
      <c r="X12" s="10">
        <v>0.96865397639584283</v>
      </c>
      <c r="Y12" s="11">
        <v>0.78300064041883866</v>
      </c>
      <c r="Z12" s="14">
        <f t="shared" si="2"/>
        <v>0.81431092419827056</v>
      </c>
      <c r="AA12" s="20">
        <f>RANK(Z12,$Z$3:$Z$38,0)</f>
        <v>2</v>
      </c>
    </row>
    <row r="13" spans="2:27" x14ac:dyDescent="0.35">
      <c r="B13" s="49" t="s">
        <v>31</v>
      </c>
      <c r="C13" s="198"/>
      <c r="D13" s="104">
        <v>2</v>
      </c>
      <c r="E13" s="74" t="s">
        <v>84</v>
      </c>
      <c r="F13" s="71">
        <v>11</v>
      </c>
      <c r="G13" s="71">
        <v>3</v>
      </c>
      <c r="H13" s="71">
        <v>7</v>
      </c>
      <c r="I13" s="56">
        <v>2429529.7599999998</v>
      </c>
      <c r="J13" s="57">
        <v>2546900.2703056131</v>
      </c>
      <c r="K13" s="56">
        <v>1476403.83</v>
      </c>
      <c r="L13" s="56">
        <v>1581634.3</v>
      </c>
      <c r="M13" s="59">
        <v>22</v>
      </c>
      <c r="N13" s="59">
        <v>17</v>
      </c>
      <c r="O13" s="64">
        <v>0.61</v>
      </c>
      <c r="P13" s="60">
        <v>0.77</v>
      </c>
      <c r="Q13" s="65">
        <v>1.0483099702000001</v>
      </c>
      <c r="R13" s="66">
        <v>0.73263082357344278</v>
      </c>
      <c r="S13" s="123">
        <v>0.79094448080257318</v>
      </c>
      <c r="T13" s="109" t="str">
        <f t="shared" si="0"/>
        <v>PIA</v>
      </c>
      <c r="U13" s="9">
        <f>(K13/I13)*50%</f>
        <v>0.30384559479526613</v>
      </c>
      <c r="V13" s="11">
        <f>(N13/M13)*50%</f>
        <v>0.38636363636363635</v>
      </c>
      <c r="W13" s="14">
        <f t="shared" si="1"/>
        <v>0.69020923115890254</v>
      </c>
      <c r="X13" s="10">
        <v>1.8313612319721928</v>
      </c>
      <c r="Y13" s="11">
        <v>0.7789745809211559</v>
      </c>
      <c r="Z13" s="14">
        <f t="shared" si="2"/>
        <v>1.1001816813507503</v>
      </c>
      <c r="AA13" s="20">
        <f>RANK(Z13,$Z$3:$Z$38,0)</f>
        <v>1</v>
      </c>
    </row>
    <row r="14" spans="2:27" ht="15" thickBot="1" x14ac:dyDescent="0.4">
      <c r="B14" s="38" t="s">
        <v>30</v>
      </c>
      <c r="C14" s="39" t="s">
        <v>30</v>
      </c>
      <c r="D14" s="105"/>
      <c r="E14" s="40"/>
      <c r="F14" s="72">
        <v>22</v>
      </c>
      <c r="G14" s="72">
        <v>9</v>
      </c>
      <c r="H14" s="72">
        <v>13</v>
      </c>
      <c r="I14" s="58">
        <v>4979364.6499999994</v>
      </c>
      <c r="J14" s="58">
        <v>5219917.6078564329</v>
      </c>
      <c r="K14" s="58">
        <v>3224536.5</v>
      </c>
      <c r="L14" s="58">
        <v>7473745.4499999993</v>
      </c>
      <c r="M14" s="67">
        <v>55</v>
      </c>
      <c r="N14" s="67">
        <v>40</v>
      </c>
      <c r="O14" s="68">
        <v>0.65</v>
      </c>
      <c r="P14" s="68">
        <v>0.73</v>
      </c>
      <c r="Q14" s="69">
        <v>1.0483099702000001</v>
      </c>
      <c r="R14" s="70">
        <v>0.73263082357344278</v>
      </c>
      <c r="S14" s="124">
        <v>0.8082273440708837</v>
      </c>
      <c r="T14" s="109" t="str">
        <f t="shared" si="0"/>
        <v>MET</v>
      </c>
      <c r="U14" s="9"/>
      <c r="V14" s="11"/>
      <c r="W14" s="14" t="str">
        <f t="shared" si="1"/>
        <v xml:space="preserve"> </v>
      </c>
      <c r="X14" s="10" t="s">
        <v>36</v>
      </c>
      <c r="Y14" s="11" t="s">
        <v>36</v>
      </c>
      <c r="Z14" s="14"/>
      <c r="AA14" s="19"/>
    </row>
    <row r="15" spans="2:27" ht="15" thickBot="1" x14ac:dyDescent="0.4">
      <c r="B15" s="28" t="s">
        <v>12</v>
      </c>
      <c r="C15" s="197" t="s">
        <v>12</v>
      </c>
      <c r="D15" s="73">
        <v>1</v>
      </c>
      <c r="E15" s="48" t="s">
        <v>85</v>
      </c>
      <c r="F15" s="71">
        <v>15</v>
      </c>
      <c r="G15" s="71">
        <v>4</v>
      </c>
      <c r="H15" s="71">
        <v>8</v>
      </c>
      <c r="I15" s="56">
        <v>2889391.92</v>
      </c>
      <c r="J15" s="56">
        <v>3068361.928933898</v>
      </c>
      <c r="K15" s="56">
        <v>1245350</v>
      </c>
      <c r="L15" s="56">
        <v>7812857.5200000005</v>
      </c>
      <c r="M15" s="59">
        <v>30</v>
      </c>
      <c r="N15" s="59">
        <v>19</v>
      </c>
      <c r="O15" s="60">
        <v>0.43</v>
      </c>
      <c r="P15" s="60">
        <v>0.63</v>
      </c>
      <c r="Q15" s="61">
        <v>1.0619403715</v>
      </c>
      <c r="R15" s="62">
        <v>0.64885459601246986</v>
      </c>
      <c r="S15" s="123">
        <v>0.6879304404344756</v>
      </c>
      <c r="T15" s="109" t="str">
        <f t="shared" si="0"/>
        <v>PIA</v>
      </c>
      <c r="U15" s="9">
        <f>(K15/I15)*50%</f>
        <v>0.21550382130230364</v>
      </c>
      <c r="V15" s="11">
        <f>(N15/M15)*50%</f>
        <v>0.31666666666666665</v>
      </c>
      <c r="W15" s="14">
        <f t="shared" si="1"/>
        <v>0.53217048796897026</v>
      </c>
      <c r="X15" s="10">
        <v>0.44001544638779677</v>
      </c>
      <c r="Y15" s="11">
        <v>0.48973829918171696</v>
      </c>
      <c r="Z15" s="14">
        <f t="shared" si="2"/>
        <v>0.48730807784616131</v>
      </c>
      <c r="AA15" s="19">
        <f>RANK(Z15,$Z$3:$Z$38,0)</f>
        <v>28</v>
      </c>
    </row>
    <row r="16" spans="2:27" ht="15" thickBot="1" x14ac:dyDescent="0.4">
      <c r="B16" s="34" t="s">
        <v>12</v>
      </c>
      <c r="C16" s="198"/>
      <c r="D16" s="104">
        <v>2</v>
      </c>
      <c r="E16" s="48" t="s">
        <v>86</v>
      </c>
      <c r="F16" s="71">
        <v>12</v>
      </c>
      <c r="G16" s="71">
        <v>0</v>
      </c>
      <c r="H16" s="71">
        <v>4</v>
      </c>
      <c r="I16" s="56">
        <v>4403394.7699999996</v>
      </c>
      <c r="J16" s="57">
        <v>4676142.6779149566</v>
      </c>
      <c r="K16" s="56">
        <v>1205184</v>
      </c>
      <c r="L16" s="56">
        <v>16285682.739999998</v>
      </c>
      <c r="M16" s="59">
        <v>39</v>
      </c>
      <c r="N16" s="59">
        <v>12</v>
      </c>
      <c r="O16" s="64">
        <v>0.27</v>
      </c>
      <c r="P16" s="60">
        <v>0.31</v>
      </c>
      <c r="Q16" s="65">
        <v>1.0619403715</v>
      </c>
      <c r="R16" s="66">
        <v>0.64885459601246986</v>
      </c>
      <c r="S16" s="123">
        <v>0.36600826946661813</v>
      </c>
      <c r="T16" s="109" t="str">
        <f t="shared" si="0"/>
        <v>POOR PERFORMANCE</v>
      </c>
      <c r="U16" s="9">
        <f>(K16/I16)*50%</f>
        <v>0.13684714441353621</v>
      </c>
      <c r="V16" s="11">
        <f>(N16/M16)*50%</f>
        <v>0.15384615384615385</v>
      </c>
      <c r="W16" s="14">
        <f t="shared" si="1"/>
        <v>0.29069329825969004</v>
      </c>
      <c r="X16" s="10">
        <v>0.45090893205134497</v>
      </c>
      <c r="Y16" s="11">
        <v>0.49429556137455033</v>
      </c>
      <c r="Z16" s="14">
        <f t="shared" si="2"/>
        <v>0.41196593056186176</v>
      </c>
      <c r="AA16" s="19">
        <f>RANK(Z16,$Z$3:$Z$38,0)</f>
        <v>29</v>
      </c>
    </row>
    <row r="17" spans="2:27" ht="15" thickBot="1" x14ac:dyDescent="0.4">
      <c r="B17" s="34" t="s">
        <v>12</v>
      </c>
      <c r="C17" s="198"/>
      <c r="D17" s="104">
        <v>3</v>
      </c>
      <c r="E17" s="48" t="s">
        <v>87</v>
      </c>
      <c r="F17" s="71">
        <v>26</v>
      </c>
      <c r="G17" s="71">
        <v>9</v>
      </c>
      <c r="H17" s="71">
        <v>14</v>
      </c>
      <c r="I17" s="56">
        <v>4900689.53</v>
      </c>
      <c r="J17" s="57">
        <v>5204240.0600943603</v>
      </c>
      <c r="K17" s="56">
        <v>2344868.4500000002</v>
      </c>
      <c r="L17" s="56">
        <v>11988638.159999998</v>
      </c>
      <c r="M17" s="59">
        <v>55</v>
      </c>
      <c r="N17" s="59">
        <v>34</v>
      </c>
      <c r="O17" s="64">
        <v>0.48</v>
      </c>
      <c r="P17" s="60">
        <v>0.62</v>
      </c>
      <c r="Q17" s="65">
        <v>1.0619403715</v>
      </c>
      <c r="R17" s="66">
        <v>0.64885459601246986</v>
      </c>
      <c r="S17" s="123">
        <v>0.70376636518984159</v>
      </c>
      <c r="T17" s="109" t="str">
        <f t="shared" si="0"/>
        <v>PIA</v>
      </c>
      <c r="U17" s="9">
        <f>(K17/I17)*50%</f>
        <v>0.23923862505935978</v>
      </c>
      <c r="V17" s="11">
        <f>(N17/M17)*50%</f>
        <v>0.30909090909090908</v>
      </c>
      <c r="W17" s="14">
        <f t="shared" si="1"/>
        <v>0.54832953415026886</v>
      </c>
      <c r="X17" s="10">
        <v>0.48941398697907207</v>
      </c>
      <c r="Y17" s="11">
        <v>0.51793234413218059</v>
      </c>
      <c r="Z17" s="14">
        <f t="shared" si="2"/>
        <v>0.51855862175384049</v>
      </c>
      <c r="AA17" s="19">
        <f>RANK(Z17,$Z$3:$Z$38,0)</f>
        <v>23</v>
      </c>
    </row>
    <row r="18" spans="2:27" x14ac:dyDescent="0.35">
      <c r="B18" s="34" t="s">
        <v>12</v>
      </c>
      <c r="C18" s="198"/>
      <c r="D18" s="104">
        <v>4</v>
      </c>
      <c r="E18" s="48" t="s">
        <v>69</v>
      </c>
      <c r="F18" s="71">
        <v>26</v>
      </c>
      <c r="G18" s="71">
        <v>6</v>
      </c>
      <c r="H18" s="71">
        <v>18</v>
      </c>
      <c r="I18" s="56">
        <v>3777804.25</v>
      </c>
      <c r="J18" s="57">
        <v>4011802.8486992787</v>
      </c>
      <c r="K18" s="56">
        <v>1892460.97</v>
      </c>
      <c r="L18" s="56">
        <v>10551218.779999999</v>
      </c>
      <c r="M18" s="59">
        <v>48</v>
      </c>
      <c r="N18" s="59">
        <v>38</v>
      </c>
      <c r="O18" s="64">
        <v>0.5</v>
      </c>
      <c r="P18" s="60">
        <v>0.79</v>
      </c>
      <c r="Q18" s="65">
        <v>1.0619403715</v>
      </c>
      <c r="R18" s="66">
        <v>0.64885459601246986</v>
      </c>
      <c r="S18" s="123">
        <v>0.7354181145282882</v>
      </c>
      <c r="T18" s="109" t="str">
        <f t="shared" si="0"/>
        <v>PIA</v>
      </c>
      <c r="U18" s="9">
        <f>(K18/I18)*50%</f>
        <v>0.25047102030233565</v>
      </c>
      <c r="V18" s="11">
        <f>(N18/M18)*50%</f>
        <v>0.39583333333333331</v>
      </c>
      <c r="W18" s="14">
        <f t="shared" si="1"/>
        <v>0.64630435363566896</v>
      </c>
      <c r="X18" s="10">
        <v>0.51575533059970846</v>
      </c>
      <c r="Y18" s="11">
        <v>0.47175680315061003</v>
      </c>
      <c r="Z18" s="14">
        <f t="shared" si="2"/>
        <v>0.54460549579532913</v>
      </c>
      <c r="AA18" s="19">
        <f>RANK(Z18,$Z$3:$Z$38,0)</f>
        <v>21</v>
      </c>
    </row>
    <row r="19" spans="2:27" ht="15" thickBot="1" x14ac:dyDescent="0.4">
      <c r="B19" s="38" t="s">
        <v>30</v>
      </c>
      <c r="C19" s="39" t="s">
        <v>30</v>
      </c>
      <c r="D19" s="105"/>
      <c r="E19" s="50"/>
      <c r="F19" s="72">
        <v>79</v>
      </c>
      <c r="G19" s="72">
        <v>19</v>
      </c>
      <c r="H19" s="72">
        <v>44</v>
      </c>
      <c r="I19" s="58">
        <v>15971280.469999999</v>
      </c>
      <c r="J19" s="58">
        <v>16960547.515642494</v>
      </c>
      <c r="K19" s="58">
        <v>6687863.4199999999</v>
      </c>
      <c r="L19" s="58">
        <v>46638397.199999996</v>
      </c>
      <c r="M19" s="67">
        <v>172</v>
      </c>
      <c r="N19" s="67">
        <v>103</v>
      </c>
      <c r="O19" s="68">
        <v>0.42</v>
      </c>
      <c r="P19" s="68">
        <v>0.6</v>
      </c>
      <c r="Q19" s="69">
        <v>1.0619403715</v>
      </c>
      <c r="R19" s="70">
        <v>0.64885459601246986</v>
      </c>
      <c r="S19" s="124">
        <v>0.66010441805152165</v>
      </c>
      <c r="T19" s="109"/>
      <c r="U19" s="9"/>
      <c r="V19" s="11"/>
      <c r="W19" s="14" t="str">
        <f t="shared" si="1"/>
        <v xml:space="preserve"> </v>
      </c>
      <c r="X19" s="10" t="s">
        <v>36</v>
      </c>
      <c r="Y19" s="11" t="s">
        <v>36</v>
      </c>
      <c r="Z19" s="14"/>
      <c r="AA19" s="19"/>
    </row>
    <row r="20" spans="2:27" ht="15" thickBot="1" x14ac:dyDescent="0.4">
      <c r="B20" s="49" t="s">
        <v>11</v>
      </c>
      <c r="C20" s="200" t="s">
        <v>11</v>
      </c>
      <c r="D20" s="106">
        <v>1</v>
      </c>
      <c r="E20" s="48" t="s">
        <v>88</v>
      </c>
      <c r="F20" s="73">
        <v>14</v>
      </c>
      <c r="G20" s="71">
        <v>1</v>
      </c>
      <c r="H20" s="71">
        <v>6</v>
      </c>
      <c r="I20" s="56">
        <v>4969042.83</v>
      </c>
      <c r="J20" s="56">
        <v>5272408.849175524</v>
      </c>
      <c r="K20" s="56">
        <v>2102270.6</v>
      </c>
      <c r="L20" s="56">
        <v>18510359.759999998</v>
      </c>
      <c r="M20" s="59">
        <v>55</v>
      </c>
      <c r="N20" s="59">
        <v>39</v>
      </c>
      <c r="O20" s="60">
        <v>0.42</v>
      </c>
      <c r="P20" s="60">
        <v>0.71</v>
      </c>
      <c r="Q20" s="61">
        <v>1.0610511983000002</v>
      </c>
      <c r="R20" s="62">
        <v>0.79418965144128417</v>
      </c>
      <c r="S20" s="123">
        <v>0.64491344090147651</v>
      </c>
      <c r="T20" s="109" t="str">
        <f t="shared" si="0"/>
        <v>PIA</v>
      </c>
      <c r="U20" s="9">
        <f>(K20/I20)*50%</f>
        <v>0.21153677598709691</v>
      </c>
      <c r="V20" s="11">
        <f>(N20/M20)*50%</f>
        <v>0.35454545454545455</v>
      </c>
      <c r="W20" s="14">
        <f t="shared" si="1"/>
        <v>0.56608223053255147</v>
      </c>
      <c r="X20" s="10">
        <v>0.61012991818786189</v>
      </c>
      <c r="Y20" s="11">
        <v>0.56347280088061924</v>
      </c>
      <c r="Z20" s="14">
        <f t="shared" si="2"/>
        <v>0.57989498320034416</v>
      </c>
      <c r="AA20" s="19">
        <f>RANK(Z20,$Z$3:$Z$38,0)</f>
        <v>17</v>
      </c>
    </row>
    <row r="21" spans="2:27" ht="15" thickBot="1" x14ac:dyDescent="0.4">
      <c r="B21" s="49" t="s">
        <v>11</v>
      </c>
      <c r="C21" s="201"/>
      <c r="D21" s="106">
        <v>2</v>
      </c>
      <c r="E21" s="74" t="s">
        <v>89</v>
      </c>
      <c r="F21" s="73">
        <v>12</v>
      </c>
      <c r="G21" s="71">
        <v>4</v>
      </c>
      <c r="H21" s="71">
        <v>8</v>
      </c>
      <c r="I21" s="56">
        <v>1365720.74</v>
      </c>
      <c r="J21" s="57">
        <v>1449099.627720163</v>
      </c>
      <c r="K21" s="56">
        <v>1085298.51</v>
      </c>
      <c r="L21" s="56">
        <v>8053467.0200000005</v>
      </c>
      <c r="M21" s="59">
        <v>24</v>
      </c>
      <c r="N21" s="59">
        <v>20</v>
      </c>
      <c r="O21" s="64">
        <v>0.79</v>
      </c>
      <c r="P21" s="60">
        <v>0.83</v>
      </c>
      <c r="Q21" s="65">
        <v>1.0610511983000002</v>
      </c>
      <c r="R21" s="66">
        <v>0.79418965144128417</v>
      </c>
      <c r="S21" s="123">
        <v>0.87227232826546264</v>
      </c>
      <c r="T21" s="109" t="str">
        <f t="shared" si="0"/>
        <v>MET</v>
      </c>
      <c r="U21" s="9">
        <f>(K21/I21)*50%</f>
        <v>0.39733544282266664</v>
      </c>
      <c r="V21" s="11">
        <f>(N21/M21)*50%</f>
        <v>0.41666666666666669</v>
      </c>
      <c r="W21" s="14">
        <f t="shared" si="1"/>
        <v>0.81400210948933327</v>
      </c>
      <c r="X21" s="10">
        <v>0.53268128377129897</v>
      </c>
      <c r="Y21" s="11">
        <v>0.55863971156380132</v>
      </c>
      <c r="Z21" s="14">
        <f t="shared" si="2"/>
        <v>0.63510770160814445</v>
      </c>
      <c r="AA21" s="19">
        <f>RANK(Z21,$Z$3:$Z$38,0)</f>
        <v>10</v>
      </c>
    </row>
    <row r="22" spans="2:27" ht="15" thickBot="1" x14ac:dyDescent="0.4">
      <c r="B22" s="49" t="s">
        <v>11</v>
      </c>
      <c r="C22" s="201"/>
      <c r="D22" s="106">
        <v>3</v>
      </c>
      <c r="E22" s="48" t="s">
        <v>53</v>
      </c>
      <c r="F22" s="73">
        <v>16</v>
      </c>
      <c r="G22" s="71">
        <v>5</v>
      </c>
      <c r="H22" s="71">
        <v>8</v>
      </c>
      <c r="I22" s="56">
        <v>3819641.17</v>
      </c>
      <c r="J22" s="57">
        <v>4052834.8405045145</v>
      </c>
      <c r="K22" s="56">
        <v>2298824.29</v>
      </c>
      <c r="L22" s="56">
        <v>22325198.120000005</v>
      </c>
      <c r="M22" s="59">
        <v>58</v>
      </c>
      <c r="N22" s="59">
        <v>44</v>
      </c>
      <c r="O22" s="64">
        <v>0.6</v>
      </c>
      <c r="P22" s="60">
        <v>0.76</v>
      </c>
      <c r="Q22" s="65">
        <v>1.0610511983000002</v>
      </c>
      <c r="R22" s="66">
        <v>0.79418965144128417</v>
      </c>
      <c r="S22" s="123">
        <v>0.7612136112961273</v>
      </c>
      <c r="T22" s="109" t="str">
        <f t="shared" si="0"/>
        <v>PIA</v>
      </c>
      <c r="U22" s="9">
        <f>(K22/I22)*50%</f>
        <v>0.30092149860244594</v>
      </c>
      <c r="V22" s="11">
        <f>(N22/M22)*50%</f>
        <v>0.37931034482758619</v>
      </c>
      <c r="W22" s="14">
        <f t="shared" si="1"/>
        <v>0.68023184343003207</v>
      </c>
      <c r="X22" s="10">
        <v>0.61563098485526879</v>
      </c>
      <c r="Y22" s="11">
        <v>0.56652388483486105</v>
      </c>
      <c r="Z22" s="14">
        <f t="shared" si="2"/>
        <v>0.62079557104005401</v>
      </c>
      <c r="AA22" s="19">
        <f>RANK(Z22,$Z$3:$Z$38,0)</f>
        <v>11</v>
      </c>
    </row>
    <row r="23" spans="2:27" ht="15" thickBot="1" x14ac:dyDescent="0.4">
      <c r="B23" s="49" t="s">
        <v>11</v>
      </c>
      <c r="C23" s="201"/>
      <c r="D23" s="106">
        <v>4</v>
      </c>
      <c r="E23" s="48" t="s">
        <v>90</v>
      </c>
      <c r="F23" s="73">
        <v>16</v>
      </c>
      <c r="G23" s="71">
        <v>2</v>
      </c>
      <c r="H23" s="71">
        <v>6</v>
      </c>
      <c r="I23" s="56">
        <v>4052067.92</v>
      </c>
      <c r="J23" s="57">
        <v>4299451.5221089888</v>
      </c>
      <c r="K23" s="56">
        <v>1974317.47</v>
      </c>
      <c r="L23" s="56">
        <v>14703829.640000001</v>
      </c>
      <c r="M23" s="59">
        <v>94</v>
      </c>
      <c r="N23" s="59">
        <v>65</v>
      </c>
      <c r="O23" s="64">
        <v>0.49</v>
      </c>
      <c r="P23" s="60">
        <v>0.69</v>
      </c>
      <c r="Q23" s="65">
        <v>1.0610511983000002</v>
      </c>
      <c r="R23" s="66">
        <v>0.79418965144128417</v>
      </c>
      <c r="S23" s="123">
        <v>0.66530814567234475</v>
      </c>
      <c r="T23" s="109" t="str">
        <f t="shared" si="0"/>
        <v>PIA</v>
      </c>
      <c r="U23" s="9">
        <f>(K23/I23)*50%</f>
        <v>0.24361850652296074</v>
      </c>
      <c r="V23" s="11">
        <f>(N23/M23)*50%</f>
        <v>0.34574468085106386</v>
      </c>
      <c r="W23" s="14">
        <f t="shared" si="1"/>
        <v>0.5893631873740246</v>
      </c>
      <c r="X23" s="10">
        <v>0.58982674286762271</v>
      </c>
      <c r="Y23" s="11">
        <v>0.55855158963800622</v>
      </c>
      <c r="Z23" s="14">
        <f t="shared" si="2"/>
        <v>0.57924717329321784</v>
      </c>
      <c r="AA23" s="19">
        <f>RANK(Z23,$Z$3:$Z$38,0)</f>
        <v>18</v>
      </c>
    </row>
    <row r="24" spans="2:27" x14ac:dyDescent="0.35">
      <c r="B24" s="49" t="s">
        <v>11</v>
      </c>
      <c r="C24" s="202"/>
      <c r="D24" s="106">
        <v>5</v>
      </c>
      <c r="E24" s="48" t="s">
        <v>91</v>
      </c>
      <c r="F24" s="73">
        <v>9</v>
      </c>
      <c r="G24" s="71">
        <v>2</v>
      </c>
      <c r="H24" s="71">
        <v>5</v>
      </c>
      <c r="I24" s="56">
        <v>3052406.6500000004</v>
      </c>
      <c r="J24" s="57">
        <v>3238759.7336813896</v>
      </c>
      <c r="K24" s="56">
        <v>1803191</v>
      </c>
      <c r="L24" s="56">
        <v>10542489.520000001</v>
      </c>
      <c r="M24" s="59">
        <v>40</v>
      </c>
      <c r="N24" s="59">
        <v>26</v>
      </c>
      <c r="O24" s="64">
        <v>0.59</v>
      </c>
      <c r="P24" s="60">
        <v>0.65</v>
      </c>
      <c r="Q24" s="65">
        <v>1.0610511983000002</v>
      </c>
      <c r="R24" s="66">
        <v>0.79418965144128417</v>
      </c>
      <c r="S24" s="123">
        <v>0.68724832340317199</v>
      </c>
      <c r="T24" s="109" t="str">
        <f t="shared" si="0"/>
        <v>PIA</v>
      </c>
      <c r="U24" s="9">
        <f>(K24/I24)*50%</f>
        <v>0.29537201407944774</v>
      </c>
      <c r="V24" s="11">
        <f>(N24/M24)*50%</f>
        <v>0.32500000000000001</v>
      </c>
      <c r="W24" s="14">
        <f t="shared" si="1"/>
        <v>0.62037201407944775</v>
      </c>
      <c r="X24" s="10">
        <v>0.6130925426480911</v>
      </c>
      <c r="Y24" s="11">
        <v>0.52120803942048533</v>
      </c>
      <c r="Z24" s="14">
        <f t="shared" si="2"/>
        <v>0.58489086538267465</v>
      </c>
      <c r="AA24" s="19">
        <f>RANK(Z24,$Z$3:$Z$38,0)</f>
        <v>15</v>
      </c>
    </row>
    <row r="25" spans="2:27" ht="15" thickBot="1" x14ac:dyDescent="0.4">
      <c r="B25" s="38" t="s">
        <v>30</v>
      </c>
      <c r="C25" s="39" t="s">
        <v>30</v>
      </c>
      <c r="D25" s="105"/>
      <c r="E25" s="51"/>
      <c r="F25" s="72">
        <v>67</v>
      </c>
      <c r="G25" s="72">
        <v>14</v>
      </c>
      <c r="H25" s="72">
        <v>33</v>
      </c>
      <c r="I25" s="58">
        <v>17258879.310000002</v>
      </c>
      <c r="J25" s="58">
        <v>18312554.573190581</v>
      </c>
      <c r="K25" s="58">
        <v>9263901.870000001</v>
      </c>
      <c r="L25" s="58">
        <v>74135344.060000002</v>
      </c>
      <c r="M25" s="67">
        <v>271</v>
      </c>
      <c r="N25" s="67">
        <v>194</v>
      </c>
      <c r="O25" s="68">
        <v>0.54</v>
      </c>
      <c r="P25" s="68">
        <v>0.72</v>
      </c>
      <c r="Q25" s="69">
        <v>1.0610511983000002</v>
      </c>
      <c r="R25" s="70">
        <v>0.79418965144128417</v>
      </c>
      <c r="S25" s="124">
        <v>0.70775686178331654</v>
      </c>
      <c r="T25" s="109"/>
      <c r="U25" s="9"/>
      <c r="V25" s="11"/>
      <c r="W25" s="14" t="str">
        <f t="shared" si="1"/>
        <v xml:space="preserve"> </v>
      </c>
      <c r="X25" s="10" t="s">
        <v>36</v>
      </c>
      <c r="Y25" s="11" t="s">
        <v>36</v>
      </c>
      <c r="Z25" s="14"/>
      <c r="AA25" s="19"/>
    </row>
    <row r="26" spans="2:27" ht="15" thickBot="1" x14ac:dyDescent="0.4">
      <c r="B26" s="49" t="s">
        <v>32</v>
      </c>
      <c r="C26" s="197" t="s">
        <v>32</v>
      </c>
      <c r="D26" s="73">
        <v>1</v>
      </c>
      <c r="E26" s="48" t="s">
        <v>92</v>
      </c>
      <c r="F26" s="71">
        <v>15</v>
      </c>
      <c r="G26" s="71">
        <v>1</v>
      </c>
      <c r="H26" s="71">
        <v>8</v>
      </c>
      <c r="I26" s="56">
        <v>2232933.0699999998</v>
      </c>
      <c r="J26" s="56">
        <v>2384156.9270242644</v>
      </c>
      <c r="K26" s="56">
        <v>1222653.8799999999</v>
      </c>
      <c r="L26" s="56">
        <v>11598155.110000001</v>
      </c>
      <c r="M26" s="59">
        <v>34</v>
      </c>
      <c r="N26" s="59">
        <v>25</v>
      </c>
      <c r="O26" s="60">
        <v>0.55000000000000004</v>
      </c>
      <c r="P26" s="60">
        <v>0.74</v>
      </c>
      <c r="Q26" s="61">
        <v>1.0677243125</v>
      </c>
      <c r="R26" s="62">
        <v>0.72930570583500176</v>
      </c>
      <c r="S26" s="123">
        <v>0.75755712104757378</v>
      </c>
      <c r="T26" s="109" t="str">
        <f t="shared" si="0"/>
        <v>PIA</v>
      </c>
      <c r="U26" s="9">
        <f>(K26/I26)*50%</f>
        <v>0.27377754766290419</v>
      </c>
      <c r="V26" s="11">
        <f>(N26/M26)*50%</f>
        <v>0.36764705882352944</v>
      </c>
      <c r="W26" s="14">
        <f t="shared" si="1"/>
        <v>0.64142460648643362</v>
      </c>
      <c r="X26" s="10">
        <v>0.41230485066408129</v>
      </c>
      <c r="Y26" s="11">
        <v>0.52748771791062143</v>
      </c>
      <c r="Z26" s="14">
        <f t="shared" si="2"/>
        <v>0.52707239168704545</v>
      </c>
      <c r="AA26" s="19">
        <f>RANK(Z26,$Z$3:$Z$38,0)</f>
        <v>22</v>
      </c>
    </row>
    <row r="27" spans="2:27" ht="15" thickBot="1" x14ac:dyDescent="0.4">
      <c r="B27" s="49" t="s">
        <v>32</v>
      </c>
      <c r="C27" s="198"/>
      <c r="D27" s="104">
        <v>2</v>
      </c>
      <c r="E27" s="48" t="s">
        <v>57</v>
      </c>
      <c r="F27" s="71">
        <v>10</v>
      </c>
      <c r="G27" s="71">
        <v>3</v>
      </c>
      <c r="H27" s="71">
        <v>5</v>
      </c>
      <c r="I27" s="56">
        <v>874512.08000000007</v>
      </c>
      <c r="J27" s="57">
        <v>933737.80939094513</v>
      </c>
      <c r="K27" s="56">
        <v>270650</v>
      </c>
      <c r="L27" s="56">
        <v>3119662.7300000004</v>
      </c>
      <c r="M27" s="59">
        <v>17</v>
      </c>
      <c r="N27" s="59">
        <v>10</v>
      </c>
      <c r="O27" s="64">
        <v>0.31</v>
      </c>
      <c r="P27" s="60">
        <v>0.59</v>
      </c>
      <c r="Q27" s="65">
        <v>1.0677243125</v>
      </c>
      <c r="R27" s="66">
        <v>0.72930570583500176</v>
      </c>
      <c r="S27" s="123">
        <v>0.54966285780897883</v>
      </c>
      <c r="T27" s="109" t="str">
        <f t="shared" si="0"/>
        <v>POOR PERFORMANCE</v>
      </c>
      <c r="U27" s="9">
        <f>(K27/I27)*50%</f>
        <v>0.15474343133144597</v>
      </c>
      <c r="V27" s="11">
        <f>(N27/M27)*50%</f>
        <v>0.29411764705882354</v>
      </c>
      <c r="W27" s="14">
        <f t="shared" si="1"/>
        <v>0.44886107839026951</v>
      </c>
      <c r="X27" s="10">
        <v>0.50083247769507322</v>
      </c>
      <c r="Y27" s="11">
        <v>0.53718763016883386</v>
      </c>
      <c r="Z27" s="14">
        <f t="shared" si="2"/>
        <v>0.49562706208472557</v>
      </c>
      <c r="AA27" s="19">
        <f>RANK(Z27,$Z$3:$Z$38,0)</f>
        <v>26</v>
      </c>
    </row>
    <row r="28" spans="2:27" ht="15" thickBot="1" x14ac:dyDescent="0.4">
      <c r="B28" s="49" t="s">
        <v>32</v>
      </c>
      <c r="C28" s="198"/>
      <c r="D28" s="104">
        <v>3</v>
      </c>
      <c r="E28" s="48" t="s">
        <v>93</v>
      </c>
      <c r="F28" s="71">
        <v>6</v>
      </c>
      <c r="G28" s="71">
        <v>1</v>
      </c>
      <c r="H28" s="71">
        <v>4</v>
      </c>
      <c r="I28" s="56">
        <v>572884.49</v>
      </c>
      <c r="J28" s="57">
        <v>611682.69822716305</v>
      </c>
      <c r="K28" s="56">
        <v>256650</v>
      </c>
      <c r="L28" s="56">
        <v>1149971.79</v>
      </c>
      <c r="M28" s="59">
        <v>9</v>
      </c>
      <c r="N28" s="59">
        <v>7</v>
      </c>
      <c r="O28" s="64">
        <v>0.45</v>
      </c>
      <c r="P28" s="60">
        <v>0.78</v>
      </c>
      <c r="Q28" s="65">
        <v>1.0677243125</v>
      </c>
      <c r="R28" s="66">
        <v>0.72930570583500176</v>
      </c>
      <c r="S28" s="123">
        <v>0.71072855358437848</v>
      </c>
      <c r="T28" s="109" t="str">
        <f t="shared" si="0"/>
        <v>PIA</v>
      </c>
      <c r="U28" s="9">
        <f>(K28/I28)*50%</f>
        <v>0.22399803492672668</v>
      </c>
      <c r="V28" s="11">
        <f>(N28/M28)*50%</f>
        <v>0.3888888888888889</v>
      </c>
      <c r="W28" s="14">
        <f t="shared" si="1"/>
        <v>0.6128869238156156</v>
      </c>
      <c r="X28" s="10">
        <v>0.45589709713818172</v>
      </c>
      <c r="Y28" s="11">
        <v>0.48432121228581376</v>
      </c>
      <c r="Z28" s="14">
        <f t="shared" si="2"/>
        <v>0.51770174441320371</v>
      </c>
      <c r="AA28" s="19">
        <f>RANK(Z28,$Z$3:$Z$38,0)</f>
        <v>24</v>
      </c>
    </row>
    <row r="29" spans="2:27" x14ac:dyDescent="0.35">
      <c r="B29" s="49" t="s">
        <v>32</v>
      </c>
      <c r="C29" s="198"/>
      <c r="D29" s="104">
        <v>4</v>
      </c>
      <c r="E29" s="48" t="s">
        <v>94</v>
      </c>
      <c r="F29" s="71">
        <v>13</v>
      </c>
      <c r="G29" s="71">
        <v>6</v>
      </c>
      <c r="H29" s="71">
        <v>8</v>
      </c>
      <c r="I29" s="56">
        <v>476841.00999999995</v>
      </c>
      <c r="J29" s="57">
        <v>509134.73957405559</v>
      </c>
      <c r="K29" s="56">
        <v>268169</v>
      </c>
      <c r="L29" s="56">
        <v>2528273.42</v>
      </c>
      <c r="M29" s="59">
        <v>14</v>
      </c>
      <c r="N29" s="59">
        <v>9</v>
      </c>
      <c r="O29" s="64">
        <v>0.56000000000000005</v>
      </c>
      <c r="P29" s="60">
        <v>0.64</v>
      </c>
      <c r="Q29" s="65">
        <v>1.0677243125</v>
      </c>
      <c r="R29" s="66">
        <v>0.72930570583500176</v>
      </c>
      <c r="S29" s="123">
        <v>0.70101345432061724</v>
      </c>
      <c r="T29" s="109" t="str">
        <f t="shared" si="0"/>
        <v>PIA</v>
      </c>
      <c r="U29" s="9">
        <f>(K29/I29)*50%</f>
        <v>0.28119330591972369</v>
      </c>
      <c r="V29" s="11">
        <f>(N29/M29)*50%</f>
        <v>0.32142857142857145</v>
      </c>
      <c r="W29" s="14">
        <f t="shared" si="1"/>
        <v>0.6026218773482952</v>
      </c>
      <c r="X29" s="10">
        <v>0.64017202691163311</v>
      </c>
      <c r="Y29" s="11">
        <v>0.59387916120607454</v>
      </c>
      <c r="Z29" s="14">
        <f t="shared" si="2"/>
        <v>0.61222435515533424</v>
      </c>
      <c r="AA29" s="19">
        <f>RANK(Z29,$Z$3:$Z$38,0)</f>
        <v>12</v>
      </c>
    </row>
    <row r="30" spans="2:27" ht="15" thickBot="1" x14ac:dyDescent="0.4">
      <c r="B30" s="38" t="s">
        <v>30</v>
      </c>
      <c r="C30" s="39" t="s">
        <v>30</v>
      </c>
      <c r="D30" s="105"/>
      <c r="E30" s="40"/>
      <c r="F30" s="72">
        <v>44</v>
      </c>
      <c r="G30" s="72">
        <v>11</v>
      </c>
      <c r="H30" s="72">
        <v>25</v>
      </c>
      <c r="I30" s="58">
        <v>4157170.6499999994</v>
      </c>
      <c r="J30" s="58">
        <v>4438712.1742164278</v>
      </c>
      <c r="K30" s="58">
        <v>2018122.88</v>
      </c>
      <c r="L30" s="58">
        <v>18396063.050000004</v>
      </c>
      <c r="M30" s="67">
        <v>74</v>
      </c>
      <c r="N30" s="67">
        <v>51</v>
      </c>
      <c r="O30" s="68">
        <v>0.49</v>
      </c>
      <c r="P30" s="68">
        <v>0.69</v>
      </c>
      <c r="Q30" s="69">
        <v>1.0677243125</v>
      </c>
      <c r="R30" s="70">
        <v>0.72930570583500176</v>
      </c>
      <c r="S30" s="124">
        <v>0.7025126349500308</v>
      </c>
      <c r="T30" s="109"/>
      <c r="U30" s="9"/>
      <c r="V30" s="11"/>
      <c r="W30" s="14" t="str">
        <f t="shared" si="1"/>
        <v xml:space="preserve"> </v>
      </c>
      <c r="X30" s="10" t="s">
        <v>36</v>
      </c>
      <c r="Y30" s="11" t="s">
        <v>36</v>
      </c>
      <c r="Z30" s="14"/>
      <c r="AA30" s="19"/>
    </row>
    <row r="31" spans="2:27" ht="15" thickBot="1" x14ac:dyDescent="0.4">
      <c r="B31" s="49" t="s">
        <v>10</v>
      </c>
      <c r="C31" s="197" t="s">
        <v>10</v>
      </c>
      <c r="D31" s="73">
        <v>1</v>
      </c>
      <c r="E31" s="48" t="s">
        <v>95</v>
      </c>
      <c r="F31" s="71">
        <v>17</v>
      </c>
      <c r="G31" s="71">
        <v>0</v>
      </c>
      <c r="H31" s="71">
        <v>10</v>
      </c>
      <c r="I31" s="56">
        <v>9173193.9099999983</v>
      </c>
      <c r="J31" s="56">
        <v>9403963.5657543633</v>
      </c>
      <c r="K31" s="56">
        <v>5404877.6600000001</v>
      </c>
      <c r="L31" s="56">
        <v>32990454.600000005</v>
      </c>
      <c r="M31" s="59">
        <v>95</v>
      </c>
      <c r="N31" s="59">
        <v>65</v>
      </c>
      <c r="O31" s="60">
        <v>0.59</v>
      </c>
      <c r="P31" s="60">
        <v>0.68</v>
      </c>
      <c r="Q31" s="61">
        <v>1.0251569582</v>
      </c>
      <c r="R31" s="62">
        <v>0.61168190612867246</v>
      </c>
      <c r="S31" s="123">
        <v>0.78776081324948477</v>
      </c>
      <c r="T31" s="109" t="str">
        <f t="shared" si="0"/>
        <v>PIA</v>
      </c>
      <c r="U31" s="9">
        <f>(K31/I31)*50%</f>
        <v>0.29460173375970861</v>
      </c>
      <c r="V31" s="11">
        <f>(N31/M31)*50%</f>
        <v>0.34210526315789475</v>
      </c>
      <c r="W31" s="14">
        <f t="shared" si="1"/>
        <v>0.63670699691760335</v>
      </c>
      <c r="X31" s="10">
        <v>0.57536390687484873</v>
      </c>
      <c r="Y31" s="11">
        <v>0.56184443468303336</v>
      </c>
      <c r="Z31" s="14">
        <f t="shared" si="2"/>
        <v>0.59130511282516185</v>
      </c>
      <c r="AA31" s="19">
        <f>RANK(Z31,$Z$3:$Z$38,0)</f>
        <v>14</v>
      </c>
    </row>
    <row r="32" spans="2:27" ht="15" thickBot="1" x14ac:dyDescent="0.4">
      <c r="B32" s="49" t="s">
        <v>10</v>
      </c>
      <c r="C32" s="198"/>
      <c r="D32" s="104">
        <v>2</v>
      </c>
      <c r="E32" s="48" t="s">
        <v>96</v>
      </c>
      <c r="F32" s="71">
        <v>14</v>
      </c>
      <c r="G32" s="71">
        <v>6</v>
      </c>
      <c r="H32" s="71">
        <v>13</v>
      </c>
      <c r="I32" s="56">
        <v>7051979.6399999997</v>
      </c>
      <c r="J32" s="57">
        <v>7229385.9970307304</v>
      </c>
      <c r="K32" s="56">
        <v>4388770.5399999991</v>
      </c>
      <c r="L32" s="56">
        <v>59461034.569999993</v>
      </c>
      <c r="M32" s="59">
        <v>71</v>
      </c>
      <c r="N32" s="59">
        <v>57</v>
      </c>
      <c r="O32" s="64">
        <v>0.62</v>
      </c>
      <c r="P32" s="60">
        <v>0.8</v>
      </c>
      <c r="Q32" s="65">
        <v>1.0251569582</v>
      </c>
      <c r="R32" s="66">
        <v>0.61168190612867246</v>
      </c>
      <c r="S32" s="123">
        <v>0.80239271900793308</v>
      </c>
      <c r="T32" s="109" t="str">
        <f t="shared" si="0"/>
        <v>MET</v>
      </c>
      <c r="U32" s="9">
        <f>(K32/I32)*50%</f>
        <v>0.31117294462296541</v>
      </c>
      <c r="V32" s="11">
        <f>(N32/M32)*50%</f>
        <v>0.40140845070422537</v>
      </c>
      <c r="W32" s="14">
        <f t="shared" si="1"/>
        <v>0.71258139532719078</v>
      </c>
      <c r="X32" s="10">
        <v>0.35823962734490189</v>
      </c>
      <c r="Y32" s="11">
        <v>0.39345517695957782</v>
      </c>
      <c r="Z32" s="14">
        <f t="shared" si="2"/>
        <v>0.48809206654389015</v>
      </c>
      <c r="AA32" s="19">
        <f>RANK(Z32,$Z$3:$Z$38,0)</f>
        <v>27</v>
      </c>
    </row>
    <row r="33" spans="2:27" ht="15" thickBot="1" x14ac:dyDescent="0.4">
      <c r="B33" s="49" t="s">
        <v>10</v>
      </c>
      <c r="C33" s="198"/>
      <c r="D33" s="104">
        <v>3</v>
      </c>
      <c r="E33" s="48" t="s">
        <v>98</v>
      </c>
      <c r="F33" s="71">
        <v>15</v>
      </c>
      <c r="G33" s="71">
        <v>3</v>
      </c>
      <c r="H33" s="71">
        <v>13</v>
      </c>
      <c r="I33" s="56">
        <v>9534244.8200000003</v>
      </c>
      <c r="J33" s="57">
        <v>9774097.4184053056</v>
      </c>
      <c r="K33" s="56">
        <v>6125171.8099999996</v>
      </c>
      <c r="L33" s="56">
        <v>57553871.590000004</v>
      </c>
      <c r="M33" s="59">
        <v>74</v>
      </c>
      <c r="N33" s="59">
        <v>53</v>
      </c>
      <c r="O33" s="64">
        <v>0.72</v>
      </c>
      <c r="P33" s="60">
        <v>0.72</v>
      </c>
      <c r="Q33" s="65">
        <v>1.0251569582</v>
      </c>
      <c r="R33" s="66">
        <v>0.61168190612867246</v>
      </c>
      <c r="S33" s="123">
        <v>0.85116573820276098</v>
      </c>
      <c r="T33" s="109" t="str">
        <f t="shared" si="0"/>
        <v>MET</v>
      </c>
      <c r="U33" s="9">
        <f>(K33/I33)*50%</f>
        <v>0.32121955779608352</v>
      </c>
      <c r="V33" s="11">
        <f>(N33/M33)*50%</f>
        <v>0.35810810810810811</v>
      </c>
      <c r="W33" s="14">
        <f t="shared" si="1"/>
        <v>0.67932766590419158</v>
      </c>
      <c r="X33" s="10">
        <v>0.48596702949805359</v>
      </c>
      <c r="Y33" s="11">
        <v>0.48196225274981025</v>
      </c>
      <c r="Z33" s="14">
        <f t="shared" si="2"/>
        <v>0.54908564938401849</v>
      </c>
      <c r="AA33" s="19">
        <f>RANK(Z33,$Z$3:$Z$38,0)</f>
        <v>20</v>
      </c>
    </row>
    <row r="34" spans="2:27" x14ac:dyDescent="0.35">
      <c r="B34" s="49" t="s">
        <v>10</v>
      </c>
      <c r="C34" s="198"/>
      <c r="D34" s="104">
        <v>4</v>
      </c>
      <c r="E34" s="48" t="s">
        <v>97</v>
      </c>
      <c r="F34" s="71">
        <v>14</v>
      </c>
      <c r="G34" s="71">
        <v>2</v>
      </c>
      <c r="H34" s="71">
        <v>12</v>
      </c>
      <c r="I34" s="56">
        <v>6382857.0899999999</v>
      </c>
      <c r="J34" s="57">
        <v>6543430.3590097036</v>
      </c>
      <c r="K34" s="56">
        <v>3320026.08</v>
      </c>
      <c r="L34" s="56">
        <v>16785037.139999997</v>
      </c>
      <c r="M34" s="59">
        <v>64</v>
      </c>
      <c r="N34" s="59">
        <v>51</v>
      </c>
      <c r="O34" s="64">
        <v>0.52</v>
      </c>
      <c r="P34" s="60">
        <v>0.8</v>
      </c>
      <c r="Q34" s="65">
        <v>1.0251569582</v>
      </c>
      <c r="R34" s="66">
        <v>0.61168190612867246</v>
      </c>
      <c r="S34" s="123">
        <v>0.75361969981310517</v>
      </c>
      <c r="T34" s="109" t="str">
        <f t="shared" si="0"/>
        <v>PIA</v>
      </c>
      <c r="U34" s="9">
        <f>(K34/I34)*50%</f>
        <v>0.26007366553776312</v>
      </c>
      <c r="V34" s="11">
        <f>(N34/M34)*50%</f>
        <v>0.3984375</v>
      </c>
      <c r="W34" s="14">
        <f t="shared" si="1"/>
        <v>0.65851116553776312</v>
      </c>
      <c r="X34" s="10">
        <v>0.46161746697839884</v>
      </c>
      <c r="Y34" s="11">
        <v>0.54468857145078231</v>
      </c>
      <c r="Z34" s="14">
        <f t="shared" si="2"/>
        <v>0.5549390679889814</v>
      </c>
      <c r="AA34" s="19">
        <f>RANK(Z34,$Z$3:$Z$38,0)</f>
        <v>19</v>
      </c>
    </row>
    <row r="35" spans="2:27" ht="15" thickBot="1" x14ac:dyDescent="0.4">
      <c r="B35" s="38" t="s">
        <v>30</v>
      </c>
      <c r="C35" s="39" t="s">
        <v>30</v>
      </c>
      <c r="D35" s="105"/>
      <c r="E35" s="40"/>
      <c r="F35" s="72">
        <v>60</v>
      </c>
      <c r="G35" s="72">
        <v>11</v>
      </c>
      <c r="H35" s="72">
        <v>48</v>
      </c>
      <c r="I35" s="58">
        <v>32142275.459999997</v>
      </c>
      <c r="J35" s="58">
        <v>32950877.3402001</v>
      </c>
      <c r="K35" s="58">
        <v>19238846.089999996</v>
      </c>
      <c r="L35" s="58">
        <v>166790397.89999998</v>
      </c>
      <c r="M35" s="41">
        <v>313</v>
      </c>
      <c r="N35" s="41">
        <v>236</v>
      </c>
      <c r="O35" s="42">
        <v>0.6</v>
      </c>
      <c r="P35" s="42">
        <v>0.75</v>
      </c>
      <c r="Q35" s="43">
        <v>1.0251569582</v>
      </c>
      <c r="R35" s="44">
        <v>0.61168190612867246</v>
      </c>
      <c r="S35" s="124">
        <v>0.79263811516896743</v>
      </c>
      <c r="T35" s="109"/>
      <c r="U35" s="9"/>
      <c r="V35" s="11"/>
      <c r="W35" s="14" t="str">
        <f t="shared" si="1"/>
        <v xml:space="preserve"> </v>
      </c>
      <c r="X35" s="10" t="s">
        <v>36</v>
      </c>
      <c r="Y35" s="11" t="s">
        <v>36</v>
      </c>
      <c r="Z35" s="14"/>
      <c r="AA35" s="19"/>
    </row>
    <row r="36" spans="2:27" ht="15" thickBot="1" x14ac:dyDescent="0.4">
      <c r="B36" s="49" t="s">
        <v>2</v>
      </c>
      <c r="C36" s="197" t="s">
        <v>2</v>
      </c>
      <c r="D36" s="73">
        <v>1</v>
      </c>
      <c r="E36" s="48" t="s">
        <v>71</v>
      </c>
      <c r="F36" s="71">
        <v>19</v>
      </c>
      <c r="G36" s="71">
        <v>5</v>
      </c>
      <c r="H36" s="71">
        <v>15</v>
      </c>
      <c r="I36" s="56">
        <v>5766941.1300000008</v>
      </c>
      <c r="J36" s="56">
        <v>6016765.9881469747</v>
      </c>
      <c r="K36" s="56">
        <v>3114281.1799999997</v>
      </c>
      <c r="L36" s="56">
        <v>43201805.759999998</v>
      </c>
      <c r="M36" s="29">
        <v>56</v>
      </c>
      <c r="N36" s="29">
        <v>38</v>
      </c>
      <c r="O36" s="30">
        <v>0.54</v>
      </c>
      <c r="P36" s="30">
        <v>0.68</v>
      </c>
      <c r="Q36" s="31">
        <v>1.0433201679218413</v>
      </c>
      <c r="R36" s="32">
        <v>0.52825234497282114</v>
      </c>
      <c r="S36" s="123">
        <v>0.7587892080508758</v>
      </c>
      <c r="T36" s="109" t="str">
        <f t="shared" si="0"/>
        <v>PIA</v>
      </c>
      <c r="U36" s="9">
        <f>(K36/I36)*50%</f>
        <v>0.27001152862470779</v>
      </c>
      <c r="V36" s="11">
        <f>(N36/M36)*50%</f>
        <v>0.3392857142857143</v>
      </c>
      <c r="W36" s="14">
        <f t="shared" si="1"/>
        <v>0.60929724291042209</v>
      </c>
      <c r="X36" s="10">
        <v>0.73435906462326495</v>
      </c>
      <c r="Y36" s="11">
        <v>0.74800370863060373</v>
      </c>
      <c r="Z36" s="14">
        <f t="shared" si="2"/>
        <v>0.69722000538809692</v>
      </c>
      <c r="AA36" s="19">
        <f>RANK(Z36,$Z$3:$Z$38,0)</f>
        <v>6</v>
      </c>
    </row>
    <row r="37" spans="2:27" ht="15" thickBot="1" x14ac:dyDescent="0.4">
      <c r="B37" s="49" t="s">
        <v>2</v>
      </c>
      <c r="C37" s="198"/>
      <c r="D37" s="104">
        <v>2</v>
      </c>
      <c r="E37" s="48" t="s">
        <v>99</v>
      </c>
      <c r="F37" s="71">
        <v>21</v>
      </c>
      <c r="G37" s="71">
        <v>2</v>
      </c>
      <c r="H37" s="71">
        <v>16</v>
      </c>
      <c r="I37" s="56">
        <v>8145267.9699999997</v>
      </c>
      <c r="J37" s="57">
        <v>8498122.3462287951</v>
      </c>
      <c r="K37" s="56">
        <v>4775156.9800000004</v>
      </c>
      <c r="L37" s="56">
        <v>55090906.159999996</v>
      </c>
      <c r="M37" s="29">
        <v>76</v>
      </c>
      <c r="N37" s="29">
        <v>55</v>
      </c>
      <c r="O37" s="35">
        <v>0.59</v>
      </c>
      <c r="P37" s="30">
        <v>0.72</v>
      </c>
      <c r="Q37" s="36">
        <v>1.0433201679218413</v>
      </c>
      <c r="R37" s="37">
        <v>0.52825234497282114</v>
      </c>
      <c r="S37" s="123">
        <v>0.78275117175929021</v>
      </c>
      <c r="T37" s="109" t="str">
        <f t="shared" si="0"/>
        <v>PIA</v>
      </c>
      <c r="U37" s="9">
        <f>(K37/I37)*50%</f>
        <v>0.29312460913425298</v>
      </c>
      <c r="V37" s="11">
        <f>(N37/M37)*50%</f>
        <v>0.36184210526315791</v>
      </c>
      <c r="W37" s="14">
        <f t="shared" si="1"/>
        <v>0.65496671439741094</v>
      </c>
      <c r="X37" s="10">
        <v>0.84694931799080531</v>
      </c>
      <c r="Y37" s="11">
        <v>0.62821127105003338</v>
      </c>
      <c r="Z37" s="14">
        <f t="shared" si="2"/>
        <v>0.71004243447941651</v>
      </c>
      <c r="AA37" s="19">
        <f>RANK(Z37,$Z$3:$Z$38,0)</f>
        <v>5</v>
      </c>
    </row>
    <row r="38" spans="2:27" ht="15" thickBot="1" x14ac:dyDescent="0.4">
      <c r="B38" s="75" t="s">
        <v>2</v>
      </c>
      <c r="C38" s="199"/>
      <c r="D38" s="108">
        <v>3</v>
      </c>
      <c r="E38" s="76" t="s">
        <v>72</v>
      </c>
      <c r="F38" s="77">
        <v>19</v>
      </c>
      <c r="G38" s="77">
        <v>8</v>
      </c>
      <c r="H38" s="77">
        <v>16</v>
      </c>
      <c r="I38" s="78">
        <v>8872110.5100000016</v>
      </c>
      <c r="J38" s="79">
        <v>9256451.8271143343</v>
      </c>
      <c r="K38" s="78">
        <v>6378594.5300000003</v>
      </c>
      <c r="L38" s="78">
        <v>81802721.340000004</v>
      </c>
      <c r="M38" s="80">
        <v>83</v>
      </c>
      <c r="N38" s="80">
        <v>63</v>
      </c>
      <c r="O38" s="81">
        <v>0.64</v>
      </c>
      <c r="P38" s="82">
        <v>0.76</v>
      </c>
      <c r="Q38" s="83">
        <v>1.0433201679218413</v>
      </c>
      <c r="R38" s="84">
        <v>0.52825234497282114</v>
      </c>
      <c r="S38" s="123">
        <v>0.80671313546770451</v>
      </c>
      <c r="T38" s="109" t="str">
        <f t="shared" si="0"/>
        <v>MET</v>
      </c>
      <c r="U38" s="9">
        <f>(K38/I38)*50%</f>
        <v>0.35947447469294425</v>
      </c>
      <c r="V38" s="11">
        <f>(N38/M38)*50%</f>
        <v>0.37951807228915663</v>
      </c>
      <c r="W38" s="14">
        <f t="shared" si="1"/>
        <v>0.73899254698210082</v>
      </c>
      <c r="X38" s="10">
        <v>0.95317005792713894</v>
      </c>
      <c r="Y38" s="11">
        <v>0.70061537419502073</v>
      </c>
      <c r="Z38" s="14">
        <f t="shared" si="2"/>
        <v>0.79759265970142013</v>
      </c>
      <c r="AA38" s="20">
        <f>RANK(Z38,$Z$3:$Z$38,0)</f>
        <v>3</v>
      </c>
    </row>
    <row r="39" spans="2:27" ht="15" thickBot="1" x14ac:dyDescent="0.4">
      <c r="B39" s="75" t="s">
        <v>2</v>
      </c>
      <c r="D39" s="108">
        <v>4</v>
      </c>
      <c r="E39" s="76" t="s">
        <v>100</v>
      </c>
      <c r="F39" s="77">
        <v>9</v>
      </c>
      <c r="G39" s="77">
        <v>1</v>
      </c>
      <c r="H39" s="77">
        <v>7</v>
      </c>
      <c r="I39" s="78">
        <v>3457826.35</v>
      </c>
      <c r="J39" s="79">
        <v>3607619.968126568</v>
      </c>
      <c r="K39" s="78">
        <v>2058102.04</v>
      </c>
      <c r="L39" s="78">
        <v>19086105.829999998</v>
      </c>
      <c r="M39" s="80">
        <v>33</v>
      </c>
      <c r="N39" s="80">
        <v>25</v>
      </c>
      <c r="O39" s="81">
        <v>0.6</v>
      </c>
      <c r="P39" s="82">
        <v>0.76</v>
      </c>
      <c r="Q39" s="83">
        <v>1.0433201679218413</v>
      </c>
      <c r="R39" s="84">
        <v>0.52825234497282114</v>
      </c>
      <c r="S39" s="123">
        <v>0.78754356450097296</v>
      </c>
      <c r="T39" s="109" t="str">
        <f t="shared" si="0"/>
        <v>PIA</v>
      </c>
    </row>
  </sheetData>
  <mergeCells count="9">
    <mergeCell ref="W1:AA1"/>
    <mergeCell ref="C31:C34"/>
    <mergeCell ref="C36:C38"/>
    <mergeCell ref="C3:C5"/>
    <mergeCell ref="C7:C10"/>
    <mergeCell ref="C12:C13"/>
    <mergeCell ref="C15:C18"/>
    <mergeCell ref="C20:C24"/>
    <mergeCell ref="C26:C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A75E-07E5-42DC-8CEB-28798A744ED9}">
  <dimension ref="B1:T39"/>
  <sheetViews>
    <sheetView workbookViewId="0">
      <selection activeCell="B2" sqref="B2:T39"/>
    </sheetView>
  </sheetViews>
  <sheetFormatPr defaultRowHeight="14.5" x14ac:dyDescent="0.35"/>
  <cols>
    <col min="2" max="2" width="15.1796875" customWidth="1"/>
    <col min="3" max="3" width="13.08984375" customWidth="1"/>
    <col min="4" max="4" width="8.81640625" bestFit="1" customWidth="1"/>
    <col min="5" max="5" width="41.6328125" bestFit="1" customWidth="1"/>
    <col min="6" max="6" width="10.7265625" customWidth="1"/>
    <col min="7" max="7" width="11.90625" customWidth="1"/>
    <col min="8" max="8" width="12.08984375" customWidth="1"/>
    <col min="9" max="9" width="13.1796875" bestFit="1" customWidth="1"/>
    <col min="10" max="10" width="13.36328125" customWidth="1"/>
    <col min="11" max="11" width="12.6328125" customWidth="1"/>
    <col min="12" max="12" width="16.36328125" customWidth="1"/>
    <col min="13" max="13" width="12.90625" customWidth="1"/>
    <col min="14" max="17" width="8.81640625" bestFit="1" customWidth="1"/>
    <col min="18" max="18" width="11.26953125" bestFit="1" customWidth="1"/>
    <col min="19" max="19" width="7.54296875" customWidth="1"/>
    <col min="20" max="20" width="20.1796875" customWidth="1"/>
  </cols>
  <sheetData>
    <row r="1" spans="2:20" ht="15" thickBot="1" x14ac:dyDescent="0.4">
      <c r="S1" s="6"/>
      <c r="T1" s="6"/>
    </row>
    <row r="2" spans="2:20" ht="46" customHeight="1" thickBot="1" x14ac:dyDescent="0.4">
      <c r="B2" s="151" t="s">
        <v>15</v>
      </c>
      <c r="C2" s="152" t="s">
        <v>15</v>
      </c>
      <c r="D2" s="152" t="s">
        <v>16</v>
      </c>
      <c r="E2" s="152" t="s">
        <v>17</v>
      </c>
      <c r="F2" s="152" t="s">
        <v>18</v>
      </c>
      <c r="G2" s="152" t="s">
        <v>19</v>
      </c>
      <c r="H2" s="152" t="s">
        <v>20</v>
      </c>
      <c r="I2" s="152" t="s">
        <v>21</v>
      </c>
      <c r="J2" s="153" t="s">
        <v>22</v>
      </c>
      <c r="K2" s="152" t="s">
        <v>65</v>
      </c>
      <c r="L2" s="152" t="s">
        <v>23</v>
      </c>
      <c r="M2" s="152" t="s">
        <v>24</v>
      </c>
      <c r="N2" s="152" t="s">
        <v>25</v>
      </c>
      <c r="O2" s="154" t="s">
        <v>26</v>
      </c>
      <c r="P2" s="154" t="s">
        <v>27</v>
      </c>
      <c r="Q2" s="154" t="s">
        <v>28</v>
      </c>
      <c r="R2" s="26" t="s">
        <v>29</v>
      </c>
      <c r="S2" s="27" t="s">
        <v>66</v>
      </c>
      <c r="T2" s="155" t="s">
        <v>67</v>
      </c>
    </row>
    <row r="3" spans="2:20" ht="15" thickBot="1" x14ac:dyDescent="0.4">
      <c r="B3" s="197" t="s">
        <v>8</v>
      </c>
      <c r="C3" s="73" t="s">
        <v>8</v>
      </c>
      <c r="D3" s="125">
        <v>1</v>
      </c>
      <c r="E3" s="133" t="s">
        <v>76</v>
      </c>
      <c r="F3" s="138">
        <v>8</v>
      </c>
      <c r="G3" s="138">
        <v>1</v>
      </c>
      <c r="H3" s="139">
        <v>5</v>
      </c>
      <c r="I3" s="56">
        <v>3554411.7400000007</v>
      </c>
      <c r="J3" s="56">
        <v>3659870.5480706575</v>
      </c>
      <c r="K3" s="56">
        <v>2026990</v>
      </c>
      <c r="L3" s="59">
        <v>26005449.18</v>
      </c>
      <c r="M3" s="59">
        <v>40</v>
      </c>
      <c r="N3" s="138">
        <v>26</v>
      </c>
      <c r="O3" s="60">
        <v>0.56999999999999995</v>
      </c>
      <c r="P3" s="61">
        <v>0.65</v>
      </c>
      <c r="Q3" s="62">
        <v>1.0296698344999999</v>
      </c>
      <c r="R3" s="123">
        <v>0.60331035347764328</v>
      </c>
      <c r="S3" s="149">
        <v>0.77678775317176685</v>
      </c>
      <c r="T3" s="132" t="str">
        <f>IF(S3&gt;=80%,"MET",IF(S3&gt;=60%,"PIA",IF(S3&lt;60%,"POOR PERFORMANCE","")))</f>
        <v>PIA</v>
      </c>
    </row>
    <row r="4" spans="2:20" ht="15" thickBot="1" x14ac:dyDescent="0.4">
      <c r="B4" s="198" t="s">
        <v>8</v>
      </c>
      <c r="C4" s="104"/>
      <c r="D4" s="125">
        <v>2</v>
      </c>
      <c r="E4" s="133" t="s">
        <v>77</v>
      </c>
      <c r="F4" s="138">
        <v>18</v>
      </c>
      <c r="G4" s="138">
        <v>4</v>
      </c>
      <c r="H4" s="139">
        <v>12</v>
      </c>
      <c r="I4" s="57">
        <v>5059025.9700000007</v>
      </c>
      <c r="J4" s="56">
        <v>5209126.4332611021</v>
      </c>
      <c r="K4" s="56">
        <v>3330633.09</v>
      </c>
      <c r="L4" s="63">
        <v>65824698.409999989</v>
      </c>
      <c r="M4" s="63">
        <v>60</v>
      </c>
      <c r="N4" s="144">
        <v>43</v>
      </c>
      <c r="O4" s="60">
        <v>0.66</v>
      </c>
      <c r="P4" s="65">
        <v>0.72</v>
      </c>
      <c r="Q4" s="66">
        <v>1.0296698344999999</v>
      </c>
      <c r="R4" s="123">
        <v>0.60331035347764328</v>
      </c>
      <c r="S4" s="149">
        <v>0.82049108261994053</v>
      </c>
      <c r="T4" s="132" t="str">
        <f t="shared" ref="T4:T39" si="0">IF(S4&gt;=80%,"MET",IF(S4&gt;=60%,"PIA",IF(S4&lt;60%,"POOR PERFORMANCE","")))</f>
        <v>MET</v>
      </c>
    </row>
    <row r="5" spans="2:20" ht="15" thickBot="1" x14ac:dyDescent="0.4">
      <c r="B5" s="198" t="s">
        <v>8</v>
      </c>
      <c r="C5" s="104"/>
      <c r="D5" s="125">
        <v>3</v>
      </c>
      <c r="E5" s="133" t="s">
        <v>78</v>
      </c>
      <c r="F5" s="138">
        <v>9</v>
      </c>
      <c r="G5" s="138">
        <v>3</v>
      </c>
      <c r="H5" s="139">
        <v>4</v>
      </c>
      <c r="I5" s="57">
        <v>2607713.2099999995</v>
      </c>
      <c r="J5" s="56">
        <v>2685083.6293641631</v>
      </c>
      <c r="K5" s="56">
        <v>1552766.73</v>
      </c>
      <c r="L5" s="63">
        <v>21554589.349999998</v>
      </c>
      <c r="M5" s="63">
        <v>31</v>
      </c>
      <c r="N5" s="144">
        <v>14</v>
      </c>
      <c r="O5" s="60">
        <v>0.6</v>
      </c>
      <c r="P5" s="65">
        <v>0.45</v>
      </c>
      <c r="Q5" s="66">
        <v>1.0296698344999999</v>
      </c>
      <c r="R5" s="123">
        <v>0.60331035347764328</v>
      </c>
      <c r="S5" s="149">
        <v>0.66429791113864689</v>
      </c>
      <c r="T5" s="132" t="str">
        <f t="shared" si="0"/>
        <v>PIA</v>
      </c>
    </row>
    <row r="6" spans="2:20" ht="15" thickBot="1" x14ac:dyDescent="0.4">
      <c r="B6" s="39" t="s">
        <v>30</v>
      </c>
      <c r="C6" s="105" t="s">
        <v>30</v>
      </c>
      <c r="D6" s="126"/>
      <c r="E6" s="134"/>
      <c r="F6" s="140">
        <v>35</v>
      </c>
      <c r="G6" s="140">
        <v>8</v>
      </c>
      <c r="H6" s="141">
        <v>21</v>
      </c>
      <c r="I6" s="58">
        <v>11221150.92</v>
      </c>
      <c r="J6" s="58">
        <v>11554080.610695923</v>
      </c>
      <c r="K6" s="58">
        <v>6910389.8200000003</v>
      </c>
      <c r="L6" s="67">
        <v>113384736.93999998</v>
      </c>
      <c r="M6" s="67">
        <v>131</v>
      </c>
      <c r="N6" s="140">
        <v>83</v>
      </c>
      <c r="O6" s="68">
        <v>0.62</v>
      </c>
      <c r="P6" s="69">
        <v>0.63</v>
      </c>
      <c r="Q6" s="70">
        <v>1.0296698344999999</v>
      </c>
      <c r="R6" s="124">
        <v>0.60331035347764328</v>
      </c>
      <c r="S6" s="149">
        <v>0.80106738064297445</v>
      </c>
      <c r="T6" s="132" t="str">
        <f t="shared" si="0"/>
        <v>MET</v>
      </c>
    </row>
    <row r="7" spans="2:20" ht="15" thickBot="1" x14ac:dyDescent="0.4">
      <c r="B7" s="197" t="s">
        <v>13</v>
      </c>
      <c r="C7" s="73" t="s">
        <v>13</v>
      </c>
      <c r="D7" s="127">
        <v>1</v>
      </c>
      <c r="E7" s="133" t="s">
        <v>79</v>
      </c>
      <c r="F7" s="138">
        <v>32</v>
      </c>
      <c r="G7" s="138">
        <v>14</v>
      </c>
      <c r="H7" s="139">
        <v>23</v>
      </c>
      <c r="I7" s="56">
        <v>1873004.47</v>
      </c>
      <c r="J7" s="56">
        <v>1964350.774758206</v>
      </c>
      <c r="K7" s="56">
        <v>1102701</v>
      </c>
      <c r="L7" s="59">
        <v>7869967.1800000016</v>
      </c>
      <c r="M7" s="59">
        <v>40</v>
      </c>
      <c r="N7" s="138">
        <v>28</v>
      </c>
      <c r="O7" s="60">
        <v>0.59</v>
      </c>
      <c r="P7" s="61">
        <v>0.7</v>
      </c>
      <c r="Q7" s="62">
        <v>1.0487699342000001</v>
      </c>
      <c r="R7" s="123">
        <v>0.7007133838727041</v>
      </c>
      <c r="S7" s="149">
        <v>0.78077285909877447</v>
      </c>
      <c r="T7" s="132" t="str">
        <f t="shared" si="0"/>
        <v>PIA</v>
      </c>
    </row>
    <row r="8" spans="2:20" ht="15" thickBot="1" x14ac:dyDescent="0.4">
      <c r="B8" s="198" t="s">
        <v>13</v>
      </c>
      <c r="C8" s="104"/>
      <c r="D8" s="128">
        <v>2</v>
      </c>
      <c r="E8" s="133" t="s">
        <v>80</v>
      </c>
      <c r="F8" s="138">
        <v>22</v>
      </c>
      <c r="G8" s="138">
        <v>6</v>
      </c>
      <c r="H8" s="139">
        <v>13</v>
      </c>
      <c r="I8" s="57">
        <v>1861006.6099999999</v>
      </c>
      <c r="J8" s="56">
        <v>1951767.779915465</v>
      </c>
      <c r="K8" s="56">
        <v>979427.07</v>
      </c>
      <c r="L8" s="59">
        <v>8944587.1099999994</v>
      </c>
      <c r="M8" s="59">
        <v>51</v>
      </c>
      <c r="N8" s="144">
        <v>31</v>
      </c>
      <c r="O8" s="60">
        <v>0.53</v>
      </c>
      <c r="P8" s="65">
        <v>0.61</v>
      </c>
      <c r="Q8" s="66">
        <v>1.0487699342000001</v>
      </c>
      <c r="R8" s="123">
        <v>0.7007133838727041</v>
      </c>
      <c r="S8" s="149">
        <v>0.68794765395216861</v>
      </c>
      <c r="T8" s="132" t="str">
        <f t="shared" si="0"/>
        <v>PIA</v>
      </c>
    </row>
    <row r="9" spans="2:20" ht="15" thickBot="1" x14ac:dyDescent="0.4">
      <c r="B9" s="198" t="s">
        <v>13</v>
      </c>
      <c r="C9" s="104"/>
      <c r="D9" s="128">
        <v>3</v>
      </c>
      <c r="E9" s="133" t="s">
        <v>81</v>
      </c>
      <c r="F9" s="138">
        <v>13</v>
      </c>
      <c r="G9" s="138">
        <v>2</v>
      </c>
      <c r="H9" s="139">
        <v>9</v>
      </c>
      <c r="I9" s="57">
        <v>3283311.0300000003</v>
      </c>
      <c r="J9" s="56">
        <v>3443437.8928912347</v>
      </c>
      <c r="K9" s="56">
        <v>1765823.47</v>
      </c>
      <c r="L9" s="59">
        <v>20687762.489999995</v>
      </c>
      <c r="M9" s="59">
        <v>68</v>
      </c>
      <c r="N9" s="144">
        <v>49</v>
      </c>
      <c r="O9" s="60">
        <v>0.54</v>
      </c>
      <c r="P9" s="65">
        <v>0.72</v>
      </c>
      <c r="Q9" s="66">
        <v>1.0487699342000001</v>
      </c>
      <c r="R9" s="123">
        <v>0.7007133838727041</v>
      </c>
      <c r="S9" s="149">
        <v>0.75744445106157199</v>
      </c>
      <c r="T9" s="132" t="str">
        <f t="shared" si="0"/>
        <v>PIA</v>
      </c>
    </row>
    <row r="10" spans="2:20" ht="15" thickBot="1" x14ac:dyDescent="0.4">
      <c r="B10" s="198" t="s">
        <v>13</v>
      </c>
      <c r="C10" s="104"/>
      <c r="D10" s="128">
        <v>4</v>
      </c>
      <c r="E10" s="133" t="s">
        <v>82</v>
      </c>
      <c r="F10" s="138">
        <v>21</v>
      </c>
      <c r="G10" s="138">
        <v>4</v>
      </c>
      <c r="H10" s="139">
        <v>12</v>
      </c>
      <c r="I10" s="57">
        <v>2480805.8299999996</v>
      </c>
      <c r="J10" s="56">
        <v>2601794.5670920764</v>
      </c>
      <c r="K10" s="56">
        <v>1186987</v>
      </c>
      <c r="L10" s="59">
        <v>10307231.299999999</v>
      </c>
      <c r="M10" s="59">
        <v>47</v>
      </c>
      <c r="N10" s="144">
        <v>28</v>
      </c>
      <c r="O10" s="60">
        <v>0.48</v>
      </c>
      <c r="P10" s="65">
        <v>0.6</v>
      </c>
      <c r="Q10" s="66">
        <v>1.0487699342000001</v>
      </c>
      <c r="R10" s="123">
        <v>0.7007133838727041</v>
      </c>
      <c r="S10" s="149">
        <v>0.6569746196531604</v>
      </c>
      <c r="T10" s="132" t="str">
        <f t="shared" si="0"/>
        <v>PIA</v>
      </c>
    </row>
    <row r="11" spans="2:20" ht="15" thickBot="1" x14ac:dyDescent="0.4">
      <c r="B11" s="39" t="s">
        <v>30</v>
      </c>
      <c r="C11" s="105" t="s">
        <v>30</v>
      </c>
      <c r="D11" s="126"/>
      <c r="E11" s="41"/>
      <c r="F11" s="140">
        <v>88</v>
      </c>
      <c r="G11" s="140">
        <v>26</v>
      </c>
      <c r="H11" s="141">
        <v>57</v>
      </c>
      <c r="I11" s="58">
        <v>9498127.9399999995</v>
      </c>
      <c r="J11" s="58">
        <v>9961351.0146569815</v>
      </c>
      <c r="K11" s="58">
        <v>5034938.54</v>
      </c>
      <c r="L11" s="67">
        <v>47809548.079999991</v>
      </c>
      <c r="M11" s="67">
        <v>206</v>
      </c>
      <c r="N11" s="140">
        <v>136</v>
      </c>
      <c r="O11" s="68">
        <v>0.53</v>
      </c>
      <c r="P11" s="69">
        <v>0.66</v>
      </c>
      <c r="Q11" s="70">
        <v>1.0487699342000001</v>
      </c>
      <c r="R11" s="124">
        <v>0.7007133838727041</v>
      </c>
      <c r="S11" s="149">
        <v>0.72362557958537133</v>
      </c>
      <c r="T11" s="132" t="str">
        <f t="shared" si="0"/>
        <v>PIA</v>
      </c>
    </row>
    <row r="12" spans="2:20" ht="15" thickBot="1" x14ac:dyDescent="0.4">
      <c r="B12" s="197" t="s">
        <v>31</v>
      </c>
      <c r="C12" s="73" t="s">
        <v>31</v>
      </c>
      <c r="D12" s="125">
        <v>1</v>
      </c>
      <c r="E12" s="133" t="s">
        <v>83</v>
      </c>
      <c r="F12" s="138">
        <v>15</v>
      </c>
      <c r="G12" s="138">
        <v>8</v>
      </c>
      <c r="H12" s="139">
        <v>6</v>
      </c>
      <c r="I12" s="56">
        <v>1958156.46</v>
      </c>
      <c r="J12" s="56">
        <v>2042690.02581592</v>
      </c>
      <c r="K12" s="56">
        <v>1717824.81</v>
      </c>
      <c r="L12" s="59">
        <v>8418909.0099999979</v>
      </c>
      <c r="M12" s="59">
        <v>39</v>
      </c>
      <c r="N12" s="138">
        <v>24</v>
      </c>
      <c r="O12" s="60">
        <v>0.88</v>
      </c>
      <c r="P12" s="61">
        <v>0.62</v>
      </c>
      <c r="Q12" s="62">
        <v>1.0431699752000001</v>
      </c>
      <c r="R12" s="123">
        <v>0.73262812520203202</v>
      </c>
      <c r="S12" s="149">
        <v>0.84492545949737452</v>
      </c>
      <c r="T12" s="132" t="str">
        <f t="shared" si="0"/>
        <v>MET</v>
      </c>
    </row>
    <row r="13" spans="2:20" ht="15" thickBot="1" x14ac:dyDescent="0.4">
      <c r="B13" s="198" t="s">
        <v>31</v>
      </c>
      <c r="C13" s="104"/>
      <c r="D13" s="125">
        <v>2</v>
      </c>
      <c r="E13" s="133" t="s">
        <v>84</v>
      </c>
      <c r="F13" s="138">
        <v>15</v>
      </c>
      <c r="G13" s="138">
        <v>7</v>
      </c>
      <c r="H13" s="139">
        <v>9</v>
      </c>
      <c r="I13" s="57">
        <v>2147525.9700000002</v>
      </c>
      <c r="J13" s="56">
        <v>2240234.6128662564</v>
      </c>
      <c r="K13" s="56">
        <v>1662884.07</v>
      </c>
      <c r="L13" s="59">
        <v>1821929.8499999999</v>
      </c>
      <c r="M13" s="59">
        <v>29</v>
      </c>
      <c r="N13" s="144">
        <v>18</v>
      </c>
      <c r="O13" s="60">
        <v>0.77</v>
      </c>
      <c r="P13" s="65">
        <v>0.62</v>
      </c>
      <c r="Q13" s="66">
        <v>1.0431699752000001</v>
      </c>
      <c r="R13" s="123">
        <v>0.73262812520203202</v>
      </c>
      <c r="S13" s="149">
        <v>0.79220154938919185</v>
      </c>
      <c r="T13" s="132" t="str">
        <f t="shared" si="0"/>
        <v>PIA</v>
      </c>
    </row>
    <row r="14" spans="2:20" ht="15" thickBot="1" x14ac:dyDescent="0.4">
      <c r="B14" s="39" t="s">
        <v>30</v>
      </c>
      <c r="C14" s="105" t="s">
        <v>30</v>
      </c>
      <c r="D14" s="126"/>
      <c r="E14" s="134"/>
      <c r="F14" s="140">
        <v>30</v>
      </c>
      <c r="G14" s="140">
        <v>15</v>
      </c>
      <c r="H14" s="141">
        <v>15</v>
      </c>
      <c r="I14" s="58">
        <v>4105682.43</v>
      </c>
      <c r="J14" s="58">
        <v>4282924.6386821764</v>
      </c>
      <c r="K14" s="58">
        <v>3380708.88</v>
      </c>
      <c r="L14" s="67">
        <v>10240838.859999998</v>
      </c>
      <c r="M14" s="67">
        <v>68</v>
      </c>
      <c r="N14" s="140">
        <v>42</v>
      </c>
      <c r="O14" s="68">
        <v>0.82</v>
      </c>
      <c r="P14" s="69">
        <v>0.62</v>
      </c>
      <c r="Q14" s="70">
        <v>1.0431699752000001</v>
      </c>
      <c r="R14" s="124">
        <v>0.73262812520203202</v>
      </c>
      <c r="S14" s="149">
        <v>0.81616696307472947</v>
      </c>
      <c r="T14" s="132" t="str">
        <f t="shared" si="0"/>
        <v>MET</v>
      </c>
    </row>
    <row r="15" spans="2:20" ht="15" thickBot="1" x14ac:dyDescent="0.4">
      <c r="B15" s="197" t="s">
        <v>12</v>
      </c>
      <c r="C15" s="73" t="s">
        <v>12</v>
      </c>
      <c r="D15" s="128">
        <v>1</v>
      </c>
      <c r="E15" s="133" t="s">
        <v>85</v>
      </c>
      <c r="F15" s="138">
        <v>18</v>
      </c>
      <c r="G15" s="138">
        <v>5</v>
      </c>
      <c r="H15" s="139">
        <v>6</v>
      </c>
      <c r="I15" s="56">
        <v>2631455.9500000007</v>
      </c>
      <c r="J15" s="56">
        <v>2780923.7526156832</v>
      </c>
      <c r="K15" s="56">
        <v>956866.48</v>
      </c>
      <c r="L15" s="59">
        <v>9139762.5999999978</v>
      </c>
      <c r="M15" s="59">
        <v>46</v>
      </c>
      <c r="N15" s="138">
        <v>21</v>
      </c>
      <c r="O15" s="60">
        <v>0.36</v>
      </c>
      <c r="P15" s="61">
        <v>0.46</v>
      </c>
      <c r="Q15" s="62">
        <v>1.0568004197887799</v>
      </c>
      <c r="R15" s="123">
        <v>0.64885220619943551</v>
      </c>
      <c r="S15" s="149">
        <v>0.52479753696734144</v>
      </c>
      <c r="T15" s="132" t="str">
        <f t="shared" si="0"/>
        <v>POOR PERFORMANCE</v>
      </c>
    </row>
    <row r="16" spans="2:20" ht="15" thickBot="1" x14ac:dyDescent="0.4">
      <c r="B16" s="198" t="s">
        <v>12</v>
      </c>
      <c r="C16" s="104"/>
      <c r="D16" s="128">
        <v>2</v>
      </c>
      <c r="E16" s="133" t="s">
        <v>86</v>
      </c>
      <c r="F16" s="138">
        <v>13</v>
      </c>
      <c r="G16" s="138">
        <v>1</v>
      </c>
      <c r="H16" s="139">
        <v>6</v>
      </c>
      <c r="I16" s="57">
        <v>2839586.7100000004</v>
      </c>
      <c r="J16" s="56">
        <v>3000876.4271546411</v>
      </c>
      <c r="K16" s="56">
        <v>1414132</v>
      </c>
      <c r="L16" s="59">
        <v>17661966.060000002</v>
      </c>
      <c r="M16" s="59">
        <v>36</v>
      </c>
      <c r="N16" s="144">
        <v>16</v>
      </c>
      <c r="O16" s="60">
        <v>0.5</v>
      </c>
      <c r="P16" s="65">
        <v>0.44</v>
      </c>
      <c r="Q16" s="66">
        <v>1.0568004197887799</v>
      </c>
      <c r="R16" s="123">
        <v>0.64885220619943551</v>
      </c>
      <c r="S16" s="149">
        <v>0.57562337921045748</v>
      </c>
      <c r="T16" s="132" t="str">
        <f t="shared" si="0"/>
        <v>POOR PERFORMANCE</v>
      </c>
    </row>
    <row r="17" spans="2:20" ht="15" thickBot="1" x14ac:dyDescent="0.4">
      <c r="B17" s="198" t="s">
        <v>12</v>
      </c>
      <c r="C17" s="104"/>
      <c r="D17" s="128">
        <v>3</v>
      </c>
      <c r="E17" s="133" t="s">
        <v>87</v>
      </c>
      <c r="F17" s="138">
        <v>31</v>
      </c>
      <c r="G17" s="138">
        <v>10</v>
      </c>
      <c r="H17" s="139">
        <v>14</v>
      </c>
      <c r="I17" s="57">
        <v>4359947.82</v>
      </c>
      <c r="J17" s="56">
        <v>4607594.6864331765</v>
      </c>
      <c r="K17" s="56">
        <v>1964828.63</v>
      </c>
      <c r="L17" s="59">
        <v>14895626.070000002</v>
      </c>
      <c r="M17" s="59">
        <v>62</v>
      </c>
      <c r="N17" s="144">
        <v>34</v>
      </c>
      <c r="O17" s="60">
        <v>0.45</v>
      </c>
      <c r="P17" s="65">
        <v>0.55000000000000004</v>
      </c>
      <c r="Q17" s="66">
        <v>1.0568004197887799</v>
      </c>
      <c r="R17" s="123">
        <v>0.64885220619943551</v>
      </c>
      <c r="S17" s="149">
        <v>0.63673213351088553</v>
      </c>
      <c r="T17" s="132" t="str">
        <f t="shared" si="0"/>
        <v>PIA</v>
      </c>
    </row>
    <row r="18" spans="2:20" ht="15" thickBot="1" x14ac:dyDescent="0.4">
      <c r="B18" s="198" t="s">
        <v>12</v>
      </c>
      <c r="C18" s="104"/>
      <c r="D18" s="128">
        <v>4</v>
      </c>
      <c r="E18" s="133" t="s">
        <v>69</v>
      </c>
      <c r="F18" s="138">
        <v>29</v>
      </c>
      <c r="G18" s="138">
        <v>9</v>
      </c>
      <c r="H18" s="139">
        <v>22</v>
      </c>
      <c r="I18" s="57">
        <v>2969010.18</v>
      </c>
      <c r="J18" s="56">
        <v>3137651.204581161</v>
      </c>
      <c r="K18" s="56">
        <v>2294331.2000000002</v>
      </c>
      <c r="L18" s="59">
        <v>12165214.550000001</v>
      </c>
      <c r="M18" s="59">
        <v>53</v>
      </c>
      <c r="N18" s="144">
        <v>40</v>
      </c>
      <c r="O18" s="60">
        <v>0.77</v>
      </c>
      <c r="P18" s="65">
        <v>0.75</v>
      </c>
      <c r="Q18" s="66">
        <v>1.0568004197887799</v>
      </c>
      <c r="R18" s="123">
        <v>0.64885220619943551</v>
      </c>
      <c r="S18" s="149">
        <v>0.86430719820961932</v>
      </c>
      <c r="T18" s="132" t="str">
        <f t="shared" si="0"/>
        <v>MET</v>
      </c>
    </row>
    <row r="19" spans="2:20" ht="15" thickBot="1" x14ac:dyDescent="0.4">
      <c r="B19" s="39" t="s">
        <v>30</v>
      </c>
      <c r="C19" s="105" t="s">
        <v>30</v>
      </c>
      <c r="D19" s="129"/>
      <c r="E19" s="134"/>
      <c r="F19" s="140">
        <v>91</v>
      </c>
      <c r="G19" s="140">
        <v>25</v>
      </c>
      <c r="H19" s="141">
        <v>48</v>
      </c>
      <c r="I19" s="58">
        <v>12800000.66</v>
      </c>
      <c r="J19" s="58">
        <v>13527046.07078466</v>
      </c>
      <c r="K19" s="58">
        <v>6630158.3099999996</v>
      </c>
      <c r="L19" s="67">
        <v>53862569.280000001</v>
      </c>
      <c r="M19" s="67">
        <v>197</v>
      </c>
      <c r="N19" s="140">
        <v>111</v>
      </c>
      <c r="O19" s="68">
        <v>0.52</v>
      </c>
      <c r="P19" s="69">
        <v>0.56000000000000005</v>
      </c>
      <c r="Q19" s="70">
        <v>1.0568004197887799</v>
      </c>
      <c r="R19" s="124">
        <v>0.64885220619943551</v>
      </c>
      <c r="S19" s="149">
        <v>0.67755688479107656</v>
      </c>
      <c r="T19" s="132" t="str">
        <f t="shared" si="0"/>
        <v>PIA</v>
      </c>
    </row>
    <row r="20" spans="2:20" ht="15" thickBot="1" x14ac:dyDescent="0.4">
      <c r="B20" s="200" t="s">
        <v>11</v>
      </c>
      <c r="C20" s="106" t="s">
        <v>11</v>
      </c>
      <c r="D20" s="128">
        <v>1</v>
      </c>
      <c r="E20" s="135" t="s">
        <v>88</v>
      </c>
      <c r="F20" s="138">
        <v>16</v>
      </c>
      <c r="G20" s="138">
        <v>2</v>
      </c>
      <c r="H20" s="139">
        <v>6</v>
      </c>
      <c r="I20" s="56">
        <v>3607574.6400000006</v>
      </c>
      <c r="J20" s="56">
        <v>3809046.4002327994</v>
      </c>
      <c r="K20" s="56">
        <v>2164547</v>
      </c>
      <c r="L20" s="59">
        <v>17566584.82</v>
      </c>
      <c r="M20" s="59">
        <v>57</v>
      </c>
      <c r="N20" s="138">
        <v>37</v>
      </c>
      <c r="O20" s="60">
        <v>0.6</v>
      </c>
      <c r="P20" s="61">
        <v>0.65</v>
      </c>
      <c r="Q20" s="62">
        <v>1.0558468723000001</v>
      </c>
      <c r="R20" s="123">
        <v>0.79418672634097287</v>
      </c>
      <c r="S20" s="149">
        <v>0.69335577173314089</v>
      </c>
      <c r="T20" s="132" t="str">
        <f t="shared" si="0"/>
        <v>PIA</v>
      </c>
    </row>
    <row r="21" spans="2:20" ht="15" thickBot="1" x14ac:dyDescent="0.4">
      <c r="B21" s="201" t="s">
        <v>11</v>
      </c>
      <c r="C21" s="106"/>
      <c r="D21" s="125">
        <v>2</v>
      </c>
      <c r="E21" s="135" t="s">
        <v>89</v>
      </c>
      <c r="F21" s="138">
        <v>13</v>
      </c>
      <c r="G21" s="138">
        <v>3</v>
      </c>
      <c r="H21" s="139">
        <v>5</v>
      </c>
      <c r="I21" s="57">
        <v>2389088.8699999996</v>
      </c>
      <c r="J21" s="56">
        <v>2522512.011036241</v>
      </c>
      <c r="K21" s="56">
        <v>1118947</v>
      </c>
      <c r="L21" s="59">
        <v>10982481.27</v>
      </c>
      <c r="M21" s="59">
        <v>32</v>
      </c>
      <c r="N21" s="144">
        <v>13</v>
      </c>
      <c r="O21" s="60">
        <v>0.47</v>
      </c>
      <c r="P21" s="65">
        <v>0.41</v>
      </c>
      <c r="Q21" s="66">
        <v>1.0558468723000001</v>
      </c>
      <c r="R21" s="123">
        <v>0.79418672634097287</v>
      </c>
      <c r="S21" s="149">
        <v>0.48069584720593705</v>
      </c>
      <c r="T21" s="132" t="str">
        <f t="shared" si="0"/>
        <v>POOR PERFORMANCE</v>
      </c>
    </row>
    <row r="22" spans="2:20" ht="15" thickBot="1" x14ac:dyDescent="0.4">
      <c r="B22" s="201" t="s">
        <v>11</v>
      </c>
      <c r="C22" s="106"/>
      <c r="D22" s="128">
        <v>3</v>
      </c>
      <c r="E22" s="135" t="s">
        <v>53</v>
      </c>
      <c r="F22" s="138">
        <v>17</v>
      </c>
      <c r="G22" s="138">
        <v>5</v>
      </c>
      <c r="H22" s="139">
        <v>6</v>
      </c>
      <c r="I22" s="57">
        <v>4694275.37</v>
      </c>
      <c r="J22" s="56">
        <v>4956435.9671294261</v>
      </c>
      <c r="K22" s="56">
        <v>2795841</v>
      </c>
      <c r="L22" s="59">
        <v>22056968.280000001</v>
      </c>
      <c r="M22" s="59">
        <v>72</v>
      </c>
      <c r="N22" s="144">
        <v>41</v>
      </c>
      <c r="O22" s="60">
        <v>0.6</v>
      </c>
      <c r="P22" s="65">
        <v>0.56999999999999995</v>
      </c>
      <c r="Q22" s="66">
        <v>1.0558468723000001</v>
      </c>
      <c r="R22" s="123">
        <v>0.79418672634097287</v>
      </c>
      <c r="S22" s="149">
        <v>0.64298978263597906</v>
      </c>
      <c r="T22" s="132" t="str">
        <f t="shared" si="0"/>
        <v>PIA</v>
      </c>
    </row>
    <row r="23" spans="2:20" ht="15" thickBot="1" x14ac:dyDescent="0.4">
      <c r="B23" s="201" t="s">
        <v>11</v>
      </c>
      <c r="C23" s="106"/>
      <c r="D23" s="128">
        <v>4</v>
      </c>
      <c r="E23" s="135" t="s">
        <v>90</v>
      </c>
      <c r="F23" s="138">
        <v>18</v>
      </c>
      <c r="G23" s="138">
        <v>6</v>
      </c>
      <c r="H23" s="139">
        <v>9</v>
      </c>
      <c r="I23" s="57">
        <v>3315229.94</v>
      </c>
      <c r="J23" s="56">
        <v>3500375.1631043167</v>
      </c>
      <c r="K23" s="56">
        <v>2022985.08</v>
      </c>
      <c r="L23" s="59">
        <v>15216058.279999997</v>
      </c>
      <c r="M23" s="59">
        <v>94</v>
      </c>
      <c r="N23" s="144">
        <v>66</v>
      </c>
      <c r="O23" s="60">
        <v>0.61</v>
      </c>
      <c r="P23" s="65">
        <v>0.7</v>
      </c>
      <c r="Q23" s="66">
        <v>1.0558468723000001</v>
      </c>
      <c r="R23" s="123">
        <v>0.79418672634097287</v>
      </c>
      <c r="S23" s="149">
        <v>0.7295700500908453</v>
      </c>
      <c r="T23" s="132" t="str">
        <f t="shared" si="0"/>
        <v>PIA</v>
      </c>
    </row>
    <row r="24" spans="2:20" ht="15" thickBot="1" x14ac:dyDescent="0.4">
      <c r="B24" s="202" t="s">
        <v>11</v>
      </c>
      <c r="C24" s="106"/>
      <c r="D24" s="128">
        <v>5</v>
      </c>
      <c r="E24" s="135" t="s">
        <v>91</v>
      </c>
      <c r="F24" s="138">
        <v>9</v>
      </c>
      <c r="G24" s="138">
        <v>1</v>
      </c>
      <c r="H24" s="139">
        <v>4</v>
      </c>
      <c r="I24" s="57">
        <v>4189409.5499999993</v>
      </c>
      <c r="J24" s="56">
        <v>4423374.9701512503</v>
      </c>
      <c r="K24" s="56">
        <v>1826090.47</v>
      </c>
      <c r="L24" s="59">
        <v>12328717.720000001</v>
      </c>
      <c r="M24" s="59">
        <v>52</v>
      </c>
      <c r="N24" s="144">
        <v>21</v>
      </c>
      <c r="O24" s="60">
        <v>0.44</v>
      </c>
      <c r="P24" s="65">
        <v>0.4</v>
      </c>
      <c r="Q24" s="66">
        <v>1.0558468723000001</v>
      </c>
      <c r="R24" s="123">
        <v>0.79418672634097287</v>
      </c>
      <c r="S24" s="149">
        <v>0.46019349305285673</v>
      </c>
      <c r="T24" s="132" t="str">
        <f t="shared" si="0"/>
        <v>POOR PERFORMANCE</v>
      </c>
    </row>
    <row r="25" spans="2:20" ht="15" thickBot="1" x14ac:dyDescent="0.4">
      <c r="B25" s="39" t="s">
        <v>30</v>
      </c>
      <c r="C25" s="105" t="s">
        <v>30</v>
      </c>
      <c r="D25" s="130"/>
      <c r="E25" s="134"/>
      <c r="F25" s="140">
        <v>73</v>
      </c>
      <c r="G25" s="140">
        <v>17</v>
      </c>
      <c r="H25" s="141">
        <v>30</v>
      </c>
      <c r="I25" s="58">
        <v>18195578.369999997</v>
      </c>
      <c r="J25" s="58">
        <v>19211744.511654031</v>
      </c>
      <c r="K25" s="58">
        <v>9928410.5500000007</v>
      </c>
      <c r="L25" s="67">
        <v>78150810.370000005</v>
      </c>
      <c r="M25" s="67">
        <v>307</v>
      </c>
      <c r="N25" s="140">
        <v>178</v>
      </c>
      <c r="O25" s="68">
        <v>0.55000000000000004</v>
      </c>
      <c r="P25" s="69">
        <v>0.57999999999999996</v>
      </c>
      <c r="Q25" s="70">
        <v>1.0558468723000001</v>
      </c>
      <c r="R25" s="124">
        <v>0.79418672634097287</v>
      </c>
      <c r="S25" s="149">
        <v>0.62560785541323249</v>
      </c>
      <c r="T25" s="132" t="str">
        <f t="shared" si="0"/>
        <v>PIA</v>
      </c>
    </row>
    <row r="26" spans="2:20" ht="15" thickBot="1" x14ac:dyDescent="0.4">
      <c r="B26" s="197" t="s">
        <v>32</v>
      </c>
      <c r="C26" s="73" t="s">
        <v>32</v>
      </c>
      <c r="D26" s="128">
        <v>1</v>
      </c>
      <c r="E26" s="133" t="s">
        <v>92</v>
      </c>
      <c r="F26" s="138">
        <v>18</v>
      </c>
      <c r="G26" s="138">
        <v>3</v>
      </c>
      <c r="H26" s="139">
        <v>6</v>
      </c>
      <c r="I26" s="56">
        <v>2271667.6</v>
      </c>
      <c r="J26" s="56">
        <v>2413611.1400551721</v>
      </c>
      <c r="K26" s="56">
        <v>3089517.11</v>
      </c>
      <c r="L26" s="59">
        <v>10928754.619999999</v>
      </c>
      <c r="M26" s="59">
        <v>48</v>
      </c>
      <c r="N26" s="138">
        <v>24</v>
      </c>
      <c r="O26" s="60">
        <v>1.36</v>
      </c>
      <c r="P26" s="61">
        <v>0.5</v>
      </c>
      <c r="Q26" s="62">
        <v>1.0624842913000001</v>
      </c>
      <c r="R26" s="123">
        <v>0.72930301971041778</v>
      </c>
      <c r="S26" s="149">
        <v>0.84279304108636044</v>
      </c>
      <c r="T26" s="132" t="str">
        <f t="shared" si="0"/>
        <v>MET</v>
      </c>
    </row>
    <row r="27" spans="2:20" ht="15" thickBot="1" x14ac:dyDescent="0.4">
      <c r="B27" s="198" t="s">
        <v>32</v>
      </c>
      <c r="C27" s="104"/>
      <c r="D27" s="128">
        <v>2</v>
      </c>
      <c r="E27" s="133" t="s">
        <v>57</v>
      </c>
      <c r="F27" s="138">
        <v>14</v>
      </c>
      <c r="G27" s="138">
        <v>3</v>
      </c>
      <c r="H27" s="139">
        <v>8</v>
      </c>
      <c r="I27" s="57">
        <v>1057715.5100000002</v>
      </c>
      <c r="J27" s="56">
        <v>1123806.1140393685</v>
      </c>
      <c r="K27" s="56">
        <v>1121749</v>
      </c>
      <c r="L27" s="59">
        <v>2457423.4199999995</v>
      </c>
      <c r="M27" s="59">
        <v>25</v>
      </c>
      <c r="N27" s="144">
        <v>15</v>
      </c>
      <c r="O27" s="60">
        <v>1.06</v>
      </c>
      <c r="P27" s="65">
        <v>0.6</v>
      </c>
      <c r="Q27" s="66">
        <v>1.0624842913000001</v>
      </c>
      <c r="R27" s="123">
        <v>0.72930301971041778</v>
      </c>
      <c r="S27" s="149">
        <v>0.91018255376013024</v>
      </c>
      <c r="T27" s="132" t="str">
        <f t="shared" si="0"/>
        <v>MET</v>
      </c>
    </row>
    <row r="28" spans="2:20" ht="15" thickBot="1" x14ac:dyDescent="0.4">
      <c r="B28" s="198" t="s">
        <v>32</v>
      </c>
      <c r="C28" s="104"/>
      <c r="D28" s="128">
        <v>3</v>
      </c>
      <c r="E28" s="133" t="s">
        <v>93</v>
      </c>
      <c r="F28" s="138">
        <v>35</v>
      </c>
      <c r="G28" s="138">
        <v>12</v>
      </c>
      <c r="H28" s="139">
        <v>19</v>
      </c>
      <c r="I28" s="57">
        <v>2282228.23</v>
      </c>
      <c r="J28" s="56">
        <v>2424831.6435364038</v>
      </c>
      <c r="K28" s="56">
        <v>856455.24</v>
      </c>
      <c r="L28" s="59">
        <v>6794161.9199999999</v>
      </c>
      <c r="M28" s="59">
        <v>70</v>
      </c>
      <c r="N28" s="144">
        <v>39</v>
      </c>
      <c r="O28" s="60">
        <v>0.38</v>
      </c>
      <c r="P28" s="65">
        <v>0.56000000000000005</v>
      </c>
      <c r="Q28" s="66">
        <v>1.0624842913000001</v>
      </c>
      <c r="R28" s="123">
        <v>0.72930301971041778</v>
      </c>
      <c r="S28" s="149">
        <v>0.56275437931244932</v>
      </c>
      <c r="T28" s="132" t="str">
        <f t="shared" si="0"/>
        <v>POOR PERFORMANCE</v>
      </c>
    </row>
    <row r="29" spans="2:20" ht="15" thickBot="1" x14ac:dyDescent="0.4">
      <c r="B29" s="198" t="s">
        <v>32</v>
      </c>
      <c r="C29" s="104"/>
      <c r="D29" s="128">
        <v>4</v>
      </c>
      <c r="E29" s="133" t="s">
        <v>94</v>
      </c>
      <c r="F29" s="138">
        <v>27</v>
      </c>
      <c r="G29" s="138">
        <v>11</v>
      </c>
      <c r="H29" s="139">
        <v>15</v>
      </c>
      <c r="I29" s="57">
        <v>1097913.49</v>
      </c>
      <c r="J29" s="56">
        <v>1166515.8363313598</v>
      </c>
      <c r="K29" s="56">
        <v>718511</v>
      </c>
      <c r="L29" s="59">
        <v>6082545.6899999995</v>
      </c>
      <c r="M29" s="59">
        <v>32</v>
      </c>
      <c r="N29" s="144">
        <v>19</v>
      </c>
      <c r="O29" s="60">
        <v>0.65</v>
      </c>
      <c r="P29" s="65">
        <v>0.59</v>
      </c>
      <c r="Q29" s="66">
        <v>1.0624842913000001</v>
      </c>
      <c r="R29" s="123">
        <v>0.72930301971041778</v>
      </c>
      <c r="S29" s="149">
        <v>0.71038266385617277</v>
      </c>
      <c r="T29" s="132" t="str">
        <f t="shared" si="0"/>
        <v>PIA</v>
      </c>
    </row>
    <row r="30" spans="2:20" ht="15" thickBot="1" x14ac:dyDescent="0.4">
      <c r="B30" s="39" t="s">
        <v>30</v>
      </c>
      <c r="C30" s="105" t="s">
        <v>30</v>
      </c>
      <c r="D30" s="126"/>
      <c r="E30" s="134"/>
      <c r="F30" s="140">
        <v>94</v>
      </c>
      <c r="G30" s="140">
        <v>29</v>
      </c>
      <c r="H30" s="141">
        <v>48</v>
      </c>
      <c r="I30" s="58">
        <v>6709524.8300000001</v>
      </c>
      <c r="J30" s="58">
        <v>7128764.733962304</v>
      </c>
      <c r="K30" s="58">
        <v>5786232.3499999996</v>
      </c>
      <c r="L30" s="67">
        <v>26262885.649999999</v>
      </c>
      <c r="M30" s="67">
        <v>175</v>
      </c>
      <c r="N30" s="140">
        <v>97</v>
      </c>
      <c r="O30" s="68">
        <v>0.86</v>
      </c>
      <c r="P30" s="69">
        <v>0.55000000000000004</v>
      </c>
      <c r="Q30" s="70">
        <v>1.0624842913000001</v>
      </c>
      <c r="R30" s="124">
        <v>0.72930301971041778</v>
      </c>
      <c r="S30" s="149">
        <v>0.78178421107479656</v>
      </c>
      <c r="T30" s="132" t="str">
        <f t="shared" si="0"/>
        <v>PIA</v>
      </c>
    </row>
    <row r="31" spans="2:20" ht="15" thickBot="1" x14ac:dyDescent="0.4">
      <c r="B31" s="197" t="s">
        <v>10</v>
      </c>
      <c r="C31" s="73" t="s">
        <v>10</v>
      </c>
      <c r="D31" s="128">
        <v>1</v>
      </c>
      <c r="E31" s="133" t="s">
        <v>95</v>
      </c>
      <c r="F31" s="138">
        <v>18</v>
      </c>
      <c r="G31" s="138">
        <v>2</v>
      </c>
      <c r="H31" s="139">
        <v>7</v>
      </c>
      <c r="I31" s="56">
        <v>7831824.8200000003</v>
      </c>
      <c r="J31" s="56">
        <v>7989479.1286058715</v>
      </c>
      <c r="K31" s="56">
        <v>4715198.6899999995</v>
      </c>
      <c r="L31" s="59">
        <v>42062903.279999994</v>
      </c>
      <c r="M31" s="59">
        <v>104</v>
      </c>
      <c r="N31" s="138">
        <v>58</v>
      </c>
      <c r="O31" s="60">
        <v>0.6</v>
      </c>
      <c r="P31" s="61">
        <v>0.56000000000000005</v>
      </c>
      <c r="Q31" s="62">
        <v>1.0201299585000001</v>
      </c>
      <c r="R31" s="123">
        <v>0.61167965322732731</v>
      </c>
      <c r="S31" s="149">
        <v>0.75183612697639268</v>
      </c>
      <c r="T31" s="132" t="str">
        <f t="shared" si="0"/>
        <v>PIA</v>
      </c>
    </row>
    <row r="32" spans="2:20" ht="15" thickBot="1" x14ac:dyDescent="0.4">
      <c r="B32" s="198" t="s">
        <v>10</v>
      </c>
      <c r="C32" s="104"/>
      <c r="D32" s="128">
        <v>2</v>
      </c>
      <c r="E32" s="133" t="s">
        <v>96</v>
      </c>
      <c r="F32" s="138">
        <v>19</v>
      </c>
      <c r="G32" s="138">
        <v>2</v>
      </c>
      <c r="H32" s="139">
        <v>9</v>
      </c>
      <c r="I32" s="57">
        <v>6244108.5099999998</v>
      </c>
      <c r="J32" s="56">
        <v>6369802.1551757976</v>
      </c>
      <c r="K32" s="56">
        <v>3621509.65</v>
      </c>
      <c r="L32" s="59">
        <v>49350894.43999999</v>
      </c>
      <c r="M32" s="59">
        <v>84</v>
      </c>
      <c r="N32" s="144">
        <v>54</v>
      </c>
      <c r="O32" s="60">
        <v>0.57999999999999996</v>
      </c>
      <c r="P32" s="65">
        <v>0.64</v>
      </c>
      <c r="Q32" s="66">
        <v>1.0201299585000001</v>
      </c>
      <c r="R32" s="123">
        <v>0.61167965322732731</v>
      </c>
      <c r="S32" s="149">
        <v>0.7842775056095953</v>
      </c>
      <c r="T32" s="132" t="str">
        <f t="shared" si="0"/>
        <v>PIA</v>
      </c>
    </row>
    <row r="33" spans="2:20" ht="15" thickBot="1" x14ac:dyDescent="0.4">
      <c r="B33" s="198" t="s">
        <v>10</v>
      </c>
      <c r="C33" s="104"/>
      <c r="D33" s="128">
        <v>3</v>
      </c>
      <c r="E33" s="133" t="s">
        <v>72</v>
      </c>
      <c r="F33" s="138">
        <v>15</v>
      </c>
      <c r="G33" s="138">
        <v>4</v>
      </c>
      <c r="H33" s="139">
        <v>9</v>
      </c>
      <c r="I33" s="57">
        <v>7138067.9800000004</v>
      </c>
      <c r="J33" s="56">
        <v>7281756.9922075802</v>
      </c>
      <c r="K33" s="56">
        <v>5211877.6300000008</v>
      </c>
      <c r="L33" s="59">
        <v>55762137.919999987</v>
      </c>
      <c r="M33" s="59">
        <v>76</v>
      </c>
      <c r="N33" s="144">
        <v>52</v>
      </c>
      <c r="O33" s="60">
        <v>0.72</v>
      </c>
      <c r="P33" s="65">
        <v>0.68</v>
      </c>
      <c r="Q33" s="66">
        <v>1.0201299585000001</v>
      </c>
      <c r="R33" s="123">
        <v>0.61167965322732731</v>
      </c>
      <c r="S33" s="149">
        <v>0.85289621386018721</v>
      </c>
      <c r="T33" s="132" t="str">
        <f t="shared" si="0"/>
        <v>MET</v>
      </c>
    </row>
    <row r="34" spans="2:20" ht="15" thickBot="1" x14ac:dyDescent="0.4">
      <c r="B34" s="198" t="s">
        <v>10</v>
      </c>
      <c r="C34" s="104"/>
      <c r="D34" s="128">
        <v>4</v>
      </c>
      <c r="E34" s="133" t="s">
        <v>97</v>
      </c>
      <c r="F34" s="138">
        <v>15</v>
      </c>
      <c r="G34" s="138">
        <v>4</v>
      </c>
      <c r="H34" s="139">
        <v>8</v>
      </c>
      <c r="I34" s="57">
        <v>5476481.3900000006</v>
      </c>
      <c r="J34" s="56">
        <v>5586722.7331067231</v>
      </c>
      <c r="K34" s="56">
        <v>3663028.1999999997</v>
      </c>
      <c r="L34" s="59">
        <v>25797211.809999995</v>
      </c>
      <c r="M34" s="59">
        <v>74</v>
      </c>
      <c r="N34" s="144">
        <v>43</v>
      </c>
      <c r="O34" s="60">
        <v>0.67</v>
      </c>
      <c r="P34" s="65">
        <v>0.57999999999999996</v>
      </c>
      <c r="Q34" s="66">
        <v>1.0201299585000001</v>
      </c>
      <c r="R34" s="123">
        <v>0.61167965322732731</v>
      </c>
      <c r="S34" s="149">
        <v>0.80249390784310204</v>
      </c>
      <c r="T34" s="132" t="str">
        <f t="shared" si="0"/>
        <v>MET</v>
      </c>
    </row>
    <row r="35" spans="2:20" ht="15" thickBot="1" x14ac:dyDescent="0.4">
      <c r="B35" s="39" t="s">
        <v>30</v>
      </c>
      <c r="C35" s="105" t="s">
        <v>30</v>
      </c>
      <c r="D35" s="126"/>
      <c r="E35" s="134"/>
      <c r="F35" s="140">
        <v>67</v>
      </c>
      <c r="G35" s="140">
        <v>12</v>
      </c>
      <c r="H35" s="141">
        <v>33</v>
      </c>
      <c r="I35" s="58">
        <v>26690482.700000003</v>
      </c>
      <c r="J35" s="58">
        <v>27227761.009095974</v>
      </c>
      <c r="K35" s="58">
        <v>17211614.170000002</v>
      </c>
      <c r="L35" s="41">
        <v>172973147.44999999</v>
      </c>
      <c r="M35" s="41">
        <v>347</v>
      </c>
      <c r="N35" s="145">
        <v>205</v>
      </c>
      <c r="O35" s="42">
        <v>0.64</v>
      </c>
      <c r="P35" s="43">
        <v>0.59</v>
      </c>
      <c r="Q35" s="44">
        <v>1.0201299585000001</v>
      </c>
      <c r="R35" s="124">
        <v>0.61167965322732731</v>
      </c>
      <c r="S35" s="149">
        <v>0.7959641123029676</v>
      </c>
      <c r="T35" s="132" t="str">
        <f t="shared" si="0"/>
        <v>PIA</v>
      </c>
    </row>
    <row r="36" spans="2:20" ht="15" thickBot="1" x14ac:dyDescent="0.4">
      <c r="B36" s="203" t="s">
        <v>2</v>
      </c>
      <c r="C36" s="73" t="s">
        <v>2</v>
      </c>
      <c r="D36" s="128">
        <v>1</v>
      </c>
      <c r="E36" s="133" t="s">
        <v>71</v>
      </c>
      <c r="F36" s="138">
        <v>21</v>
      </c>
      <c r="G36" s="138">
        <v>5</v>
      </c>
      <c r="H36" s="139">
        <v>8</v>
      </c>
      <c r="I36" s="56">
        <v>5091354.6399999987</v>
      </c>
      <c r="J36" s="56">
        <v>5285864.5329770753</v>
      </c>
      <c r="K36" s="56">
        <v>3854142.5</v>
      </c>
      <c r="L36" s="29">
        <v>38087130.209999993</v>
      </c>
      <c r="M36" s="29">
        <v>63</v>
      </c>
      <c r="N36" s="146">
        <v>30</v>
      </c>
      <c r="O36" s="30">
        <v>0.76</v>
      </c>
      <c r="P36" s="31">
        <v>0.48</v>
      </c>
      <c r="Q36" s="32">
        <v>1.0382039568504851</v>
      </c>
      <c r="R36" s="123">
        <v>0.52825039935303642</v>
      </c>
      <c r="S36" s="149">
        <v>0.82034670582439928</v>
      </c>
      <c r="T36" s="132" t="str">
        <f t="shared" si="0"/>
        <v>MET</v>
      </c>
    </row>
    <row r="37" spans="2:20" ht="15" thickBot="1" x14ac:dyDescent="0.4">
      <c r="B37" s="204"/>
      <c r="C37" s="73" t="s">
        <v>2</v>
      </c>
      <c r="D37" s="128">
        <v>2</v>
      </c>
      <c r="E37" s="133" t="s">
        <v>99</v>
      </c>
      <c r="F37" s="138">
        <v>22</v>
      </c>
      <c r="G37" s="138">
        <v>5</v>
      </c>
      <c r="H37" s="139">
        <v>10</v>
      </c>
      <c r="I37" s="57">
        <v>5781177.7700000005</v>
      </c>
      <c r="J37" s="56">
        <v>6002041.6360700643</v>
      </c>
      <c r="K37" s="56">
        <v>3768204.71</v>
      </c>
      <c r="L37" s="29">
        <v>55458400.940000005</v>
      </c>
      <c r="M37" s="29">
        <v>80</v>
      </c>
      <c r="N37" s="147">
        <v>42</v>
      </c>
      <c r="O37" s="30">
        <v>0.65</v>
      </c>
      <c r="P37" s="36">
        <v>0.53</v>
      </c>
      <c r="Q37" s="37">
        <v>1.0382039568504851</v>
      </c>
      <c r="R37" s="123">
        <v>0.52825039935303642</v>
      </c>
      <c r="S37" s="149">
        <v>0.81304061004152406</v>
      </c>
      <c r="T37" s="132" t="str">
        <f t="shared" si="0"/>
        <v>MET</v>
      </c>
    </row>
    <row r="38" spans="2:20" ht="15" thickBot="1" x14ac:dyDescent="0.4">
      <c r="B38" s="204"/>
      <c r="C38" s="73" t="s">
        <v>2</v>
      </c>
      <c r="D38" s="131">
        <v>3</v>
      </c>
      <c r="E38" s="136" t="s">
        <v>98</v>
      </c>
      <c r="F38" s="142">
        <v>22</v>
      </c>
      <c r="G38" s="142">
        <v>6</v>
      </c>
      <c r="H38" s="143">
        <v>14</v>
      </c>
      <c r="I38" s="79">
        <v>7816582.0599999987</v>
      </c>
      <c r="J38" s="78">
        <v>8115206.4237385141</v>
      </c>
      <c r="K38" s="78">
        <v>5611335.6699999999</v>
      </c>
      <c r="L38" s="80">
        <v>83511950.049999982</v>
      </c>
      <c r="M38" s="80">
        <v>85</v>
      </c>
      <c r="N38" s="148">
        <v>50</v>
      </c>
      <c r="O38" s="82">
        <v>0.73</v>
      </c>
      <c r="P38" s="83">
        <v>0.59</v>
      </c>
      <c r="Q38" s="84">
        <v>1.0382039568504851</v>
      </c>
      <c r="R38" s="123">
        <v>0.52825039935303642</v>
      </c>
      <c r="S38" s="149">
        <v>0.85156868512355788</v>
      </c>
      <c r="T38" s="132" t="str">
        <f t="shared" si="0"/>
        <v>MET</v>
      </c>
    </row>
    <row r="39" spans="2:20" ht="15" thickBot="1" x14ac:dyDescent="0.4">
      <c r="B39" s="205"/>
      <c r="C39" s="107" t="s">
        <v>2</v>
      </c>
      <c r="D39" s="131">
        <v>4</v>
      </c>
      <c r="E39" s="136" t="s">
        <v>100</v>
      </c>
      <c r="F39" s="142">
        <v>11</v>
      </c>
      <c r="G39" s="142">
        <v>1</v>
      </c>
      <c r="H39" s="143">
        <v>7</v>
      </c>
      <c r="I39" s="79">
        <v>2816180.54</v>
      </c>
      <c r="J39" s="78">
        <v>2923769.7798333359</v>
      </c>
      <c r="K39" s="78">
        <v>1883400</v>
      </c>
      <c r="L39" s="80">
        <v>19904172.409999996</v>
      </c>
      <c r="M39" s="80">
        <v>32</v>
      </c>
      <c r="N39" s="148">
        <v>23</v>
      </c>
      <c r="O39" s="82">
        <v>0.67</v>
      </c>
      <c r="P39" s="83">
        <v>0.72</v>
      </c>
      <c r="Q39" s="84">
        <v>1.0382039568504851</v>
      </c>
      <c r="R39" s="137">
        <v>0.52825039935303642</v>
      </c>
      <c r="S39" s="150">
        <v>0.82267262881203251</v>
      </c>
      <c r="T39" s="156" t="str">
        <f t="shared" si="0"/>
        <v>MET</v>
      </c>
    </row>
  </sheetData>
  <mergeCells count="8">
    <mergeCell ref="B3:B5"/>
    <mergeCell ref="B7:B10"/>
    <mergeCell ref="B12:B13"/>
    <mergeCell ref="B31:B34"/>
    <mergeCell ref="B36:B39"/>
    <mergeCell ref="B15:B18"/>
    <mergeCell ref="B20:B24"/>
    <mergeCell ref="B26:B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A5C2-4984-448E-B896-B19A31EECC29}">
  <dimension ref="B1:T39"/>
  <sheetViews>
    <sheetView topLeftCell="C1" zoomScale="85" zoomScaleNormal="85" workbookViewId="0">
      <pane ySplit="1" topLeftCell="A14" activePane="bottomLeft" state="frozen"/>
      <selection pane="bottomLeft" activeCell="T33" sqref="T33"/>
    </sheetView>
  </sheetViews>
  <sheetFormatPr defaultRowHeight="14.5" x14ac:dyDescent="0.35"/>
  <cols>
    <col min="2" max="2" width="14.26953125" customWidth="1"/>
    <col min="3" max="3" width="15.7265625" customWidth="1"/>
    <col min="4" max="4" width="8.81640625" bestFit="1" customWidth="1"/>
    <col min="5" max="5" width="48" bestFit="1" customWidth="1"/>
    <col min="6" max="6" width="8.81640625" bestFit="1" customWidth="1"/>
    <col min="7" max="7" width="12.81640625" customWidth="1"/>
    <col min="8" max="8" width="14" customWidth="1"/>
    <col min="9" max="9" width="15.36328125" customWidth="1"/>
    <col min="10" max="10" width="12.36328125" customWidth="1"/>
    <col min="11" max="11" width="13.453125" bestFit="1" customWidth="1"/>
    <col min="12" max="12" width="15.1796875" bestFit="1" customWidth="1"/>
    <col min="13" max="13" width="12.08984375" customWidth="1"/>
    <col min="14" max="14" width="9.6328125" customWidth="1"/>
    <col min="15" max="15" width="5.453125" customWidth="1"/>
    <col min="16" max="16" width="5.81640625" customWidth="1"/>
    <col min="17" max="17" width="8.36328125" customWidth="1"/>
    <col min="18" max="18" width="8" customWidth="1"/>
    <col min="19" max="19" width="7.36328125" bestFit="1" customWidth="1"/>
    <col min="20" max="20" width="20.54296875" bestFit="1" customWidth="1"/>
  </cols>
  <sheetData>
    <row r="1" spans="2:20" ht="56" customHeight="1" thickBot="1" x14ac:dyDescent="0.4">
      <c r="B1" s="97" t="s">
        <v>15</v>
      </c>
      <c r="C1" s="97" t="s">
        <v>15</v>
      </c>
      <c r="D1" s="98" t="s">
        <v>16</v>
      </c>
      <c r="E1" s="98" t="s">
        <v>17</v>
      </c>
      <c r="F1" s="98" t="s">
        <v>18</v>
      </c>
      <c r="G1" s="98" t="s">
        <v>19</v>
      </c>
      <c r="H1" s="98" t="s">
        <v>20</v>
      </c>
      <c r="I1" s="98" t="s">
        <v>21</v>
      </c>
      <c r="J1" s="98" t="s">
        <v>22</v>
      </c>
      <c r="K1" s="99" t="s">
        <v>65</v>
      </c>
      <c r="L1" s="98" t="s">
        <v>23</v>
      </c>
      <c r="M1" s="98" t="s">
        <v>24</v>
      </c>
      <c r="N1" s="98" t="s">
        <v>25</v>
      </c>
      <c r="O1" s="98" t="s">
        <v>26</v>
      </c>
      <c r="P1" s="100" t="s">
        <v>27</v>
      </c>
      <c r="Q1" s="100" t="s">
        <v>28</v>
      </c>
      <c r="R1" s="100" t="s">
        <v>29</v>
      </c>
      <c r="S1" s="101" t="s">
        <v>66</v>
      </c>
      <c r="T1" s="102" t="s">
        <v>67</v>
      </c>
    </row>
    <row r="2" spans="2:20" ht="15" thickBot="1" x14ac:dyDescent="0.4">
      <c r="B2" s="28" t="s">
        <v>8</v>
      </c>
      <c r="C2" s="200" t="s">
        <v>8</v>
      </c>
      <c r="D2" s="73">
        <v>1</v>
      </c>
      <c r="E2" s="85" t="s">
        <v>76</v>
      </c>
      <c r="F2" s="71">
        <v>9</v>
      </c>
      <c r="G2" s="71">
        <v>0</v>
      </c>
      <c r="H2" s="71">
        <v>4</v>
      </c>
      <c r="I2" s="56">
        <v>4402997.2300000004</v>
      </c>
      <c r="J2" s="56">
        <v>4603892.91</v>
      </c>
      <c r="K2" s="56">
        <v>2366280</v>
      </c>
      <c r="L2" s="56">
        <v>21164844.32</v>
      </c>
      <c r="M2" s="59">
        <v>49</v>
      </c>
      <c r="N2" s="59">
        <v>31</v>
      </c>
      <c r="O2" s="60">
        <v>0.54</v>
      </c>
      <c r="P2" s="60">
        <v>0.63</v>
      </c>
      <c r="Q2" s="61">
        <v>1.046</v>
      </c>
      <c r="R2" s="62">
        <v>0.628</v>
      </c>
      <c r="S2" s="123">
        <v>0.75812619502868073</v>
      </c>
      <c r="T2" s="33" t="str">
        <f>IF(S2&gt;=80%,"MET",IF(S2&gt;=60%,"PIA",IF(S2&lt;60%,"POOR PERFORMANCE","")))</f>
        <v>PIA</v>
      </c>
    </row>
    <row r="3" spans="2:20" ht="15" thickBot="1" x14ac:dyDescent="0.4">
      <c r="B3" s="34" t="s">
        <v>8</v>
      </c>
      <c r="C3" s="201"/>
      <c r="D3" s="104">
        <v>2</v>
      </c>
      <c r="E3" s="85" t="s">
        <v>77</v>
      </c>
      <c r="F3" s="71">
        <v>17</v>
      </c>
      <c r="G3" s="71">
        <v>2</v>
      </c>
      <c r="H3" s="71">
        <v>9</v>
      </c>
      <c r="I3" s="56">
        <v>6131395.0199999996</v>
      </c>
      <c r="J3" s="57">
        <v>6411152.3499999996</v>
      </c>
      <c r="K3" s="56">
        <v>3612053</v>
      </c>
      <c r="L3" s="56">
        <v>76131680.700000018</v>
      </c>
      <c r="M3" s="63">
        <v>75</v>
      </c>
      <c r="N3" s="63">
        <v>45</v>
      </c>
      <c r="O3" s="64">
        <v>0.59</v>
      </c>
      <c r="P3" s="60">
        <v>0.6</v>
      </c>
      <c r="Q3" s="65">
        <v>1.046</v>
      </c>
      <c r="R3" s="66">
        <v>0.628</v>
      </c>
      <c r="S3" s="123">
        <v>0.75973377501187411</v>
      </c>
      <c r="T3" s="33" t="str">
        <f t="shared" ref="T3:T37" si="0">IF(S3&gt;=80%,"MET",IF(S3&gt;=60%,"PIA",IF(S3&lt;60%,"POOR PERFORMANCE","")))</f>
        <v>PIA</v>
      </c>
    </row>
    <row r="4" spans="2:20" x14ac:dyDescent="0.35">
      <c r="B4" s="34" t="s">
        <v>8</v>
      </c>
      <c r="C4" s="202"/>
      <c r="D4" s="104">
        <v>3</v>
      </c>
      <c r="E4" s="85" t="s">
        <v>78</v>
      </c>
      <c r="F4" s="71">
        <v>11</v>
      </c>
      <c r="G4" s="71">
        <v>5</v>
      </c>
      <c r="H4" s="71">
        <v>6</v>
      </c>
      <c r="I4" s="56">
        <v>3136829.48</v>
      </c>
      <c r="J4" s="57">
        <v>3279953.68</v>
      </c>
      <c r="K4" s="56">
        <v>2967663.71</v>
      </c>
      <c r="L4" s="56">
        <v>44150351.280000001</v>
      </c>
      <c r="M4" s="63">
        <v>34</v>
      </c>
      <c r="N4" s="63">
        <v>18</v>
      </c>
      <c r="O4" s="64">
        <v>0.95</v>
      </c>
      <c r="P4" s="60">
        <v>0.53</v>
      </c>
      <c r="Q4" s="65">
        <v>1.046</v>
      </c>
      <c r="R4" s="66">
        <v>0.628</v>
      </c>
      <c r="S4" s="123">
        <v>0.87608542095456154</v>
      </c>
      <c r="T4" s="33" t="str">
        <f t="shared" si="0"/>
        <v>MET</v>
      </c>
    </row>
    <row r="5" spans="2:20" ht="15" thickBot="1" x14ac:dyDescent="0.4">
      <c r="B5" s="38" t="s">
        <v>30</v>
      </c>
      <c r="C5" s="39" t="s">
        <v>30</v>
      </c>
      <c r="D5" s="105"/>
      <c r="E5" s="86"/>
      <c r="F5" s="72">
        <v>37</v>
      </c>
      <c r="G5" s="72">
        <v>7</v>
      </c>
      <c r="H5" s="72">
        <v>19</v>
      </c>
      <c r="I5" s="58">
        <v>13671221.73</v>
      </c>
      <c r="J5" s="58">
        <v>14294998.939999999</v>
      </c>
      <c r="K5" s="58">
        <v>8945996.7100000009</v>
      </c>
      <c r="L5" s="58">
        <v>141446876.30000001</v>
      </c>
      <c r="M5" s="67">
        <v>158</v>
      </c>
      <c r="N5" s="67">
        <v>94</v>
      </c>
      <c r="O5" s="68">
        <v>0.65</v>
      </c>
      <c r="P5" s="68">
        <v>0.59</v>
      </c>
      <c r="Q5" s="69">
        <v>1.046</v>
      </c>
      <c r="R5" s="70">
        <v>0.628</v>
      </c>
      <c r="S5" s="124">
        <v>0.78045267990890366</v>
      </c>
      <c r="T5" s="33"/>
    </row>
    <row r="6" spans="2:20" ht="15" thickBot="1" x14ac:dyDescent="0.4">
      <c r="B6" s="45" t="s">
        <v>13</v>
      </c>
      <c r="C6" s="200" t="s">
        <v>13</v>
      </c>
      <c r="D6" s="73">
        <v>1</v>
      </c>
      <c r="E6" s="87" t="s">
        <v>79</v>
      </c>
      <c r="F6" s="71">
        <v>33</v>
      </c>
      <c r="G6" s="71">
        <v>9</v>
      </c>
      <c r="H6" s="71">
        <v>26</v>
      </c>
      <c r="I6" s="56">
        <v>2385946.21</v>
      </c>
      <c r="J6" s="56">
        <v>2541095.06</v>
      </c>
      <c r="K6" s="56">
        <v>1630259</v>
      </c>
      <c r="L6" s="56">
        <v>10069010.500000002</v>
      </c>
      <c r="M6" s="59">
        <v>47</v>
      </c>
      <c r="N6" s="59">
        <v>33</v>
      </c>
      <c r="O6" s="60">
        <v>0.68</v>
      </c>
      <c r="P6" s="60">
        <v>0.7</v>
      </c>
      <c r="Q6" s="61">
        <v>1.0649999999999999</v>
      </c>
      <c r="R6" s="62">
        <v>0.73199999999999998</v>
      </c>
      <c r="S6" s="123">
        <v>0.79739090279381208</v>
      </c>
      <c r="T6" s="33" t="str">
        <f t="shared" si="0"/>
        <v>PIA</v>
      </c>
    </row>
    <row r="7" spans="2:20" ht="15" thickBot="1" x14ac:dyDescent="0.4">
      <c r="B7" s="47" t="s">
        <v>13</v>
      </c>
      <c r="C7" s="201"/>
      <c r="D7" s="104">
        <v>2</v>
      </c>
      <c r="E7" s="88" t="s">
        <v>80</v>
      </c>
      <c r="F7" s="71">
        <v>28</v>
      </c>
      <c r="G7" s="71">
        <v>8</v>
      </c>
      <c r="H7" s="71">
        <v>17</v>
      </c>
      <c r="I7" s="56">
        <v>2338942.84</v>
      </c>
      <c r="J7" s="57">
        <v>2491035.2400000002</v>
      </c>
      <c r="K7" s="56">
        <v>1489667.07</v>
      </c>
      <c r="L7" s="56">
        <v>22740446.329999998</v>
      </c>
      <c r="M7" s="59">
        <v>60</v>
      </c>
      <c r="N7" s="59">
        <v>36</v>
      </c>
      <c r="O7" s="64">
        <v>0.64</v>
      </c>
      <c r="P7" s="60">
        <v>0.6</v>
      </c>
      <c r="Q7" s="65">
        <v>1.0649999999999999</v>
      </c>
      <c r="R7" s="66">
        <v>0.73199999999999998</v>
      </c>
      <c r="S7" s="123">
        <v>0.71030554914184563</v>
      </c>
      <c r="T7" s="33" t="str">
        <f t="shared" si="0"/>
        <v>PIA</v>
      </c>
    </row>
    <row r="8" spans="2:20" ht="15" thickBot="1" x14ac:dyDescent="0.4">
      <c r="B8" s="47" t="s">
        <v>13</v>
      </c>
      <c r="C8" s="201"/>
      <c r="D8" s="104">
        <v>3</v>
      </c>
      <c r="E8" s="88" t="s">
        <v>81</v>
      </c>
      <c r="F8" s="71">
        <v>13</v>
      </c>
      <c r="G8" s="71">
        <v>0</v>
      </c>
      <c r="H8" s="71">
        <v>8</v>
      </c>
      <c r="I8" s="56">
        <v>4534062.7300000004</v>
      </c>
      <c r="J8" s="57">
        <v>4828895.28</v>
      </c>
      <c r="K8" s="56">
        <v>2159902.1800000002</v>
      </c>
      <c r="L8" s="56">
        <v>38068853.830000006</v>
      </c>
      <c r="M8" s="59">
        <v>89</v>
      </c>
      <c r="N8" s="59">
        <v>66</v>
      </c>
      <c r="O8" s="64">
        <v>0.48</v>
      </c>
      <c r="P8" s="60">
        <v>0.74</v>
      </c>
      <c r="Q8" s="65">
        <v>1.0649999999999999</v>
      </c>
      <c r="R8" s="66">
        <v>0.73199999999999998</v>
      </c>
      <c r="S8" s="123">
        <v>0.72535211267605626</v>
      </c>
      <c r="T8" s="33" t="str">
        <f t="shared" si="0"/>
        <v>PIA</v>
      </c>
    </row>
    <row r="9" spans="2:20" x14ac:dyDescent="0.35">
      <c r="B9" s="47" t="s">
        <v>13</v>
      </c>
      <c r="C9" s="202"/>
      <c r="D9" s="104">
        <v>4</v>
      </c>
      <c r="E9" s="88" t="s">
        <v>82</v>
      </c>
      <c r="F9" s="71">
        <v>23</v>
      </c>
      <c r="G9" s="71">
        <v>8</v>
      </c>
      <c r="H9" s="71">
        <v>16</v>
      </c>
      <c r="I9" s="56">
        <v>3017773.14</v>
      </c>
      <c r="J9" s="57">
        <v>3214007.25</v>
      </c>
      <c r="K9" s="56">
        <v>1576698</v>
      </c>
      <c r="L9" s="56">
        <v>9868618.8900000006</v>
      </c>
      <c r="M9" s="59">
        <v>53</v>
      </c>
      <c r="N9" s="59">
        <v>36</v>
      </c>
      <c r="O9" s="64">
        <v>0.52</v>
      </c>
      <c r="P9" s="60">
        <v>0.68</v>
      </c>
      <c r="Q9" s="65">
        <v>1.0649999999999999</v>
      </c>
      <c r="R9" s="66">
        <v>0.73199999999999998</v>
      </c>
      <c r="S9" s="123">
        <v>0.70861232971600097</v>
      </c>
      <c r="T9" s="33" t="str">
        <f t="shared" si="0"/>
        <v>PIA</v>
      </c>
    </row>
    <row r="10" spans="2:20" ht="15" thickBot="1" x14ac:dyDescent="0.4">
      <c r="B10" s="38" t="s">
        <v>30</v>
      </c>
      <c r="C10" s="39" t="s">
        <v>30</v>
      </c>
      <c r="D10" s="105"/>
      <c r="E10" s="86"/>
      <c r="F10" s="67">
        <v>97</v>
      </c>
      <c r="G10" s="67">
        <v>25</v>
      </c>
      <c r="H10" s="67">
        <v>67</v>
      </c>
      <c r="I10" s="58">
        <v>12276724.92</v>
      </c>
      <c r="J10" s="58">
        <v>13075032.83</v>
      </c>
      <c r="K10" s="58">
        <v>6856526.25</v>
      </c>
      <c r="L10" s="58">
        <v>80746929.549999997</v>
      </c>
      <c r="M10" s="67">
        <v>249</v>
      </c>
      <c r="N10" s="67">
        <v>171</v>
      </c>
      <c r="O10" s="68">
        <v>0.56000000000000005</v>
      </c>
      <c r="P10" s="68">
        <v>0.69</v>
      </c>
      <c r="Q10" s="69">
        <v>1.0649999999999999</v>
      </c>
      <c r="R10" s="70">
        <v>0.73199999999999998</v>
      </c>
      <c r="S10" s="124">
        <v>0.73422227353190173</v>
      </c>
      <c r="T10" s="33"/>
    </row>
    <row r="11" spans="2:20" ht="15" thickBot="1" x14ac:dyDescent="0.4">
      <c r="B11" s="45" t="s">
        <v>31</v>
      </c>
      <c r="C11" s="200" t="s">
        <v>31</v>
      </c>
      <c r="D11" s="73">
        <v>1</v>
      </c>
      <c r="E11" s="85" t="s">
        <v>105</v>
      </c>
      <c r="F11" s="71">
        <v>16</v>
      </c>
      <c r="G11" s="71">
        <v>7</v>
      </c>
      <c r="H11" s="71">
        <v>10</v>
      </c>
      <c r="I11" s="56">
        <v>2136610.83</v>
      </c>
      <c r="J11" s="56">
        <v>2263406.88</v>
      </c>
      <c r="K11" s="56">
        <v>1744614.18</v>
      </c>
      <c r="L11" s="56">
        <v>7398850.1000000006</v>
      </c>
      <c r="M11" s="59">
        <v>38</v>
      </c>
      <c r="N11" s="59">
        <v>30</v>
      </c>
      <c r="O11" s="60">
        <v>0.82</v>
      </c>
      <c r="P11" s="60">
        <v>0.79</v>
      </c>
      <c r="Q11" s="61">
        <v>1.0589999999999999</v>
      </c>
      <c r="R11" s="62">
        <v>0.76600000000000001</v>
      </c>
      <c r="S11" s="123">
        <v>0.88715769593956562</v>
      </c>
      <c r="T11" s="33" t="str">
        <f t="shared" si="0"/>
        <v>MET</v>
      </c>
    </row>
    <row r="12" spans="2:20" x14ac:dyDescent="0.35">
      <c r="B12" s="49" t="s">
        <v>31</v>
      </c>
      <c r="C12" s="202"/>
      <c r="D12" s="104">
        <v>2</v>
      </c>
      <c r="E12" s="85" t="s">
        <v>106</v>
      </c>
      <c r="F12" s="71">
        <v>14</v>
      </c>
      <c r="G12" s="71">
        <v>5</v>
      </c>
      <c r="H12" s="71">
        <v>9</v>
      </c>
      <c r="I12" s="56">
        <v>2900262.68</v>
      </c>
      <c r="J12" s="57">
        <v>3072377.25</v>
      </c>
      <c r="K12" s="56">
        <v>2059926.73</v>
      </c>
      <c r="L12" s="56">
        <v>11125379.98</v>
      </c>
      <c r="M12" s="59">
        <v>31</v>
      </c>
      <c r="N12" s="59">
        <v>21</v>
      </c>
      <c r="O12" s="64">
        <v>0.71</v>
      </c>
      <c r="P12" s="60">
        <v>0.68</v>
      </c>
      <c r="Q12" s="65">
        <v>1.0589999999999999</v>
      </c>
      <c r="R12" s="66">
        <v>0.76600000000000001</v>
      </c>
      <c r="S12" s="123">
        <v>0.77908613722488085</v>
      </c>
      <c r="T12" s="33" t="str">
        <f t="shared" si="0"/>
        <v>PIA</v>
      </c>
    </row>
    <row r="13" spans="2:20" ht="15" thickBot="1" x14ac:dyDescent="0.4">
      <c r="B13" s="38" t="s">
        <v>30</v>
      </c>
      <c r="C13" s="39" t="s">
        <v>30</v>
      </c>
      <c r="D13" s="105"/>
      <c r="E13" s="86"/>
      <c r="F13" s="72">
        <v>30</v>
      </c>
      <c r="G13" s="72">
        <v>12</v>
      </c>
      <c r="H13" s="72">
        <v>19</v>
      </c>
      <c r="I13" s="58">
        <v>5036873.51</v>
      </c>
      <c r="J13" s="58">
        <v>5335784.1399999997</v>
      </c>
      <c r="K13" s="58">
        <v>3804540.91</v>
      </c>
      <c r="L13" s="58">
        <v>18524230.080000002</v>
      </c>
      <c r="M13" s="67">
        <v>69</v>
      </c>
      <c r="N13" s="67">
        <v>51</v>
      </c>
      <c r="O13" s="68">
        <v>0.76</v>
      </c>
      <c r="P13" s="68">
        <v>0.74</v>
      </c>
      <c r="Q13" s="69">
        <v>1.0589999999999999</v>
      </c>
      <c r="R13" s="70">
        <v>0.76600000000000001</v>
      </c>
      <c r="S13" s="124">
        <v>0.84185780466818039</v>
      </c>
      <c r="T13" s="33"/>
    </row>
    <row r="14" spans="2:20" ht="15" thickBot="1" x14ac:dyDescent="0.4">
      <c r="B14" s="28" t="s">
        <v>12</v>
      </c>
      <c r="C14" s="200" t="s">
        <v>12</v>
      </c>
      <c r="D14" s="73">
        <v>1</v>
      </c>
      <c r="E14" s="88" t="s">
        <v>101</v>
      </c>
      <c r="F14" s="71">
        <v>32</v>
      </c>
      <c r="G14" s="71">
        <v>5</v>
      </c>
      <c r="H14" s="71">
        <v>14</v>
      </c>
      <c r="I14" s="56">
        <v>4505546.42</v>
      </c>
      <c r="J14" s="56">
        <v>4835895.5599999996</v>
      </c>
      <c r="K14" s="56">
        <v>1871467.01</v>
      </c>
      <c r="L14" s="56">
        <v>12194536.960000001</v>
      </c>
      <c r="M14" s="59">
        <v>82</v>
      </c>
      <c r="N14" s="59">
        <v>39</v>
      </c>
      <c r="O14" s="60">
        <v>0.42</v>
      </c>
      <c r="P14" s="60">
        <v>0.48</v>
      </c>
      <c r="Q14" s="61">
        <v>1.073</v>
      </c>
      <c r="R14" s="62">
        <v>0.67800000000000005</v>
      </c>
      <c r="S14" s="123">
        <v>0.54969525521859963</v>
      </c>
      <c r="T14" s="33" t="str">
        <f t="shared" si="0"/>
        <v>POOR PERFORMANCE</v>
      </c>
    </row>
    <row r="15" spans="2:20" ht="15" thickBot="1" x14ac:dyDescent="0.4">
      <c r="B15" s="34" t="s">
        <v>12</v>
      </c>
      <c r="C15" s="201"/>
      <c r="D15" s="104">
        <v>2</v>
      </c>
      <c r="E15" s="88" t="s">
        <v>103</v>
      </c>
      <c r="F15" s="71">
        <v>19</v>
      </c>
      <c r="G15" s="71">
        <v>6</v>
      </c>
      <c r="H15" s="71">
        <v>11</v>
      </c>
      <c r="I15" s="56">
        <v>2334156.11</v>
      </c>
      <c r="J15" s="57">
        <v>2505297.7200000002</v>
      </c>
      <c r="K15" s="56">
        <v>1476829.92</v>
      </c>
      <c r="L15" s="56">
        <v>8610967.2199999988</v>
      </c>
      <c r="M15" s="59">
        <v>37</v>
      </c>
      <c r="N15" s="59">
        <v>23</v>
      </c>
      <c r="O15" s="64">
        <v>0.63</v>
      </c>
      <c r="P15" s="60">
        <v>0.62</v>
      </c>
      <c r="Q15" s="65">
        <v>1.073</v>
      </c>
      <c r="R15" s="66">
        <v>0.67800000000000005</v>
      </c>
      <c r="S15" s="123">
        <v>0.75079657014353385</v>
      </c>
      <c r="T15" s="33" t="str">
        <f t="shared" si="0"/>
        <v>PIA</v>
      </c>
    </row>
    <row r="16" spans="2:20" ht="15" thickBot="1" x14ac:dyDescent="0.4">
      <c r="B16" s="34" t="s">
        <v>12</v>
      </c>
      <c r="C16" s="201"/>
      <c r="D16" s="104">
        <v>3</v>
      </c>
      <c r="E16" s="88" t="s">
        <v>102</v>
      </c>
      <c r="F16" s="71">
        <v>16</v>
      </c>
      <c r="G16" s="71">
        <v>3</v>
      </c>
      <c r="H16" s="71">
        <v>8</v>
      </c>
      <c r="I16" s="56">
        <v>3036824.32</v>
      </c>
      <c r="J16" s="57">
        <v>3259485.95</v>
      </c>
      <c r="K16" s="56">
        <v>1864380.64</v>
      </c>
      <c r="L16" s="56">
        <v>15083225.090000002</v>
      </c>
      <c r="M16" s="59">
        <v>52</v>
      </c>
      <c r="N16" s="59">
        <v>31</v>
      </c>
      <c r="O16" s="64">
        <v>0.61</v>
      </c>
      <c r="P16" s="60">
        <v>0.6</v>
      </c>
      <c r="Q16" s="65">
        <v>1.073</v>
      </c>
      <c r="R16" s="66">
        <v>0.67800000000000005</v>
      </c>
      <c r="S16" s="123">
        <v>0.72672764311458249</v>
      </c>
      <c r="T16" s="33" t="str">
        <f t="shared" si="0"/>
        <v>PIA</v>
      </c>
    </row>
    <row r="17" spans="2:20" x14ac:dyDescent="0.35">
      <c r="B17" s="34" t="s">
        <v>12</v>
      </c>
      <c r="C17" s="202"/>
      <c r="D17" s="104">
        <v>4</v>
      </c>
      <c r="E17" s="88" t="s">
        <v>104</v>
      </c>
      <c r="F17" s="71">
        <v>15</v>
      </c>
      <c r="G17" s="71">
        <v>4</v>
      </c>
      <c r="H17" s="71">
        <v>12</v>
      </c>
      <c r="I17" s="56">
        <v>2029497.63</v>
      </c>
      <c r="J17" s="57">
        <v>2178301.5099999998</v>
      </c>
      <c r="K17" s="56">
        <v>1283652.82</v>
      </c>
      <c r="L17" s="56">
        <v>19181578.469999999</v>
      </c>
      <c r="M17" s="59">
        <v>36</v>
      </c>
      <c r="N17" s="59">
        <v>22</v>
      </c>
      <c r="O17" s="64">
        <v>0.63</v>
      </c>
      <c r="P17" s="60">
        <v>0.61</v>
      </c>
      <c r="Q17" s="65">
        <v>1.073</v>
      </c>
      <c r="R17" s="66">
        <v>0.67800000000000005</v>
      </c>
      <c r="S17" s="123">
        <v>0.74342193887509711</v>
      </c>
      <c r="T17" s="33" t="str">
        <f t="shared" si="0"/>
        <v>PIA</v>
      </c>
    </row>
    <row r="18" spans="2:20" ht="15" thickBot="1" x14ac:dyDescent="0.4">
      <c r="B18" s="38" t="s">
        <v>30</v>
      </c>
      <c r="C18" s="39" t="s">
        <v>30</v>
      </c>
      <c r="D18" s="105"/>
      <c r="E18" s="89"/>
      <c r="F18" s="72">
        <v>82</v>
      </c>
      <c r="G18" s="72">
        <v>18</v>
      </c>
      <c r="H18" s="72">
        <v>45</v>
      </c>
      <c r="I18" s="58">
        <v>11906024.48</v>
      </c>
      <c r="J18" s="58">
        <v>12778980.75</v>
      </c>
      <c r="K18" s="58">
        <v>6496330.3899999997</v>
      </c>
      <c r="L18" s="58">
        <v>55070307.740000002</v>
      </c>
      <c r="M18" s="67">
        <v>207</v>
      </c>
      <c r="N18" s="67">
        <v>115</v>
      </c>
      <c r="O18" s="68">
        <v>0.55000000000000004</v>
      </c>
      <c r="P18" s="68">
        <v>0.56000000000000005</v>
      </c>
      <c r="Q18" s="69">
        <v>1.073</v>
      </c>
      <c r="R18" s="70">
        <v>0.67800000000000005</v>
      </c>
      <c r="S18" s="124">
        <v>0.66927012456460122</v>
      </c>
      <c r="T18" s="33"/>
    </row>
    <row r="19" spans="2:20" ht="15" thickBot="1" x14ac:dyDescent="0.4">
      <c r="B19" s="49" t="s">
        <v>11</v>
      </c>
      <c r="C19" s="200" t="s">
        <v>11</v>
      </c>
      <c r="D19" s="106">
        <v>1</v>
      </c>
      <c r="E19" s="88" t="s">
        <v>107</v>
      </c>
      <c r="F19" s="73">
        <v>16</v>
      </c>
      <c r="G19" s="71">
        <v>5</v>
      </c>
      <c r="H19" s="71">
        <v>10</v>
      </c>
      <c r="I19" s="56">
        <v>3695045.78</v>
      </c>
      <c r="J19" s="56">
        <v>3961889.13</v>
      </c>
      <c r="K19" s="56">
        <v>2666357</v>
      </c>
      <c r="L19" s="56">
        <v>20236960.449999999</v>
      </c>
      <c r="M19" s="59">
        <v>56</v>
      </c>
      <c r="N19" s="59">
        <v>39</v>
      </c>
      <c r="O19" s="60">
        <v>0.72</v>
      </c>
      <c r="P19" s="60">
        <v>0.7</v>
      </c>
      <c r="Q19" s="61">
        <v>1.0720000000000001</v>
      </c>
      <c r="R19" s="62">
        <v>0.83</v>
      </c>
      <c r="S19" s="123">
        <v>0.75750764251033975</v>
      </c>
      <c r="T19" s="33" t="str">
        <f t="shared" si="0"/>
        <v>PIA</v>
      </c>
    </row>
    <row r="20" spans="2:20" ht="15" thickBot="1" x14ac:dyDescent="0.4">
      <c r="B20" s="49" t="s">
        <v>11</v>
      </c>
      <c r="C20" s="201"/>
      <c r="D20" s="106">
        <v>2</v>
      </c>
      <c r="E20" s="85" t="s">
        <v>108</v>
      </c>
      <c r="F20" s="73">
        <v>9</v>
      </c>
      <c r="G20" s="71">
        <v>2</v>
      </c>
      <c r="H20" s="71">
        <v>6</v>
      </c>
      <c r="I20" s="56">
        <v>2763103.68</v>
      </c>
      <c r="J20" s="57">
        <v>2962645.42</v>
      </c>
      <c r="K20" s="56">
        <v>1026281.8</v>
      </c>
      <c r="L20" s="56">
        <v>15214340.09</v>
      </c>
      <c r="M20" s="59">
        <v>37</v>
      </c>
      <c r="N20" s="59">
        <v>16</v>
      </c>
      <c r="O20" s="64">
        <v>0.37</v>
      </c>
      <c r="P20" s="60">
        <v>0.43</v>
      </c>
      <c r="Q20" s="65">
        <v>1.0720000000000001</v>
      </c>
      <c r="R20" s="66">
        <v>0.83</v>
      </c>
      <c r="S20" s="123">
        <v>0.43161077144398485</v>
      </c>
      <c r="T20" s="33" t="str">
        <f t="shared" si="0"/>
        <v>POOR PERFORMANCE</v>
      </c>
    </row>
    <row r="21" spans="2:20" ht="15" thickBot="1" x14ac:dyDescent="0.4">
      <c r="B21" s="49" t="s">
        <v>11</v>
      </c>
      <c r="C21" s="201"/>
      <c r="D21" s="106">
        <v>3</v>
      </c>
      <c r="E21" s="88" t="s">
        <v>53</v>
      </c>
      <c r="F21" s="73">
        <v>16</v>
      </c>
      <c r="G21" s="71">
        <v>4</v>
      </c>
      <c r="H21" s="71">
        <v>6</v>
      </c>
      <c r="I21" s="56">
        <v>4749859.3499999996</v>
      </c>
      <c r="J21" s="57">
        <v>5092877.67</v>
      </c>
      <c r="K21" s="56">
        <v>2205923</v>
      </c>
      <c r="L21" s="56">
        <v>25705191.829999998</v>
      </c>
      <c r="M21" s="59">
        <v>75</v>
      </c>
      <c r="N21" s="59">
        <v>38</v>
      </c>
      <c r="O21" s="64">
        <v>0.46</v>
      </c>
      <c r="P21" s="60">
        <v>0.51</v>
      </c>
      <c r="Q21" s="65">
        <v>1.0720000000000001</v>
      </c>
      <c r="R21" s="66">
        <v>0.83</v>
      </c>
      <c r="S21" s="123">
        <v>0.52178115446862083</v>
      </c>
      <c r="T21" s="33" t="str">
        <f t="shared" si="0"/>
        <v>POOR PERFORMANCE</v>
      </c>
    </row>
    <row r="22" spans="2:20" ht="15" thickBot="1" x14ac:dyDescent="0.4">
      <c r="B22" s="49" t="s">
        <v>11</v>
      </c>
      <c r="C22" s="201"/>
      <c r="D22" s="106">
        <v>4</v>
      </c>
      <c r="E22" s="88" t="s">
        <v>109</v>
      </c>
      <c r="F22" s="73">
        <v>17</v>
      </c>
      <c r="G22" s="71">
        <v>3</v>
      </c>
      <c r="H22" s="71">
        <v>8</v>
      </c>
      <c r="I22" s="56">
        <v>4834653.68</v>
      </c>
      <c r="J22" s="57">
        <v>5183795.55</v>
      </c>
      <c r="K22" s="56">
        <v>2214974.5</v>
      </c>
      <c r="L22" s="56">
        <v>17156539.100000001</v>
      </c>
      <c r="M22" s="59">
        <v>108</v>
      </c>
      <c r="N22" s="59">
        <v>71</v>
      </c>
      <c r="O22" s="64">
        <v>0.46</v>
      </c>
      <c r="P22" s="60">
        <v>0.66</v>
      </c>
      <c r="Q22" s="65">
        <v>1.0720000000000001</v>
      </c>
      <c r="R22" s="66">
        <v>0.83</v>
      </c>
      <c r="S22" s="123">
        <v>0.61214260025175338</v>
      </c>
      <c r="T22" s="33" t="str">
        <f t="shared" si="0"/>
        <v>PIA</v>
      </c>
    </row>
    <row r="23" spans="2:20" x14ac:dyDescent="0.35">
      <c r="B23" s="49" t="s">
        <v>11</v>
      </c>
      <c r="C23" s="202"/>
      <c r="D23" s="106">
        <v>5</v>
      </c>
      <c r="E23" s="88" t="s">
        <v>91</v>
      </c>
      <c r="F23" s="73">
        <v>8</v>
      </c>
      <c r="G23" s="71">
        <v>1</v>
      </c>
      <c r="H23" s="71">
        <v>2</v>
      </c>
      <c r="I23" s="56">
        <v>3004253.91</v>
      </c>
      <c r="J23" s="57">
        <v>3221210.68</v>
      </c>
      <c r="K23" s="56">
        <v>1025007</v>
      </c>
      <c r="L23" s="56">
        <v>14768670.050000001</v>
      </c>
      <c r="M23" s="59">
        <v>45</v>
      </c>
      <c r="N23" s="59">
        <v>17</v>
      </c>
      <c r="O23" s="64">
        <v>0.34</v>
      </c>
      <c r="P23" s="60">
        <v>0.38</v>
      </c>
      <c r="Q23" s="65">
        <v>1.0720000000000001</v>
      </c>
      <c r="R23" s="66">
        <v>0.83</v>
      </c>
      <c r="S23" s="123">
        <v>0.38749775220284122</v>
      </c>
      <c r="T23" s="33" t="str">
        <f t="shared" si="0"/>
        <v>POOR PERFORMANCE</v>
      </c>
    </row>
    <row r="24" spans="2:20" ht="15" thickBot="1" x14ac:dyDescent="0.4">
      <c r="B24" s="38" t="s">
        <v>30</v>
      </c>
      <c r="C24" s="39" t="s">
        <v>30</v>
      </c>
      <c r="D24" s="105"/>
      <c r="E24" s="90"/>
      <c r="F24" s="72">
        <v>66</v>
      </c>
      <c r="G24" s="72">
        <v>15</v>
      </c>
      <c r="H24" s="72">
        <v>32</v>
      </c>
      <c r="I24" s="58">
        <v>19046916.399999999</v>
      </c>
      <c r="J24" s="58">
        <v>20422418.449999999</v>
      </c>
      <c r="K24" s="58">
        <v>9138543.3000000007</v>
      </c>
      <c r="L24" s="58">
        <v>93081701.519999996</v>
      </c>
      <c r="M24" s="67">
        <v>321</v>
      </c>
      <c r="N24" s="67">
        <v>181</v>
      </c>
      <c r="O24" s="68">
        <v>0.48</v>
      </c>
      <c r="P24" s="68">
        <v>0.56000000000000005</v>
      </c>
      <c r="Q24" s="69">
        <v>1.0720000000000001</v>
      </c>
      <c r="R24" s="70">
        <v>0.83</v>
      </c>
      <c r="S24" s="124">
        <v>0.56122999460528689</v>
      </c>
      <c r="T24" s="33" t="str">
        <f t="shared" si="0"/>
        <v>POOR PERFORMANCE</v>
      </c>
    </row>
    <row r="25" spans="2:20" ht="15" thickBot="1" x14ac:dyDescent="0.4">
      <c r="B25" s="49" t="s">
        <v>32</v>
      </c>
      <c r="C25" s="200" t="s">
        <v>32</v>
      </c>
      <c r="D25" s="73">
        <v>1</v>
      </c>
      <c r="E25" s="88" t="s">
        <v>110</v>
      </c>
      <c r="F25" s="71">
        <v>35</v>
      </c>
      <c r="G25" s="71">
        <v>15</v>
      </c>
      <c r="H25" s="71">
        <v>23</v>
      </c>
      <c r="I25" s="56">
        <v>2688337.96</v>
      </c>
      <c r="J25" s="56">
        <v>2900592.72</v>
      </c>
      <c r="K25" s="56">
        <v>1956870</v>
      </c>
      <c r="L25" s="56">
        <v>10513242.43</v>
      </c>
      <c r="M25" s="59">
        <v>70</v>
      </c>
      <c r="N25" s="59">
        <v>46</v>
      </c>
      <c r="O25" s="60">
        <v>0.73</v>
      </c>
      <c r="P25" s="60">
        <v>0.66</v>
      </c>
      <c r="Q25" s="61">
        <v>1.079</v>
      </c>
      <c r="R25" s="62">
        <v>0.76200000000000001</v>
      </c>
      <c r="S25" s="123">
        <v>0.77134704779140806</v>
      </c>
      <c r="T25" s="33" t="str">
        <f t="shared" si="0"/>
        <v>PIA</v>
      </c>
    </row>
    <row r="26" spans="2:20" ht="15" thickBot="1" x14ac:dyDescent="0.4">
      <c r="B26" s="49" t="s">
        <v>32</v>
      </c>
      <c r="C26" s="201"/>
      <c r="D26" s="104">
        <v>2</v>
      </c>
      <c r="E26" s="88" t="s">
        <v>57</v>
      </c>
      <c r="F26" s="71">
        <v>20</v>
      </c>
      <c r="G26" s="71">
        <v>5</v>
      </c>
      <c r="H26" s="71">
        <v>7</v>
      </c>
      <c r="I26" s="56">
        <v>2389778.63</v>
      </c>
      <c r="J26" s="57">
        <v>2578460.9700000002</v>
      </c>
      <c r="K26" s="56">
        <v>1267009.3</v>
      </c>
      <c r="L26" s="56">
        <v>3855233.4600000004</v>
      </c>
      <c r="M26" s="59">
        <v>55</v>
      </c>
      <c r="N26" s="59">
        <v>28</v>
      </c>
      <c r="O26" s="64">
        <v>0.53</v>
      </c>
      <c r="P26" s="60">
        <v>0.51</v>
      </c>
      <c r="Q26" s="65">
        <v>1.079</v>
      </c>
      <c r="R26" s="66">
        <v>0.76200000000000001</v>
      </c>
      <c r="S26" s="123">
        <v>0.58024344500959624</v>
      </c>
      <c r="T26" s="33" t="str">
        <f t="shared" si="0"/>
        <v>POOR PERFORMANCE</v>
      </c>
    </row>
    <row r="27" spans="2:20" x14ac:dyDescent="0.35">
      <c r="B27" s="49" t="s">
        <v>32</v>
      </c>
      <c r="C27" s="201"/>
      <c r="D27" s="104">
        <v>3</v>
      </c>
      <c r="E27" s="88" t="s">
        <v>111</v>
      </c>
      <c r="F27" s="71">
        <v>36</v>
      </c>
      <c r="G27" s="71">
        <v>7</v>
      </c>
      <c r="H27" s="71">
        <v>24</v>
      </c>
      <c r="I27" s="56">
        <v>2772210.83</v>
      </c>
      <c r="J27" s="57">
        <v>2991087.68</v>
      </c>
      <c r="K27" s="56">
        <v>1648678</v>
      </c>
      <c r="L27" s="56">
        <v>6625032.2299999986</v>
      </c>
      <c r="M27" s="59">
        <v>69</v>
      </c>
      <c r="N27" s="59">
        <v>43</v>
      </c>
      <c r="O27" s="64">
        <v>0.59</v>
      </c>
      <c r="P27" s="60">
        <v>0.62</v>
      </c>
      <c r="Q27" s="65">
        <v>1.079</v>
      </c>
      <c r="R27" s="66">
        <v>0.76200000000000001</v>
      </c>
      <c r="S27" s="123">
        <v>0.68022544447931044</v>
      </c>
      <c r="T27" s="33" t="str">
        <f t="shared" si="0"/>
        <v>PIA</v>
      </c>
    </row>
    <row r="28" spans="2:20" ht="15" thickBot="1" x14ac:dyDescent="0.4">
      <c r="B28" s="38" t="s">
        <v>30</v>
      </c>
      <c r="C28" s="39" t="s">
        <v>30</v>
      </c>
      <c r="D28" s="105"/>
      <c r="E28" s="86"/>
      <c r="F28" s="72">
        <v>91</v>
      </c>
      <c r="G28" s="72">
        <v>27</v>
      </c>
      <c r="H28" s="72">
        <v>54</v>
      </c>
      <c r="I28" s="58">
        <v>7850327.4199999999</v>
      </c>
      <c r="J28" s="58" t="e">
        <v>#REF!</v>
      </c>
      <c r="K28" s="58">
        <v>4872557.3</v>
      </c>
      <c r="L28" s="58">
        <v>28792156.619999997</v>
      </c>
      <c r="M28" s="67">
        <v>194</v>
      </c>
      <c r="N28" s="67">
        <v>117</v>
      </c>
      <c r="O28" s="68">
        <v>0.62</v>
      </c>
      <c r="P28" s="68">
        <v>0.6</v>
      </c>
      <c r="Q28" s="69" t="e">
        <v>#REF!</v>
      </c>
      <c r="R28" s="70" t="e">
        <v>#REF!</v>
      </c>
      <c r="S28" s="124" t="e">
        <v>#REF!</v>
      </c>
      <c r="T28" s="33"/>
    </row>
    <row r="29" spans="2:20" ht="15" thickBot="1" x14ac:dyDescent="0.4">
      <c r="B29" s="49" t="s">
        <v>10</v>
      </c>
      <c r="C29" s="200" t="s">
        <v>10</v>
      </c>
      <c r="D29" s="73">
        <v>1</v>
      </c>
      <c r="E29" s="88" t="s">
        <v>112</v>
      </c>
      <c r="F29" s="71">
        <v>18</v>
      </c>
      <c r="G29" s="71">
        <v>6</v>
      </c>
      <c r="H29" s="71">
        <v>13</v>
      </c>
      <c r="I29" s="56">
        <v>9645443.7400000002</v>
      </c>
      <c r="J29" s="56">
        <v>9992166.7300000004</v>
      </c>
      <c r="K29" s="56">
        <v>7192490.8399999999</v>
      </c>
      <c r="L29" s="56">
        <v>70368555.459999993</v>
      </c>
      <c r="M29" s="59">
        <v>117</v>
      </c>
      <c r="N29" s="59">
        <v>77</v>
      </c>
      <c r="O29" s="60">
        <v>0.75</v>
      </c>
      <c r="P29" s="60">
        <v>0.66</v>
      </c>
      <c r="Q29" s="61">
        <v>1.036</v>
      </c>
      <c r="R29" s="62">
        <v>0.63900000000000001</v>
      </c>
      <c r="S29" s="123">
        <v>0.86196911196911197</v>
      </c>
      <c r="T29" s="33" t="str">
        <f t="shared" si="0"/>
        <v>MET</v>
      </c>
    </row>
    <row r="30" spans="2:20" ht="15" thickBot="1" x14ac:dyDescent="0.4">
      <c r="B30" s="49" t="s">
        <v>10</v>
      </c>
      <c r="C30" s="201"/>
      <c r="D30" s="104">
        <v>2</v>
      </c>
      <c r="E30" s="88" t="s">
        <v>113</v>
      </c>
      <c r="F30" s="71">
        <v>17</v>
      </c>
      <c r="G30" s="71">
        <v>5</v>
      </c>
      <c r="H30" s="71">
        <v>10</v>
      </c>
      <c r="I30" s="56">
        <v>8135145.54</v>
      </c>
      <c r="J30" s="57">
        <v>8427578.1099999994</v>
      </c>
      <c r="K30" s="56">
        <v>5208036.1900000004</v>
      </c>
      <c r="L30" s="56">
        <v>93427347.719999999</v>
      </c>
      <c r="M30" s="59">
        <v>107</v>
      </c>
      <c r="N30" s="59">
        <v>65</v>
      </c>
      <c r="O30" s="64">
        <v>0.64</v>
      </c>
      <c r="P30" s="60">
        <v>0.61</v>
      </c>
      <c r="Q30" s="65">
        <v>1.036</v>
      </c>
      <c r="R30" s="66">
        <v>0.63900000000000001</v>
      </c>
      <c r="S30" s="123">
        <v>0.78618860309001148</v>
      </c>
      <c r="T30" s="33" t="str">
        <f t="shared" si="0"/>
        <v>PIA</v>
      </c>
    </row>
    <row r="31" spans="2:20" ht="15" thickBot="1" x14ac:dyDescent="0.4">
      <c r="B31" s="49" t="s">
        <v>10</v>
      </c>
      <c r="C31" s="201"/>
      <c r="D31" s="104">
        <v>3</v>
      </c>
      <c r="E31" s="88" t="s">
        <v>98</v>
      </c>
      <c r="F31" s="71">
        <v>16</v>
      </c>
      <c r="G31" s="71">
        <v>3</v>
      </c>
      <c r="H31" s="71">
        <v>11</v>
      </c>
      <c r="I31" s="56">
        <v>7423969.2699999996</v>
      </c>
      <c r="J31" s="57">
        <v>7690837.3200000003</v>
      </c>
      <c r="K31" s="56">
        <v>5962618.1600000001</v>
      </c>
      <c r="L31" s="56">
        <v>102681333.02999999</v>
      </c>
      <c r="M31" s="59">
        <v>86</v>
      </c>
      <c r="N31" s="59">
        <v>58</v>
      </c>
      <c r="O31" s="64">
        <v>0.8</v>
      </c>
      <c r="P31" s="60">
        <v>0.67</v>
      </c>
      <c r="Q31" s="65">
        <v>1.036</v>
      </c>
      <c r="R31" s="66">
        <v>0.63900000000000001</v>
      </c>
      <c r="S31" s="123">
        <v>0.88610038610038611</v>
      </c>
      <c r="T31" s="33" t="str">
        <f t="shared" si="0"/>
        <v>MET</v>
      </c>
    </row>
    <row r="32" spans="2:20" x14ac:dyDescent="0.35">
      <c r="B32" s="49" t="s">
        <v>10</v>
      </c>
      <c r="C32" s="202"/>
      <c r="D32" s="104">
        <v>4</v>
      </c>
      <c r="E32" s="88" t="s">
        <v>97</v>
      </c>
      <c r="F32" s="71">
        <v>17</v>
      </c>
      <c r="G32" s="71">
        <v>1</v>
      </c>
      <c r="H32" s="71">
        <v>5</v>
      </c>
      <c r="I32" s="56">
        <v>5541326.5499999998</v>
      </c>
      <c r="J32" s="57">
        <v>5740519.5899999999</v>
      </c>
      <c r="K32" s="56">
        <v>3367589.42</v>
      </c>
      <c r="L32" s="56">
        <v>48584650.540000007</v>
      </c>
      <c r="M32" s="59">
        <v>75</v>
      </c>
      <c r="N32" s="59">
        <v>40</v>
      </c>
      <c r="O32" s="64">
        <v>0.61</v>
      </c>
      <c r="P32" s="60">
        <v>0.53</v>
      </c>
      <c r="Q32" s="65">
        <v>1.036</v>
      </c>
      <c r="R32" s="66">
        <v>0.63900000000000001</v>
      </c>
      <c r="S32" s="123">
        <v>0.70911202953456465</v>
      </c>
      <c r="T32" s="33" t="str">
        <f t="shared" si="0"/>
        <v>PIA</v>
      </c>
    </row>
    <row r="33" spans="2:20" ht="15" thickBot="1" x14ac:dyDescent="0.4">
      <c r="B33" s="38" t="s">
        <v>30</v>
      </c>
      <c r="C33" s="39" t="s">
        <v>30</v>
      </c>
      <c r="D33" s="105"/>
      <c r="E33" s="86"/>
      <c r="F33" s="72">
        <v>68</v>
      </c>
      <c r="G33" s="72">
        <v>15</v>
      </c>
      <c r="H33" s="72">
        <v>39</v>
      </c>
      <c r="I33" s="58">
        <v>30745885.100000001</v>
      </c>
      <c r="J33" s="58">
        <v>31851101.75</v>
      </c>
      <c r="K33" s="58">
        <v>21730734.609999999</v>
      </c>
      <c r="L33" s="58">
        <v>315061886.75</v>
      </c>
      <c r="M33" s="67">
        <v>385</v>
      </c>
      <c r="N33" s="67">
        <v>240</v>
      </c>
      <c r="O33" s="68">
        <v>0.71</v>
      </c>
      <c r="P33" s="68">
        <v>0.62</v>
      </c>
      <c r="Q33" s="69">
        <v>1.036</v>
      </c>
      <c r="R33" s="70">
        <v>0.63900000000000001</v>
      </c>
      <c r="S33" s="124">
        <v>0.82779711300838066</v>
      </c>
      <c r="T33" s="33"/>
    </row>
    <row r="34" spans="2:20" ht="15" thickBot="1" x14ac:dyDescent="0.4">
      <c r="B34" s="49" t="s">
        <v>2</v>
      </c>
      <c r="C34" s="206" t="s">
        <v>2</v>
      </c>
      <c r="D34" s="73">
        <v>1</v>
      </c>
      <c r="E34" s="88" t="s">
        <v>71</v>
      </c>
      <c r="F34" s="71">
        <v>18</v>
      </c>
      <c r="G34" s="71">
        <v>4</v>
      </c>
      <c r="H34" s="71">
        <v>8</v>
      </c>
      <c r="I34" s="56">
        <v>5995039.9800000004</v>
      </c>
      <c r="J34" s="56">
        <v>6320578.4400000004</v>
      </c>
      <c r="K34" s="56">
        <v>4784618.3099999996</v>
      </c>
      <c r="L34" s="56">
        <v>101259587.27999997</v>
      </c>
      <c r="M34" s="59">
        <v>77</v>
      </c>
      <c r="N34" s="59">
        <v>42</v>
      </c>
      <c r="O34" s="60">
        <v>0.8</v>
      </c>
      <c r="P34" s="60">
        <v>0.55000000000000004</v>
      </c>
      <c r="Q34" s="61">
        <v>1.054</v>
      </c>
      <c r="R34" s="62">
        <v>0.55200000000000005</v>
      </c>
      <c r="S34" s="123">
        <v>0.87769504716332547</v>
      </c>
      <c r="T34" s="33" t="str">
        <f t="shared" si="0"/>
        <v>MET</v>
      </c>
    </row>
    <row r="35" spans="2:20" ht="15" thickBot="1" x14ac:dyDescent="0.4">
      <c r="B35" s="49" t="s">
        <v>2</v>
      </c>
      <c r="C35" s="207"/>
      <c r="D35" s="104">
        <v>2</v>
      </c>
      <c r="E35" s="88" t="s">
        <v>99</v>
      </c>
      <c r="F35" s="71">
        <v>21</v>
      </c>
      <c r="G35" s="71">
        <v>1</v>
      </c>
      <c r="H35" s="71">
        <v>12</v>
      </c>
      <c r="I35" s="56">
        <v>6595799.7599999998</v>
      </c>
      <c r="J35" s="57">
        <v>6953960.2599999998</v>
      </c>
      <c r="K35" s="56">
        <v>4176803</v>
      </c>
      <c r="L35" s="56">
        <v>59298189.910000004</v>
      </c>
      <c r="M35" s="59">
        <v>79</v>
      </c>
      <c r="N35" s="59">
        <v>43</v>
      </c>
      <c r="O35" s="64">
        <v>0.63</v>
      </c>
      <c r="P35" s="60">
        <v>0.54</v>
      </c>
      <c r="Q35" s="65">
        <v>1.054</v>
      </c>
      <c r="R35" s="66">
        <v>0.55200000000000005</v>
      </c>
      <c r="S35" s="123">
        <v>0.78799191485850995</v>
      </c>
      <c r="T35" s="33" t="str">
        <f t="shared" si="0"/>
        <v>PIA</v>
      </c>
    </row>
    <row r="36" spans="2:20" ht="15" thickBot="1" x14ac:dyDescent="0.4">
      <c r="B36" s="49" t="s">
        <v>2</v>
      </c>
      <c r="C36" s="207"/>
      <c r="D36" s="104">
        <v>3</v>
      </c>
      <c r="E36" s="88" t="s">
        <v>72</v>
      </c>
      <c r="F36" s="71">
        <v>20</v>
      </c>
      <c r="G36" s="71">
        <v>2</v>
      </c>
      <c r="H36" s="71">
        <v>10</v>
      </c>
      <c r="I36" s="56">
        <v>8538508.3699999992</v>
      </c>
      <c r="J36" s="57">
        <v>9002160.4700000007</v>
      </c>
      <c r="K36" s="56">
        <v>4258649.33</v>
      </c>
      <c r="L36" s="56">
        <v>325045150.30000001</v>
      </c>
      <c r="M36" s="59">
        <v>81</v>
      </c>
      <c r="N36" s="59">
        <v>50</v>
      </c>
      <c r="O36" s="64">
        <v>0.5</v>
      </c>
      <c r="P36" s="60">
        <v>0.62</v>
      </c>
      <c r="Q36" s="65">
        <v>1.054</v>
      </c>
      <c r="R36" s="66">
        <v>0.55200000000000005</v>
      </c>
      <c r="S36" s="123">
        <v>0.73719165085389005</v>
      </c>
      <c r="T36" s="33" t="str">
        <f t="shared" si="0"/>
        <v>PIA</v>
      </c>
    </row>
    <row r="37" spans="2:20" ht="15" thickBot="1" x14ac:dyDescent="0.4">
      <c r="B37" s="75" t="s">
        <v>2</v>
      </c>
      <c r="C37" s="208"/>
      <c r="D37" s="107">
        <v>4</v>
      </c>
      <c r="E37" s="86" t="s">
        <v>100</v>
      </c>
      <c r="F37" s="91">
        <v>13</v>
      </c>
      <c r="G37" s="91">
        <v>4</v>
      </c>
      <c r="H37" s="91">
        <v>8</v>
      </c>
      <c r="I37" s="92">
        <v>3351257.16</v>
      </c>
      <c r="J37" s="92">
        <v>3533234.78</v>
      </c>
      <c r="K37" s="92">
        <v>2269560</v>
      </c>
      <c r="L37" s="92">
        <v>39287297.5</v>
      </c>
      <c r="M37" s="93">
        <v>38</v>
      </c>
      <c r="N37" s="93">
        <v>27</v>
      </c>
      <c r="O37" s="94">
        <v>0.68</v>
      </c>
      <c r="P37" s="94">
        <v>0.71</v>
      </c>
      <c r="Q37" s="95">
        <v>1.054</v>
      </c>
      <c r="R37" s="96">
        <v>0.55200000000000005</v>
      </c>
      <c r="S37" s="123">
        <v>0.82258064516129026</v>
      </c>
      <c r="T37" s="33" t="str">
        <f t="shared" si="0"/>
        <v>MET</v>
      </c>
    </row>
    <row r="38" spans="2:20" x14ac:dyDescent="0.35">
      <c r="D38" s="103"/>
    </row>
    <row r="39" spans="2:20" x14ac:dyDescent="0.35">
      <c r="D39" s="21"/>
    </row>
  </sheetData>
  <mergeCells count="8">
    <mergeCell ref="C34:C37"/>
    <mergeCell ref="C29:C32"/>
    <mergeCell ref="C2:C4"/>
    <mergeCell ref="C6:C9"/>
    <mergeCell ref="C11:C12"/>
    <mergeCell ref="C14:C17"/>
    <mergeCell ref="C19:C23"/>
    <mergeCell ref="C25:C2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4239-308D-4394-B7B7-FC71418845DB}">
  <dimension ref="D3:H11"/>
  <sheetViews>
    <sheetView topLeftCell="B1" workbookViewId="0">
      <selection activeCell="E9" sqref="E9:G11"/>
    </sheetView>
  </sheetViews>
  <sheetFormatPr defaultRowHeight="14.5" x14ac:dyDescent="0.35"/>
  <sheetData>
    <row r="3" spans="4:8" x14ac:dyDescent="0.35">
      <c r="D3" s="7">
        <v>0.98</v>
      </c>
      <c r="E3" s="7">
        <v>0.62</v>
      </c>
    </row>
    <row r="4" spans="4:8" x14ac:dyDescent="0.35">
      <c r="D4" s="7">
        <v>0.876</v>
      </c>
      <c r="E4" s="7">
        <v>0.65100000000000002</v>
      </c>
      <c r="G4" s="7">
        <v>1.1189180448782996</v>
      </c>
      <c r="H4" s="7">
        <v>0.62702312796415316</v>
      </c>
    </row>
    <row r="8" spans="4:8" ht="15" thickBot="1" x14ac:dyDescent="0.4"/>
    <row r="9" spans="4:8" ht="15" thickBot="1" x14ac:dyDescent="0.4">
      <c r="E9" s="4">
        <v>6493707.6100000003</v>
      </c>
      <c r="F9" s="4">
        <v>7265926.6229925361</v>
      </c>
      <c r="G9" s="4">
        <v>4004496.55</v>
      </c>
    </row>
    <row r="10" spans="4:8" ht="15" thickBot="1" x14ac:dyDescent="0.4">
      <c r="E10" s="4">
        <v>6180493.8499999996</v>
      </c>
      <c r="F10" s="5">
        <v>6915466.0950243538</v>
      </c>
      <c r="G10" s="4">
        <v>5157746.0200000005</v>
      </c>
    </row>
    <row r="11" spans="4:8" x14ac:dyDescent="0.35">
      <c r="E11" s="4">
        <v>15915399.299999995</v>
      </c>
      <c r="F11" s="5">
        <v>17268086.347011652</v>
      </c>
      <c r="G11" s="4">
        <v>12217545.65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MPR MODEL</vt:lpstr>
      <vt:lpstr>Sheet2</vt:lpstr>
      <vt:lpstr>DT</vt:lpstr>
      <vt:lpstr>APRIL</vt:lpstr>
      <vt:lpstr>MAY</vt:lpstr>
      <vt:lpstr>JUNE</vt:lpstr>
      <vt:lpstr>Sheet1</vt:lpstr>
      <vt:lpstr>ALL_UNDERTAKINGS</vt:lpstr>
      <vt:lpstr>DT!ANIFOWOSHE</vt:lpstr>
      <vt:lpstr>ANIFOWOSHE</vt:lpstr>
      <vt:lpstr>IFAKO</vt:lpstr>
      <vt:lpstr>OBA_AKRAN</vt:lpstr>
      <vt:lpstr>OGBA</vt:lpstr>
      <vt:lpstr>OJODU</vt:lpstr>
      <vt:lpstr>OKE_IRA</vt:lpstr>
      <vt:lpstr>OREGUN</vt:lpstr>
      <vt:lpstr>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Uchechukwu Awara</dc:creator>
  <cp:lastModifiedBy>Anthonia Uba</cp:lastModifiedBy>
  <dcterms:created xsi:type="dcterms:W3CDTF">2022-05-10T23:14:43Z</dcterms:created>
  <dcterms:modified xsi:type="dcterms:W3CDTF">2024-10-11T14:33:45Z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2024-10-11T14:33:32Z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3d1b2b24-cacb-429e-946c-58d11aa27ac3</vt:lpwstr>
  </property>
  <property fmtid="{D5CDD505-2E9C-101B-9397-08002B2CF9AE}" pid="7" name="MSIP_Label_defa4170-0d19-0005-0004-bc88714345d2_ActionId">
    <vt:lpwstr>0248d3b5-bfc8-415b-b928-7ac05c2eaef8</vt:lpwstr>
  </property>
  <property fmtid="{D5CDD505-2E9C-101B-9397-08002B2CF9AE}" pid="8" name="MSIP_Label_defa4170-0d19-0005-0004-bc88714345d2_ContentBits">
    <vt:lpwstr>0</vt:lpwstr>
  </property>
</Properties>
</file>