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src\pln_controle_domestica\"/>
    </mc:Choice>
  </mc:AlternateContent>
  <bookViews>
    <workbookView xWindow="0" yWindow="0" windowWidth="10065" windowHeight="7965" tabRatio="771" activeTab="7"/>
  </bookViews>
  <sheets>
    <sheet name="Cadastro Doméstico(a)" sheetId="1" r:id="rId1"/>
    <sheet name="Cadastro Empregador(a)" sheetId="9" r:id="rId2"/>
    <sheet name="Tabela de Feriados" sheetId="4" r:id="rId3"/>
    <sheet name="Tabela de Meses" sheetId="5" r:id="rId4"/>
    <sheet name="Dados Gerais" sheetId="2" r:id="rId5"/>
    <sheet name="Jornada" sheetId="6" r:id="rId6"/>
    <sheet name="Cálculo do Vale Transporte" sheetId="3" r:id="rId7"/>
    <sheet name="Imprimir Recibo Vale Transporte" sheetId="10" r:id="rId8"/>
    <sheet name="temp" sheetId="7" r:id="rId9"/>
  </sheets>
  <externalReferences>
    <externalReference r:id="rId10"/>
  </externalReferences>
  <definedNames>
    <definedName name="_xlnm.Print_Area" localSheetId="7">'Imprimir Recibo Vale Transporte'!$C$6:$N$46</definedName>
    <definedName name="lstDomestica">tbCadDomestico[Nome]</definedName>
    <definedName name="lstEmpregador">tbCadEmpregador[Nome]</definedName>
    <definedName name="lstMes" localSheetId="1">tbMes[Mês]</definedName>
    <definedName name="lstMes">tbMes[Mês]</definedName>
    <definedName name="lstSimNao" localSheetId="1">tbSimNao[Sim ou Não]</definedName>
    <definedName name="lstSimNao">tbSimNao[Sim ou Não]</definedName>
    <definedName name="QTD_VALETRANSPORTE">'Dados Gerais'!$B$3</definedName>
    <definedName name="VALOR_VALETRANSPORTE">'Dados Gerais'!$B$2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0" l="1"/>
  <c r="D40" i="10"/>
  <c r="D15" i="10"/>
  <c r="D18" i="10"/>
  <c r="D39" i="10" s="1"/>
  <c r="D17" i="10"/>
  <c r="D16" i="10"/>
  <c r="D28" i="10"/>
  <c r="K23" i="10" l="1"/>
  <c r="K44" i="10" s="1"/>
  <c r="E24" i="10"/>
  <c r="E45" i="10" s="1"/>
  <c r="E23" i="10"/>
  <c r="E44" i="10" s="1"/>
  <c r="D21" i="10"/>
  <c r="D42" i="10" s="1"/>
  <c r="E14" i="10"/>
  <c r="E35" i="10" s="1"/>
  <c r="E11" i="10"/>
  <c r="E12" i="10" l="1"/>
  <c r="E33" i="10" s="1"/>
  <c r="E32" i="10"/>
  <c r="G9" i="6"/>
  <c r="G2" i="6"/>
  <c r="G3" i="6"/>
  <c r="G4" i="6"/>
  <c r="G5" i="6"/>
  <c r="G6" i="6"/>
  <c r="G7" i="6"/>
  <c r="G8" i="6"/>
  <c r="F3" i="3"/>
  <c r="B6" i="3" l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E30" i="10"/>
  <c r="C6" i="3"/>
  <c r="B35" i="3" l="1"/>
  <c r="G6" i="3"/>
  <c r="H6" i="3" s="1"/>
  <c r="B36" i="3" l="1"/>
  <c r="I6" i="3"/>
  <c r="C7" i="3"/>
  <c r="G7" i="3" s="1"/>
  <c r="H7" i="3" s="1"/>
  <c r="C8" i="3"/>
  <c r="G8" i="3" s="1"/>
  <c r="H8" i="3" s="1"/>
  <c r="I8" i="3" l="1"/>
  <c r="I7" i="3"/>
  <c r="C9" i="3"/>
  <c r="G9" i="3" s="1"/>
  <c r="H9" i="3" s="1"/>
  <c r="I9" i="3" l="1"/>
  <c r="C10" i="3"/>
  <c r="G10" i="3" s="1"/>
  <c r="H10" i="3" s="1"/>
  <c r="I10" i="3" l="1"/>
  <c r="C11" i="3"/>
  <c r="G11" i="3" s="1"/>
  <c r="H11" i="3" s="1"/>
  <c r="I11" i="3" l="1"/>
  <c r="C12" i="3"/>
  <c r="G12" i="3" s="1"/>
  <c r="H12" i="3" s="1"/>
  <c r="I12" i="3" l="1"/>
  <c r="C13" i="3"/>
  <c r="G13" i="3" s="1"/>
  <c r="H13" i="3" s="1"/>
  <c r="I13" i="3" l="1"/>
  <c r="C14" i="3"/>
  <c r="G14" i="3" s="1"/>
  <c r="H14" i="3" s="1"/>
  <c r="I14" i="3" l="1"/>
  <c r="C15" i="3"/>
  <c r="G15" i="3" s="1"/>
  <c r="H15" i="3" s="1"/>
  <c r="D36" i="10" s="1"/>
  <c r="I15" i="3" l="1"/>
  <c r="C16" i="3"/>
  <c r="G16" i="3" s="1"/>
  <c r="H16" i="3" s="1"/>
  <c r="I16" i="3" l="1"/>
  <c r="C17" i="3"/>
  <c r="G17" i="3" s="1"/>
  <c r="H17" i="3" s="1"/>
  <c r="I17" i="3" l="1"/>
  <c r="C18" i="3"/>
  <c r="G18" i="3" s="1"/>
  <c r="H18" i="3" s="1"/>
  <c r="I18" i="3" l="1"/>
  <c r="C19" i="3"/>
  <c r="G19" i="3" s="1"/>
  <c r="H19" i="3" s="1"/>
  <c r="I19" i="3" l="1"/>
  <c r="C20" i="3"/>
  <c r="G20" i="3" s="1"/>
  <c r="H20" i="3" s="1"/>
  <c r="I20" i="3" l="1"/>
  <c r="C21" i="3"/>
  <c r="G21" i="3" s="1"/>
  <c r="H21" i="3" s="1"/>
  <c r="I21" i="3" l="1"/>
  <c r="C22" i="3"/>
  <c r="G22" i="3" s="1"/>
  <c r="H22" i="3" s="1"/>
  <c r="I22" i="3" l="1"/>
  <c r="C23" i="3"/>
  <c r="G23" i="3" s="1"/>
  <c r="H23" i="3" s="1"/>
  <c r="I23" i="3" l="1"/>
  <c r="C24" i="3"/>
  <c r="G24" i="3" s="1"/>
  <c r="H24" i="3" s="1"/>
  <c r="I24" i="3" l="1"/>
  <c r="C25" i="3"/>
  <c r="G25" i="3" s="1"/>
  <c r="H25" i="3" s="1"/>
  <c r="D37" i="10" s="1"/>
  <c r="I25" i="3" l="1"/>
  <c r="C26" i="3"/>
  <c r="G26" i="3" s="1"/>
  <c r="H26" i="3" s="1"/>
  <c r="I26" i="3" l="1"/>
  <c r="C27" i="3"/>
  <c r="G27" i="3" s="1"/>
  <c r="H27" i="3" s="1"/>
  <c r="I27" i="3" l="1"/>
  <c r="C28" i="3"/>
  <c r="G28" i="3" s="1"/>
  <c r="H28" i="3" s="1"/>
  <c r="I28" i="3" l="1"/>
  <c r="C29" i="3"/>
  <c r="G29" i="3" s="1"/>
  <c r="H29" i="3" s="1"/>
  <c r="I29" i="3" l="1"/>
  <c r="C30" i="3"/>
  <c r="G30" i="3" s="1"/>
  <c r="H30" i="3" s="1"/>
  <c r="I30" i="3" l="1"/>
  <c r="C31" i="3"/>
  <c r="G31" i="3" s="1"/>
  <c r="H31" i="3" s="1"/>
  <c r="I31" i="3" l="1"/>
  <c r="C32" i="3"/>
  <c r="G32" i="3" s="1"/>
  <c r="H32" i="3" s="1"/>
  <c r="I32" i="3" l="1"/>
  <c r="C33" i="3"/>
  <c r="G33" i="3" s="1"/>
  <c r="H33" i="3" s="1"/>
  <c r="I33" i="3" l="1"/>
  <c r="C34" i="3"/>
  <c r="G34" i="3" s="1"/>
  <c r="H34" i="3" s="1"/>
  <c r="D19" i="10" s="1"/>
  <c r="I34" i="3" l="1"/>
  <c r="C36" i="3"/>
  <c r="C35" i="3"/>
  <c r="G35" i="3" s="1"/>
  <c r="H35" i="3" s="1"/>
  <c r="G36" i="3" l="1"/>
  <c r="H36" i="3" s="1"/>
  <c r="D38" i="10" s="1"/>
  <c r="I35" i="3"/>
  <c r="C6" i="4"/>
  <c r="C14" i="4"/>
  <c r="C13" i="4"/>
  <c r="C12" i="4"/>
  <c r="C11" i="4"/>
  <c r="C10" i="4"/>
  <c r="C9" i="4"/>
  <c r="C8" i="4"/>
  <c r="C7" i="4"/>
  <c r="C5" i="4"/>
  <c r="C4" i="4"/>
  <c r="C3" i="4"/>
  <c r="C2" i="4"/>
  <c r="L9" i="10" l="1"/>
  <c r="L30" i="10" s="1"/>
  <c r="I36" i="3"/>
  <c r="E13" i="10"/>
  <c r="E34" i="10" l="1"/>
</calcChain>
</file>

<file path=xl/sharedStrings.xml><?xml version="1.0" encoding="utf-8"?>
<sst xmlns="http://schemas.openxmlformats.org/spreadsheetml/2006/main" count="133" uniqueCount="106">
  <si>
    <t>#</t>
  </si>
  <si>
    <t>Nome</t>
  </si>
  <si>
    <t>CPF</t>
  </si>
  <si>
    <t>John Green</t>
  </si>
  <si>
    <t>123.456.789-99</t>
  </si>
  <si>
    <t>Valor do Vale Transporte</t>
  </si>
  <si>
    <t>Descrição</t>
  </si>
  <si>
    <t>Valor</t>
  </si>
  <si>
    <t>Quantidade de Vale Transporte por Dia</t>
  </si>
  <si>
    <t>-</t>
  </si>
  <si>
    <t>--------------------------------------------------</t>
  </si>
  <si>
    <t>Feriado</t>
  </si>
  <si>
    <t>Data</t>
  </si>
  <si>
    <t>Dia / Mês</t>
  </si>
  <si>
    <t>Feliz Ano Novo</t>
  </si>
  <si>
    <t>Carnaval</t>
  </si>
  <si>
    <t>Paixão de Cristo</t>
  </si>
  <si>
    <t>Tiradentes</t>
  </si>
  <si>
    <t>Dia do Trabalho</t>
  </si>
  <si>
    <t>Corpus Christi</t>
  </si>
  <si>
    <t>Independência do Brasil</t>
  </si>
  <si>
    <t>Nossa Senhora Aparecida</t>
  </si>
  <si>
    <t>Finados</t>
  </si>
  <si>
    <t>Proclamação da República</t>
  </si>
  <si>
    <t>Natal</t>
  </si>
  <si>
    <t>Carnaval - Quarta-feira de Cinzas</t>
  </si>
  <si>
    <t>Páscoa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</si>
  <si>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</si>
  <si>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</si>
  <si>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</si>
  <si>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</si>
  <si>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</si>
  <si>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</si>
  <si>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</si>
  <si>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</si>
  <si>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</si>
  <si>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</si>
  <si>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</si>
  <si>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</si>
  <si>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</si>
  <si>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Selecione o Mês</t>
  </si>
  <si>
    <t>Ano</t>
  </si>
  <si>
    <t>1° dia mês</t>
  </si>
  <si>
    <t>Dia</t>
  </si>
  <si>
    <t>Dia da Semana</t>
  </si>
  <si>
    <t>Abreviatura</t>
  </si>
  <si>
    <t>É dia util?</t>
  </si>
  <si>
    <t>Segunda-Feira</t>
  </si>
  <si>
    <t>seg</t>
  </si>
  <si>
    <t>Sim</t>
  </si>
  <si>
    <t/>
  </si>
  <si>
    <t>Terça-Feira</t>
  </si>
  <si>
    <t>ter</t>
  </si>
  <si>
    <t>Quarta-Feira</t>
  </si>
  <si>
    <t>qua</t>
  </si>
  <si>
    <t>Quinta-Feira</t>
  </si>
  <si>
    <t>qui</t>
  </si>
  <si>
    <t>Sexta-Feira</t>
  </si>
  <si>
    <t>sex</t>
  </si>
  <si>
    <t>Sábado</t>
  </si>
  <si>
    <t>sáb</t>
  </si>
  <si>
    <t>Não</t>
  </si>
  <si>
    <t>Domingo</t>
  </si>
  <si>
    <t>dom</t>
  </si>
  <si>
    <t>Sim ou Não</t>
  </si>
  <si>
    <t>Entrada</t>
  </si>
  <si>
    <t>Saída</t>
  </si>
  <si>
    <t>Intervalo</t>
  </si>
  <si>
    <t>Total Horas</t>
  </si>
  <si>
    <t>Total de Horas na Semana</t>
  </si>
  <si>
    <t>fórmula de colorir linha:</t>
  </si>
  <si>
    <t>SE(ÉERROS(PROCV($C9;Jornada!$B$2:$C$8;1;FALSO));FALSO;SE(PROCV($C9;Jornada!$B$2:$C$8;2;FALSO)="Não";VERDADEIRO;FALSO))</t>
  </si>
  <si>
    <t>dia útil</t>
  </si>
  <si>
    <t>feriado</t>
  </si>
  <si>
    <t>SE(ÉERROS(PROCV(TEXTO($B9;"dd-mmm");'Tabela de Feriados'!$C$2:$C$14;1;FALSO));FALSO;VERDADEIRO)</t>
  </si>
  <si>
    <t>Final de semana (dia não útil) - Tabela de Jornada</t>
  </si>
  <si>
    <t>Feriado - Tabela de Feriados</t>
  </si>
  <si>
    <t>Trabalhou em dia não útil?</t>
  </si>
  <si>
    <t>Custo Extra?</t>
  </si>
  <si>
    <t>Faltou no dia?</t>
  </si>
  <si>
    <t>sts</t>
  </si>
  <si>
    <t>Recebi de:</t>
  </si>
  <si>
    <t>Clique aqui para Imprimir</t>
  </si>
  <si>
    <t>Voltar</t>
  </si>
  <si>
    <t>Recibo</t>
  </si>
  <si>
    <t>Nº</t>
  </si>
  <si>
    <t>Valor:</t>
  </si>
  <si>
    <t>Empregada(o)</t>
  </si>
  <si>
    <t>Número Recibo</t>
  </si>
  <si>
    <t>Selecione as opções abaixo:</t>
  </si>
  <si>
    <t>Mary Green</t>
  </si>
  <si>
    <t>Rua xyz, Qd. Z, Lt. Y, Setor Rincon Park Ceul Brasília -DF</t>
  </si>
  <si>
    <t>Endereço Empregador aqui!</t>
  </si>
  <si>
    <t>A importância de:</t>
  </si>
  <si>
    <t>Endereço:</t>
  </si>
  <si>
    <t>Referente:</t>
  </si>
  <si>
    <t>Endereço Completo</t>
  </si>
  <si>
    <t>PRINT</t>
  </si>
  <si>
    <t>Cidade (Recibo)</t>
  </si>
  <si>
    <t>Brasília</t>
  </si>
  <si>
    <t>Emitente:</t>
  </si>
  <si>
    <t>CPF:</t>
  </si>
  <si>
    <t>Assinatura:</t>
  </si>
  <si>
    <t>Empregador(a)</t>
  </si>
  <si>
    <t>recibo vale transporte</t>
  </si>
  <si>
    <t>"## "&amp;SE('Cálculo do Vale Transporte'!H6&lt;&gt;"";'Cálculo do Vale Transporte'!H6&amp;" / ";"")
&amp;SE('Cálculo do Vale Transporte'!H7&lt;&gt;"";'Cálculo do Vale Transporte'!H7&amp;" / ";"")
&amp;SE('Cálculo do Vale Transporte'!H8&lt;&gt;"";'Cálculo do Vale Transporte'!H8&amp;" / ";"")
&amp;SE('Cálculo do Vale Transporte'!H9&lt;&gt;"";'Cálculo do Vale Transporte'!H9&amp;" / ";"")
&amp;SE('Cálculo do Vale Transporte'!H10&lt;&gt;"";'Cálculo do Vale Transporte'!H10&amp;" / ";"")
&amp;SE('Cálculo do Vale Transporte'!H11&lt;&gt;"";'Cálculo do Vale Transporte'!H11&amp;" / ";"")
&amp;SE('Cálculo do Vale Transporte'!H12&lt;&gt;"";'Cálculo do Vale Transporte'!H12&amp;" / ";"")
&amp;SE('Cálculo do Vale Transporte'!H13&lt;&gt;"";'Cálculo do Vale Transporte'!H13&amp;" / ";"")
&amp;SE('Cálculo do Vale Transporte'!H14&lt;&gt;"";'Cálculo do Vale Transporte'!H14&amp;" / ";"")
&amp;SE('Cálculo do Vale Transporte'!H15&lt;&gt;"";'Cálculo do Vale Transporte'!H15&amp;" / ";"")
&amp;SE('Cálculo do Vale Transporte'!H16&lt;&gt;"";'Cálculo do Vale Transporte'!H16&amp;" / ";"")
&amp;SE('Cálculo do Vale Transporte'!H17&lt;&gt;"";'Cálculo do Vale Transporte'!H17&amp;" / ";"")
&amp;SE('Cálculo do Vale Transporte'!H18&lt;&gt;"";'Cálculo do Vale Transporte'!H18&amp;" / ";"")
&amp;SE('Cálculo do Vale Transporte'!H19&lt;&gt;"";'Cálculo do Vale Transporte'!H19&amp;" / ";"")
&amp;SE('Cálculo do Vale Transporte'!H20&lt;&gt;"";'Cálculo do Vale Transporte'!H20&amp;" / ";"")
&amp;SE('Cálculo do Vale Transporte'!H21&lt;&gt;"";'Cálculo do Vale Transporte'!H21&amp;" / ";"")
&amp;SE('Cálculo do Vale Transporte'!H22&lt;&gt;"";'Cálculo do Vale Transporte'!H22&amp;" / ";"")
&amp;SE('Cálculo do Vale Transporte'!H23&lt;&gt;"";'Cálculo do Vale Transporte'!H23&amp;" / ";"")
&amp;SE('Cálculo do Vale Transporte'!H24&lt;&gt;"";'Cálculo do Vale Transporte'!H24&amp;" / ";"")
&amp;SE('Cálculo do Vale Transporte'!H25&lt;&gt;"";'Cálculo do Vale Transporte'!H25&amp;" / ";"")
&amp;SE('Cálculo do Vale Transporte'!H26&lt;&gt;"";'Cálculo do Vale Transporte'!H26&amp;" / ";"")
&amp;SE('Cálculo do Vale Transporte'!H27&lt;&gt;"";'Cálculo do Vale Transporte'!H27&amp;" / ";"")
&amp;SE('Cálculo do Vale Transporte'!H28&lt;&gt;"";'Cálculo do Vale Transporte'!H28&amp;" / ";"")
&amp;SE('Cálculo do Vale Transporte'!H29&lt;&gt;"";'Cálculo do Vale Transporte'!H29&amp;" / ";"")
&amp;SE('Cálculo do Vale Transporte'!H30&lt;&gt;"";'Cálculo do Vale Transporte'!H30&amp;" / ";"")
&amp;SE('Cálculo do Vale Transporte'!H31&lt;&gt;"";'Cálculo do Vale Transporte'!H31&amp;" / ";"")
&amp;SE('Cálculo do Vale Transporte'!H32&lt;&gt;"";'Cálculo do Vale Transporte'!H32&amp;" / ";"")
&amp;SE('Cálculo do Vale Transporte'!H33&lt;&gt;"";'Cálculo do Vale Transporte'!H33&amp;" / ";"")
&amp;SE('Cálculo do Vale Transporte'!H34&lt;&gt;"";'Cálculo do Vale Transporte'!H34&amp;" / ";"")
&amp;SE('Cálculo do Vale Transporte'!H35&lt;&gt;"";'Cálculo do Vale Transporte'!H35&amp;" / ";"")
&amp;SE('Cálculo do Vale Transporte'!H36&lt;&gt;"";'Cálculo do Vale Transporte'!H36;"")&amp;" ##"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</si>
</sst>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164" formatCode="[$-416]d\-mmm;@"/>
    <numFmt numFmtId="165" formatCode="h:mm;@"/>
    <numFmt numFmtId="166" formatCode="[h]:mm"/>
    <numFmt numFmtId="167" formatCode=";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ADA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medium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medium">
        <color theme="9"/>
      </bottom>
      <diagonal/>
    </border>
    <border>
      <left style="hair">
        <color theme="9"/>
      </left>
      <right/>
      <top style="hair">
        <color theme="9"/>
      </top>
      <bottom style="medium">
        <color theme="9"/>
      </bottom>
      <diagonal/>
    </border>
    <border>
      <left/>
      <right/>
      <top/>
      <bottom style="hair">
        <color theme="9"/>
      </bottom>
      <diagonal/>
    </border>
    <border>
      <left/>
      <right/>
      <top style="hair">
        <color theme="9"/>
      </top>
      <bottom style="medium">
        <color theme="9"/>
      </bottom>
      <diagonal/>
    </border>
    <border>
      <left style="dotted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 style="dotted">
        <color theme="1" tint="0.499984740745262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49" fontId="0" fillId="0" borderId="0" xfId="0" applyNumberFormat="1" applyAlignment="1" applyProtection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2" fillId="3" borderId="5" xfId="0" applyNumberFormat="1" applyFont="1" applyFill="1" applyBorder="1" applyAlignment="1" applyProtection="1">
      <alignment horizontal="center" vertical="center"/>
      <protection locked="0"/>
    </xf>
    <xf numFmtId="1" fontId="2" fillId="3" borderId="6" xfId="0" applyNumberFormat="1" applyFont="1" applyFill="1" applyBorder="1" applyAlignment="1" applyProtection="1">
      <alignment horizontal="center" vertical="center"/>
      <protection locked="0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167" fontId="2" fillId="0" borderId="0" xfId="0" applyNumberFormat="1" applyFont="1"/>
    <xf numFmtId="0" fontId="6" fillId="0" borderId="0" xfId="0" applyFont="1"/>
    <xf numFmtId="0" fontId="6" fillId="4" borderId="0" xfId="0" applyFont="1" applyFill="1"/>
    <xf numFmtId="0" fontId="2" fillId="0" borderId="0" xfId="0" applyFont="1" applyAlignment="1">
      <alignment horizontal="center" vertical="center" wrapText="1"/>
    </xf>
    <xf numFmtId="0" fontId="6" fillId="5" borderId="0" xfId="0" applyFont="1" applyFill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7" fillId="0" borderId="0" xfId="0" applyFont="1"/>
    <xf numFmtId="0" fontId="2" fillId="0" borderId="0" xfId="0" applyFont="1" applyAlignment="1" applyProtection="1">
      <alignment horizontal="center" vertical="center"/>
      <protection locked="0"/>
    </xf>
    <xf numFmtId="44" fontId="2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4" fillId="6" borderId="12" xfId="0" applyFont="1" applyFill="1" applyBorder="1" applyAlignment="1">
      <alignment horizontal="right"/>
    </xf>
    <xf numFmtId="0" fontId="10" fillId="6" borderId="12" xfId="0" applyFont="1" applyFill="1" applyBorder="1" applyAlignment="1">
      <alignment horizontal="right"/>
    </xf>
    <xf numFmtId="0" fontId="10" fillId="0" borderId="0" xfId="0" applyFont="1"/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10" fillId="0" borderId="12" xfId="0" applyFont="1" applyBorder="1" applyAlignment="1">
      <alignment horizontal="left"/>
    </xf>
    <xf numFmtId="0" fontId="4" fillId="6" borderId="13" xfId="0" applyFont="1" applyFill="1" applyBorder="1" applyAlignment="1">
      <alignment horizontal="right"/>
    </xf>
    <xf numFmtId="0" fontId="4" fillId="6" borderId="15" xfId="0" applyFont="1" applyFill="1" applyBorder="1" applyAlignment="1">
      <alignment horizontal="right"/>
    </xf>
    <xf numFmtId="44" fontId="4" fillId="0" borderId="13" xfId="1" applyFont="1" applyBorder="1" applyAlignment="1">
      <alignment horizontal="center"/>
    </xf>
    <xf numFmtId="44" fontId="4" fillId="0" borderId="15" xfId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center" shrinkToFit="1"/>
    </xf>
    <xf numFmtId="0" fontId="4" fillId="0" borderId="14" xfId="0" applyFont="1" applyBorder="1" applyAlignment="1">
      <alignment horizontal="center" shrinkToFit="1"/>
    </xf>
    <xf numFmtId="0" fontId="4" fillId="0" borderId="15" xfId="0" applyFont="1" applyBorder="1" applyAlignment="1">
      <alignment horizontal="center" shrinkToFit="1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6" borderId="0" xfId="0" applyFont="1" applyFill="1" applyAlignment="1">
      <alignment horizontal="right"/>
    </xf>
    <xf numFmtId="0" fontId="3" fillId="6" borderId="16" xfId="0" applyFont="1" applyFill="1" applyBorder="1" applyAlignment="1">
      <alignment horizontal="right"/>
    </xf>
    <xf numFmtId="0" fontId="2" fillId="0" borderId="17" xfId="0" applyFont="1" applyBorder="1"/>
    <xf numFmtId="0" fontId="2" fillId="0" borderId="18" xfId="0" applyFont="1" applyBorder="1" applyAlignment="1">
      <alignment horizontal="right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11" fillId="0" borderId="0" xfId="0" applyFont="1" applyBorder="1" applyAlignment="1">
      <alignment horizontal="center"/>
    </xf>
    <xf numFmtId="0" fontId="2" fillId="0" borderId="21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10" fillId="0" borderId="20" xfId="0" applyFont="1" applyBorder="1"/>
    <xf numFmtId="0" fontId="10" fillId="0" borderId="21" xfId="0" applyFont="1" applyBorder="1"/>
    <xf numFmtId="0" fontId="2" fillId="0" borderId="22" xfId="0" applyFont="1" applyBorder="1"/>
    <xf numFmtId="0" fontId="2" fillId="0" borderId="23" xfId="0" applyFont="1" applyBorder="1" applyAlignment="1">
      <alignment horizontal="right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 applyAlignment="1">
      <alignment horizontal="right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 applyAlignment="1">
      <alignment horizontal="right"/>
    </xf>
    <xf numFmtId="0" fontId="2" fillId="0" borderId="29" xfId="0" applyFont="1" applyBorder="1"/>
    <xf numFmtId="0" fontId="2" fillId="0" borderId="30" xfId="0" applyFont="1" applyBorder="1"/>
    <xf numFmtId="0" fontId="0" fillId="0" borderId="0" xfId="0" applyAlignment="1">
      <alignment vertical="center" wrapText="1"/>
    </xf>
  </cellXfs>
  <cellStyles count="2">
    <cellStyle name="Moeda" xfId="1" builtinId="4"/>
    <cellStyle name="Normal" xfId="0" builtinId="0"/>
  </cellStyles>
  <dxfs count="55">
    <dxf>
      <fill>
        <patternFill>
          <bgColor theme="7" tint="0.79998168889431442"/>
        </patternFill>
      </fill>
    </dxf>
    <dxf>
      <fill>
        <patternFill>
          <bgColor rgb="FFFFDAD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416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66" formatCode="[h]:mm"/>
      <alignment horizontal="center" vertical="center" textRotation="0" wrapText="0" indent="0" justifyLastLine="0" shrinkToFit="0" readingOrder="0"/>
    </dxf>
    <dxf>
      <numFmt numFmtId="166" formatCode="[h]:mm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5" formatCode="h:mm;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165" formatCode="h:mm;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165" formatCode="h:mm;@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64" formatCode="[$-416]d\-mmm;@"/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DADA"/>
      <color rgb="FFFFEBEB"/>
      <color rgb="FFFFDA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Imprimir Recibo Vale Transporte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C&#225;lculo do Vale Transport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190500</xdr:rowOff>
    </xdr:from>
    <xdr:to>
      <xdr:col>8</xdr:col>
      <xdr:colOff>76200</xdr:colOff>
      <xdr:row>3</xdr:row>
      <xdr:rowOff>171450</xdr:rowOff>
    </xdr:to>
    <xdr:pic>
      <xdr:nvPicPr>
        <xdr:cNvPr id="3" name="Gráfico 2" descr="Impressor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63870B-E726-47E2-A325-54207960A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19575" y="190500"/>
          <a:ext cx="590550" cy="5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209550</xdr:colOff>
      <xdr:row>4</xdr:row>
      <xdr:rowOff>19050</xdr:rowOff>
    </xdr:to>
    <xdr:pic>
      <xdr:nvPicPr>
        <xdr:cNvPr id="3" name="Gráfico 2" descr="Vol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4A448C-1BDE-4308-8D89-CF00FF412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819150" cy="81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rt/OneDrive/Projetos/Budhi/Excel/Escreve_por_Extenso/escreve_por_extenso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definedNames>
      <definedName name="VALOREXTENSO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bCadDomestico" displayName="tbCadDomestico" ref="A1:D2" totalsRowShown="0" headerRowDxfId="54" dataDxfId="53">
  <autoFilter ref="A1:D2"/>
  <tableColumns count="4">
    <tableColumn id="1" name="#" dataDxfId="52"/>
    <tableColumn id="2" name="Nome" dataDxfId="51"/>
    <tableColumn id="3" name="CPF" dataDxfId="50"/>
    <tableColumn id="4" name="Endereço Completo" dataDxfId="4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bCadEmpregador" displayName="tbCadEmpregador" ref="A1:E2" totalsRowShown="0" headerRowDxfId="48" dataDxfId="47">
  <autoFilter ref="A1:E2"/>
  <tableColumns count="5">
    <tableColumn id="1" name="#" dataDxfId="46"/>
    <tableColumn id="2" name="Nome" dataDxfId="45"/>
    <tableColumn id="3" name="CPF" dataDxfId="44"/>
    <tableColumn id="4" name="Endereço Completo" dataDxfId="43"/>
    <tableColumn id="5" name="Cidade (Recibo)" dataDxfId="4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bFeriados" displayName="tbFeriados" ref="A1:C14" totalsRowShown="0" headerRowDxfId="41" dataDxfId="40">
  <sortState ref="A2:C14">
    <sortCondition ref="B3:B15"/>
    <sortCondition ref="A3:A15"/>
  </sortState>
  <tableColumns count="3">
    <tableColumn id="1" name="Feriado" dataDxfId="39"/>
    <tableColumn id="2" name="Data" dataDxfId="38"/>
    <tableColumn id="3" name="Dia / Mês" dataDxfId="37">
      <calculatedColumnFormula>TEXT(tbFeriados[[#This Row],[Data]],"dd-mmm")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5" name="tbMes" displayName="tbMes" ref="A1:A13" totalsRowShown="0" headerRowDxfId="36" dataDxfId="35">
  <tableColumns count="1">
    <tableColumn id="1" name="Mês" dataDxfId="34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id="8" name="tbSimNao" displayName="tbSimNao" ref="C1:C3" totalsRowShown="0" headerRowDxfId="33" dataDxfId="32">
  <tableColumns count="1">
    <tableColumn id="1" name="Sim ou Não" dataDxfId="31"/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id="2" name="tbDadosGerais" displayName="tbDadosGerais" ref="A1:B4" totalsRowShown="0" headerRowDxfId="30" dataDxfId="29">
  <autoFilter ref="A1:B4"/>
  <tableColumns count="2">
    <tableColumn id="1" name="Descrição" dataDxfId="28"/>
    <tableColumn id="2" name="Valor" dataDxfId="27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id="7" name="tbJornada" displayName="tbJornada" ref="A1:G9" totalsRowCount="1" headerRowDxfId="26" dataDxfId="25">
  <tableColumns count="7">
    <tableColumn id="1" name="Dia da Semana" dataDxfId="24" totalsRowDxfId="23"/>
    <tableColumn id="2" name="Abreviatura" dataDxfId="22" totalsRowDxfId="21"/>
    <tableColumn id="3" name="É dia util?" dataDxfId="20" totalsRowDxfId="19"/>
    <tableColumn id="4" name="Entrada" dataDxfId="18" totalsRowDxfId="17"/>
    <tableColumn id="5" name="Saída" dataDxfId="16" totalsRowDxfId="15"/>
    <tableColumn id="6" name="Intervalo" totalsRowLabel="Total de Horas na Semana" dataDxfId="14" totalsRowDxfId="13"/>
    <tableColumn id="7" name="Total Horas" totalsRowFunction="sum" dataDxfId="12" totalsRowDxfId="11">
      <calculatedColumnFormula>IF(ISERROR(tbJornada[[#This Row],[Saída]]-tbJornada[[#This Row],[Entrada]]-tbJornada[[#This Row],[Intervalo]]),"",tbJornada[[#This Row],[Saída]]-tbJornada[[#This Row],[Entrada]]-tbJornada[[#This Row],[Intervalo]])</calculatedColumnFormula>
    </tableColumn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6" name="tbCalculoValeTransporte" displayName="tbCalculoValeTransporte" ref="B5:H36" totalsRowShown="0" headerRowDxfId="10" dataDxfId="9">
  <tableColumns count="7">
    <tableColumn id="1" name="Data" dataDxfId="8"/>
    <tableColumn id="2" name="Dia" dataDxfId="7">
      <calculatedColumnFormula>TEXT(tbCalculoValeTransporte[[#This Row],[Data]],"ddd")</calculatedColumnFormula>
    </tableColumn>
    <tableColumn id="3" name="Trabalhou em dia não útil?" dataDxfId="6"/>
    <tableColumn id="4" name="Custo Extra?" dataDxfId="5" dataCellStyle="Moeda"/>
    <tableColumn id="6" name="Faltou no dia?" dataDxfId="4" dataCellStyle="Moeda"/>
    <tableColumn id="5" name="sts" dataDxfId="3">
      <calculatedColumnFormula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calculatedColumnFormula>
    </tableColumn>
    <tableColumn id="7" name="PRINT" dataDxfId="2">
      <calculatedColumnFormula>IF(tbCalculoValeTransporte[[#This Row],[sts]]=1,TEXT(tbCalculoValeTransporte[[#This Row],[Data]],"dd-mmm")&amp;"-"&amp;$D$3,"")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theme="4" tint="0.79998168889431442"/>
  </sheetPr>
  <dimension ref="A1:D7"/>
  <sheetViews>
    <sheetView showGridLines="0" workbookViewId="0">
      <selection activeCell="D1" sqref="D1"/>
    </sheetView>
  </sheetViews>
  <sheetFormatPr defaultRowHeight="15" x14ac:dyDescent="0.25"/>
  <cols>
    <col min="2" max="2" width="60.7109375" customWidth="1"/>
    <col min="3" max="3" width="15.7109375" customWidth="1"/>
    <col min="4" max="4" width="60.7109375" customWidth="1"/>
  </cols>
  <sheetData>
    <row r="1" spans="1:4" s="1" customFormat="1" ht="30" customHeight="1" x14ac:dyDescent="0.25">
      <c r="A1" s="3" t="s">
        <v>0</v>
      </c>
      <c r="B1" s="3" t="s">
        <v>1</v>
      </c>
      <c r="C1" s="3" t="s">
        <v>2</v>
      </c>
      <c r="D1" s="3" t="s">
        <v>96</v>
      </c>
    </row>
    <row r="2" spans="1:4" x14ac:dyDescent="0.25">
      <c r="A2" s="3">
        <v>1</v>
      </c>
      <c r="B2" s="2" t="s">
        <v>90</v>
      </c>
      <c r="C2" s="3" t="s">
        <v>4</v>
      </c>
      <c r="D2" s="2" t="s">
        <v>91</v>
      </c>
    </row>
    <row r="3" spans="1:4" x14ac:dyDescent="0.25">
      <c r="A3" s="3"/>
      <c r="B3" s="2"/>
      <c r="C3" s="3"/>
    </row>
    <row r="4" spans="1:4" x14ac:dyDescent="0.25">
      <c r="A4" s="3"/>
      <c r="B4" s="2"/>
      <c r="C4" s="3"/>
    </row>
    <row r="5" spans="1:4" x14ac:dyDescent="0.25">
      <c r="A5" s="3"/>
      <c r="B5" s="2"/>
      <c r="C5" s="3"/>
    </row>
    <row r="6" spans="1:4" x14ac:dyDescent="0.25">
      <c r="A6" s="3"/>
      <c r="B6" s="2"/>
      <c r="C6" s="3"/>
    </row>
    <row r="7" spans="1:4" x14ac:dyDescent="0.25">
      <c r="A7" s="3"/>
      <c r="B7" s="2"/>
      <c r="C7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tabColor theme="4" tint="0.79998168889431442"/>
  </sheetPr>
  <dimension ref="A1:E2"/>
  <sheetViews>
    <sheetView showGridLines="0" workbookViewId="0">
      <selection activeCell="B2" sqref="B2"/>
    </sheetView>
  </sheetViews>
  <sheetFormatPr defaultRowHeight="15" x14ac:dyDescent="0.25"/>
  <cols>
    <col min="2" max="2" width="60.7109375" customWidth="1"/>
    <col min="3" max="3" width="15.7109375" customWidth="1"/>
    <col min="4" max="4" width="60.7109375" customWidth="1"/>
    <col min="5" max="5" width="20.28515625" customWidth="1"/>
  </cols>
  <sheetData>
    <row r="1" spans="1:5" s="1" customFormat="1" ht="30" customHeight="1" x14ac:dyDescent="0.25">
      <c r="A1" s="3" t="s">
        <v>0</v>
      </c>
      <c r="B1" s="3" t="s">
        <v>1</v>
      </c>
      <c r="C1" s="3" t="s">
        <v>2</v>
      </c>
      <c r="D1" s="3" t="s">
        <v>96</v>
      </c>
      <c r="E1" s="3" t="s">
        <v>98</v>
      </c>
    </row>
    <row r="2" spans="1:5" x14ac:dyDescent="0.25">
      <c r="A2" s="3">
        <v>1</v>
      </c>
      <c r="B2" s="2" t="s">
        <v>3</v>
      </c>
      <c r="C2" s="3" t="s">
        <v>4</v>
      </c>
      <c r="D2" s="2" t="s">
        <v>92</v>
      </c>
      <c r="E2" s="2" t="s">
        <v>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theme="2" tint="-0.499984740745262"/>
  </sheetPr>
  <dimension ref="A1:C14"/>
  <sheetViews>
    <sheetView showGridLines="0" workbookViewId="0">
      <selection activeCell="C4" sqref="C4"/>
    </sheetView>
  </sheetViews>
  <sheetFormatPr defaultRowHeight="15" x14ac:dyDescent="0.25"/>
  <cols>
    <col min="1" max="1" width="40.7109375" customWidth="1"/>
    <col min="7" max="7" width="24.28515625" bestFit="1" customWidth="1"/>
  </cols>
  <sheetData>
    <row r="1" spans="1:3" ht="30" customHeight="1" x14ac:dyDescent="0.25">
      <c r="A1" s="37" t="s">
        <v>11</v>
      </c>
      <c r="B1" s="37" t="s">
        <v>12</v>
      </c>
      <c r="C1" s="37" t="s">
        <v>13</v>
      </c>
    </row>
    <row r="2" spans="1:3" x14ac:dyDescent="0.25">
      <c r="A2" s="11" t="s">
        <v>14</v>
      </c>
      <c r="B2" s="12">
        <v>42370</v>
      </c>
      <c r="C2" s="13" t="str">
        <f>TEXT(tbFeriados[[#This Row],[Data]],"dd-mmm")</f>
        <v>01-jan</v>
      </c>
    </row>
    <row r="3" spans="1:3" x14ac:dyDescent="0.25">
      <c r="A3" s="11" t="s">
        <v>15</v>
      </c>
      <c r="B3" s="12">
        <v>42794</v>
      </c>
      <c r="C3" s="14" t="str">
        <f>TEXT(tbFeriados[[#This Row],[Data]],"dd-mmm")</f>
        <v>28-fev</v>
      </c>
    </row>
    <row r="4" spans="1:3" x14ac:dyDescent="0.25">
      <c r="A4" s="11" t="s">
        <v>25</v>
      </c>
      <c r="B4" s="12">
        <v>42795</v>
      </c>
      <c r="C4" s="13" t="str">
        <f>TEXT(tbFeriados[[#This Row],[Data]],"dd-mmm")</f>
        <v>01-mar</v>
      </c>
    </row>
    <row r="5" spans="1:3" x14ac:dyDescent="0.25">
      <c r="A5" s="11" t="s">
        <v>16</v>
      </c>
      <c r="B5" s="12">
        <v>42839</v>
      </c>
      <c r="C5" s="14" t="str">
        <f>TEXT(tbFeriados[[#This Row],[Data]],"dd-mmm")</f>
        <v>14-abr</v>
      </c>
    </row>
    <row r="6" spans="1:3" x14ac:dyDescent="0.25">
      <c r="A6" s="11" t="s">
        <v>26</v>
      </c>
      <c r="B6" s="12">
        <v>42841</v>
      </c>
      <c r="C6" s="14" t="str">
        <f>TEXT(tbFeriados[[#This Row],[Data]],"dd-mmm")</f>
        <v>16-abr</v>
      </c>
    </row>
    <row r="7" spans="1:3" x14ac:dyDescent="0.25">
      <c r="A7" s="11" t="s">
        <v>17</v>
      </c>
      <c r="B7" s="12">
        <v>42481</v>
      </c>
      <c r="C7" s="14" t="str">
        <f>TEXT(tbFeriados[[#This Row],[Data]],"dd-mmm")</f>
        <v>21-abr</v>
      </c>
    </row>
    <row r="8" spans="1:3" x14ac:dyDescent="0.25">
      <c r="A8" s="11" t="s">
        <v>18</v>
      </c>
      <c r="B8" s="12">
        <v>42491</v>
      </c>
      <c r="C8" s="14" t="str">
        <f>TEXT(tbFeriados[[#This Row],[Data]],"dd-mmm")</f>
        <v>01-mai</v>
      </c>
    </row>
    <row r="9" spans="1:3" x14ac:dyDescent="0.25">
      <c r="A9" s="11" t="s">
        <v>19</v>
      </c>
      <c r="B9" s="12">
        <v>42516</v>
      </c>
      <c r="C9" s="14" t="str">
        <f>TEXT(tbFeriados[[#This Row],[Data]],"dd-mmm")</f>
        <v>26-mai</v>
      </c>
    </row>
    <row r="10" spans="1:3" x14ac:dyDescent="0.25">
      <c r="A10" s="11" t="s">
        <v>20</v>
      </c>
      <c r="B10" s="12">
        <v>42620</v>
      </c>
      <c r="C10" s="14" t="str">
        <f>TEXT(tbFeriados[[#This Row],[Data]],"dd-mmm")</f>
        <v>07-set</v>
      </c>
    </row>
    <row r="11" spans="1:3" x14ac:dyDescent="0.25">
      <c r="A11" s="11" t="s">
        <v>21</v>
      </c>
      <c r="B11" s="12">
        <v>42655</v>
      </c>
      <c r="C11" s="14" t="str">
        <f>TEXT(tbFeriados[[#This Row],[Data]],"dd-mmm")</f>
        <v>12-out</v>
      </c>
    </row>
    <row r="12" spans="1:3" x14ac:dyDescent="0.25">
      <c r="A12" s="11" t="s">
        <v>22</v>
      </c>
      <c r="B12" s="12">
        <v>42676</v>
      </c>
      <c r="C12" s="14" t="str">
        <f>TEXT(tbFeriados[[#This Row],[Data]],"dd-mmm")</f>
        <v>02-nov</v>
      </c>
    </row>
    <row r="13" spans="1:3" x14ac:dyDescent="0.25">
      <c r="A13" s="11" t="s">
        <v>23</v>
      </c>
      <c r="B13" s="12">
        <v>42689</v>
      </c>
      <c r="C13" s="14" t="str">
        <f>TEXT(tbFeriados[[#This Row],[Data]],"dd-mmm")</f>
        <v>15-nov</v>
      </c>
    </row>
    <row r="14" spans="1:3" x14ac:dyDescent="0.25">
      <c r="A14" s="11" t="s">
        <v>24</v>
      </c>
      <c r="B14" s="12">
        <v>42729</v>
      </c>
      <c r="C14" s="13" t="str">
        <f>TEXT(tbFeriados[[#This Row],[Data]],"dd-mmm")</f>
        <v>25-dez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tabColor theme="7" tint="0.39997558519241921"/>
  </sheetPr>
  <dimension ref="A1:C13"/>
  <sheetViews>
    <sheetView showGridLines="0" workbookViewId="0">
      <selection activeCell="C1" sqref="C1"/>
    </sheetView>
  </sheetViews>
  <sheetFormatPr defaultRowHeight="15" x14ac:dyDescent="0.25"/>
  <cols>
    <col min="1" max="1" width="15.7109375" customWidth="1"/>
    <col min="3" max="3" width="13.140625" customWidth="1"/>
  </cols>
  <sheetData>
    <row r="1" spans="1:3" ht="30" customHeight="1" x14ac:dyDescent="0.25">
      <c r="A1" s="37" t="s">
        <v>27</v>
      </c>
      <c r="C1" s="38" t="s">
        <v>64</v>
      </c>
    </row>
    <row r="2" spans="1:3" x14ac:dyDescent="0.25">
      <c r="A2" s="15" t="s">
        <v>28</v>
      </c>
      <c r="C2" s="3" t="s">
        <v>49</v>
      </c>
    </row>
    <row r="3" spans="1:3" x14ac:dyDescent="0.25">
      <c r="A3" s="15" t="s">
        <v>29</v>
      </c>
      <c r="C3" s="3" t="s">
        <v>61</v>
      </c>
    </row>
    <row r="4" spans="1:3" x14ac:dyDescent="0.25">
      <c r="A4" s="15" t="s">
        <v>30</v>
      </c>
    </row>
    <row r="5" spans="1:3" x14ac:dyDescent="0.25">
      <c r="A5" s="15" t="s">
        <v>31</v>
      </c>
    </row>
    <row r="6" spans="1:3" x14ac:dyDescent="0.25">
      <c r="A6" s="15" t="s">
        <v>32</v>
      </c>
    </row>
    <row r="7" spans="1:3" x14ac:dyDescent="0.25">
      <c r="A7" s="15" t="s">
        <v>33</v>
      </c>
    </row>
    <row r="8" spans="1:3" x14ac:dyDescent="0.25">
      <c r="A8" s="15" t="s">
        <v>34</v>
      </c>
    </row>
    <row r="9" spans="1:3" x14ac:dyDescent="0.25">
      <c r="A9" s="15" t="s">
        <v>35</v>
      </c>
    </row>
    <row r="10" spans="1:3" x14ac:dyDescent="0.25">
      <c r="A10" s="15" t="s">
        <v>36</v>
      </c>
    </row>
    <row r="11" spans="1:3" x14ac:dyDescent="0.25">
      <c r="A11" s="15" t="s">
        <v>37</v>
      </c>
    </row>
    <row r="12" spans="1:3" x14ac:dyDescent="0.25">
      <c r="A12" s="15" t="s">
        <v>38</v>
      </c>
    </row>
    <row r="13" spans="1:3" x14ac:dyDescent="0.25">
      <c r="A13" s="15" t="s">
        <v>39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theme="7" tint="0.39997558519241921"/>
  </sheetPr>
  <dimension ref="A1:B4"/>
  <sheetViews>
    <sheetView showGridLines="0" workbookViewId="0">
      <selection sqref="A1:B1"/>
    </sheetView>
  </sheetViews>
  <sheetFormatPr defaultRowHeight="18.75" x14ac:dyDescent="0.3"/>
  <cols>
    <col min="1" max="1" width="45.140625" style="6" bestFit="1" customWidth="1"/>
    <col min="2" max="2" width="15.7109375" style="6" customWidth="1"/>
    <col min="3" max="16384" width="9.140625" style="6"/>
  </cols>
  <sheetData>
    <row r="1" spans="1:2" ht="30" customHeight="1" x14ac:dyDescent="0.3">
      <c r="A1" s="8" t="s">
        <v>6</v>
      </c>
      <c r="B1" s="8" t="s">
        <v>7</v>
      </c>
    </row>
    <row r="2" spans="1:2" x14ac:dyDescent="0.3">
      <c r="A2" s="7" t="s">
        <v>5</v>
      </c>
      <c r="B2" s="9">
        <v>5.8</v>
      </c>
    </row>
    <row r="3" spans="1:2" x14ac:dyDescent="0.3">
      <c r="A3" s="7" t="s">
        <v>8</v>
      </c>
      <c r="B3" s="8">
        <v>2</v>
      </c>
    </row>
    <row r="4" spans="1:2" x14ac:dyDescent="0.3">
      <c r="A4" s="10" t="s">
        <v>10</v>
      </c>
      <c r="B4" s="8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>
    <tabColor theme="7" tint="0.39997558519241921"/>
  </sheetPr>
  <dimension ref="A1:G9"/>
  <sheetViews>
    <sheetView showGridLines="0" workbookViewId="0">
      <selection activeCell="E20" sqref="E20"/>
    </sheetView>
  </sheetViews>
  <sheetFormatPr defaultRowHeight="15" x14ac:dyDescent="0.25"/>
  <cols>
    <col min="1" max="1" width="15.7109375" customWidth="1"/>
    <col min="2" max="2" width="11.42578125" hidden="1" customWidth="1"/>
    <col min="3" max="3" width="10.7109375" customWidth="1"/>
    <col min="4" max="7" width="12.7109375" customWidth="1"/>
  </cols>
  <sheetData>
    <row r="1" spans="1:7" ht="30" customHeight="1" x14ac:dyDescent="0.25">
      <c r="A1" s="3" t="s">
        <v>44</v>
      </c>
      <c r="B1" s="3" t="s">
        <v>45</v>
      </c>
      <c r="C1" s="3" t="s">
        <v>46</v>
      </c>
      <c r="D1" s="3" t="s">
        <v>65</v>
      </c>
      <c r="E1" s="3" t="s">
        <v>66</v>
      </c>
      <c r="F1" s="3" t="s">
        <v>67</v>
      </c>
      <c r="G1" s="3" t="s">
        <v>68</v>
      </c>
    </row>
    <row r="2" spans="1:7" x14ac:dyDescent="0.25">
      <c r="A2" s="2" t="s">
        <v>47</v>
      </c>
      <c r="B2" s="3" t="s">
        <v>48</v>
      </c>
      <c r="C2" s="25" t="s">
        <v>49</v>
      </c>
      <c r="D2" s="26">
        <v>0.3125</v>
      </c>
      <c r="E2" s="26">
        <v>0.6875</v>
      </c>
      <c r="F2" s="26">
        <v>4.1666666666666664E-2</v>
      </c>
      <c r="G2" s="23">
        <f>IF(ISERROR(tbJornada[[#This Row],[Saída]]-tbJornada[[#This Row],[Entrada]]-tbJornada[[#This Row],[Intervalo]]),"",tbJornada[[#This Row],[Saída]]-tbJornada[[#This Row],[Entrada]]-tbJornada[[#This Row],[Intervalo]])</f>
        <v>0.33333333333333331</v>
      </c>
    </row>
    <row r="3" spans="1:7" x14ac:dyDescent="0.25">
      <c r="A3" s="2" t="s">
        <v>51</v>
      </c>
      <c r="B3" s="3" t="s">
        <v>52</v>
      </c>
      <c r="C3" s="25" t="s">
        <v>49</v>
      </c>
      <c r="D3" s="26">
        <v>0.3125</v>
      </c>
      <c r="E3" s="26">
        <v>0.6875</v>
      </c>
      <c r="F3" s="26">
        <v>4.1666666666666664E-2</v>
      </c>
      <c r="G3" s="23">
        <f>IF(ISERROR(tbJornada[[#This Row],[Saída]]-tbJornada[[#This Row],[Entrada]]-tbJornada[[#This Row],[Intervalo]]),"",tbJornada[[#This Row],[Saída]]-tbJornada[[#This Row],[Entrada]]-tbJornada[[#This Row],[Intervalo]])</f>
        <v>0.33333333333333331</v>
      </c>
    </row>
    <row r="4" spans="1:7" x14ac:dyDescent="0.25">
      <c r="A4" s="2" t="s">
        <v>53</v>
      </c>
      <c r="B4" s="3" t="s">
        <v>54</v>
      </c>
      <c r="C4" s="25" t="s">
        <v>49</v>
      </c>
      <c r="D4" s="26">
        <v>0.3125</v>
      </c>
      <c r="E4" s="26">
        <v>0.6875</v>
      </c>
      <c r="F4" s="26">
        <v>4.1666666666666664E-2</v>
      </c>
      <c r="G4" s="23">
        <f>IF(ISERROR(tbJornada[[#This Row],[Saída]]-tbJornada[[#This Row],[Entrada]]-tbJornada[[#This Row],[Intervalo]]),"",tbJornada[[#This Row],[Saída]]-tbJornada[[#This Row],[Entrada]]-tbJornada[[#This Row],[Intervalo]])</f>
        <v>0.33333333333333331</v>
      </c>
    </row>
    <row r="5" spans="1:7" x14ac:dyDescent="0.25">
      <c r="A5" s="2" t="s">
        <v>55</v>
      </c>
      <c r="B5" s="3" t="s">
        <v>56</v>
      </c>
      <c r="C5" s="25" t="s">
        <v>49</v>
      </c>
      <c r="D5" s="26">
        <v>0.3125</v>
      </c>
      <c r="E5" s="26">
        <v>0.6875</v>
      </c>
      <c r="F5" s="26">
        <v>4.1666666666666664E-2</v>
      </c>
      <c r="G5" s="23">
        <f>IF(ISERROR(tbJornada[[#This Row],[Saída]]-tbJornada[[#This Row],[Entrada]]-tbJornada[[#This Row],[Intervalo]]),"",tbJornada[[#This Row],[Saída]]-tbJornada[[#This Row],[Entrada]]-tbJornada[[#This Row],[Intervalo]])</f>
        <v>0.33333333333333331</v>
      </c>
    </row>
    <row r="6" spans="1:7" x14ac:dyDescent="0.25">
      <c r="A6" s="2" t="s">
        <v>57</v>
      </c>
      <c r="B6" s="3" t="s">
        <v>58</v>
      </c>
      <c r="C6" s="25" t="s">
        <v>49</v>
      </c>
      <c r="D6" s="26">
        <v>0.3125</v>
      </c>
      <c r="E6" s="26">
        <v>0.6875</v>
      </c>
      <c r="F6" s="26">
        <v>4.1666666666666664E-2</v>
      </c>
      <c r="G6" s="23">
        <f>IF(ISERROR(tbJornada[[#This Row],[Saída]]-tbJornada[[#This Row],[Entrada]]-tbJornada[[#This Row],[Intervalo]]),"",tbJornada[[#This Row],[Saída]]-tbJornada[[#This Row],[Entrada]]-tbJornada[[#This Row],[Intervalo]])</f>
        <v>0.33333333333333331</v>
      </c>
    </row>
    <row r="7" spans="1:7" x14ac:dyDescent="0.25">
      <c r="A7" s="2" t="s">
        <v>59</v>
      </c>
      <c r="B7" s="3" t="s">
        <v>60</v>
      </c>
      <c r="C7" s="25" t="s">
        <v>49</v>
      </c>
      <c r="D7" s="26">
        <v>0.33333333333333331</v>
      </c>
      <c r="E7" s="26">
        <v>0.5</v>
      </c>
      <c r="F7" s="26">
        <v>0</v>
      </c>
      <c r="G7" s="23">
        <f>IF(ISERROR(tbJornada[[#This Row],[Saída]]-tbJornada[[#This Row],[Entrada]]-tbJornada[[#This Row],[Intervalo]]),"",tbJornada[[#This Row],[Saída]]-tbJornada[[#This Row],[Entrada]]-tbJornada[[#This Row],[Intervalo]])</f>
        <v>0.16666666666666669</v>
      </c>
    </row>
    <row r="8" spans="1:7" x14ac:dyDescent="0.25">
      <c r="A8" s="2" t="s">
        <v>62</v>
      </c>
      <c r="B8" s="3" t="s">
        <v>63</v>
      </c>
      <c r="C8" s="25" t="s">
        <v>61</v>
      </c>
      <c r="D8" s="26"/>
      <c r="E8" s="26"/>
      <c r="F8" s="26" t="s">
        <v>50</v>
      </c>
      <c r="G8" s="23" t="str">
        <f>IF(ISERROR(tbJornada[[#This Row],[Saída]]-tbJornada[[#This Row],[Entrada]]-tbJornada[[#This Row],[Intervalo]]),"",tbJornada[[#This Row],[Saída]]-tbJornada[[#This Row],[Entrada]]-tbJornada[[#This Row],[Intervalo]])</f>
        <v/>
      </c>
    </row>
    <row r="9" spans="1:7" x14ac:dyDescent="0.25">
      <c r="A9" s="2"/>
      <c r="B9" s="3"/>
      <c r="C9" s="3"/>
      <c r="D9" s="3"/>
      <c r="E9" s="3"/>
      <c r="F9" s="24" t="s">
        <v>69</v>
      </c>
      <c r="G9" s="23">
        <f>SUBTOTAL(109,tbJornada[Total Horas])</f>
        <v>1.8333333333333333</v>
      </c>
    </row>
  </sheetData>
  <dataValidations count="1">
    <dataValidation type="list" allowBlank="1" showInputMessage="1" showErrorMessage="1" sqref="C2:C8">
      <formula1>lstSimNao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1:K36"/>
  <sheetViews>
    <sheetView showGridLines="0" workbookViewId="0">
      <pane ySplit="5" topLeftCell="A27" activePane="bottomLeft" state="frozen"/>
      <selection pane="bottomLeft" activeCell="D34" sqref="D34"/>
    </sheetView>
  </sheetViews>
  <sheetFormatPr defaultRowHeight="15.75" x14ac:dyDescent="0.25"/>
  <cols>
    <col min="1" max="1" width="9.140625" style="4"/>
    <col min="2" max="2" width="11.42578125" style="4" customWidth="1"/>
    <col min="3" max="3" width="10.7109375" style="4" customWidth="1"/>
    <col min="4" max="4" width="12.7109375" style="4" customWidth="1"/>
    <col min="5" max="5" width="11.85546875" style="4" bestFit="1" customWidth="1"/>
    <col min="6" max="6" width="11.85546875" style="4" customWidth="1"/>
    <col min="7" max="7" width="3.28515625" style="4" customWidth="1"/>
    <col min="8" max="8" width="11.7109375" style="4" hidden="1" customWidth="1"/>
    <col min="9" max="9" width="9.140625" style="4" customWidth="1"/>
    <col min="10" max="16384" width="9.140625" style="4"/>
  </cols>
  <sheetData>
    <row r="1" spans="2:11" x14ac:dyDescent="0.25">
      <c r="F1" s="50" t="s">
        <v>82</v>
      </c>
      <c r="G1" s="50"/>
      <c r="H1" s="50"/>
      <c r="I1" s="50"/>
    </row>
    <row r="2" spans="2:11" x14ac:dyDescent="0.25">
      <c r="B2" s="46" t="s">
        <v>40</v>
      </c>
      <c r="C2" s="47"/>
      <c r="D2" s="17" t="s">
        <v>41</v>
      </c>
      <c r="E2" s="18" t="s">
        <v>42</v>
      </c>
      <c r="F2" s="32"/>
    </row>
    <row r="3" spans="2:11" ht="16.5" thickBot="1" x14ac:dyDescent="0.3">
      <c r="B3" s="48" t="s">
        <v>28</v>
      </c>
      <c r="C3" s="49"/>
      <c r="D3" s="19">
        <v>2017</v>
      </c>
      <c r="E3" s="20"/>
      <c r="F3" s="27">
        <f>IF(ISERROR(DATEVALUE(IF(E3&lt;&gt;"",E3,1)&amp;"-"&amp;B3&amp;"-"&amp;D3)),"",DATEVALUE(IF(E3&lt;&gt;"",E3,1)&amp;"-"&amp;B3&amp;"-"&amp;D3))</f>
        <v>42736</v>
      </c>
      <c r="J3" s="31"/>
      <c r="K3" s="28" t="s">
        <v>76</v>
      </c>
    </row>
    <row r="4" spans="2:11" x14ac:dyDescent="0.25">
      <c r="J4" s="29"/>
      <c r="K4" s="28" t="s">
        <v>75</v>
      </c>
    </row>
    <row r="5" spans="2:11" ht="45" customHeight="1" x14ac:dyDescent="0.25">
      <c r="B5" s="30" t="s">
        <v>12</v>
      </c>
      <c r="C5" s="30" t="s">
        <v>43</v>
      </c>
      <c r="D5" s="30" t="s">
        <v>77</v>
      </c>
      <c r="E5" s="30" t="s">
        <v>78</v>
      </c>
      <c r="F5" s="30" t="s">
        <v>79</v>
      </c>
      <c r="G5" s="30" t="s">
        <v>80</v>
      </c>
      <c r="H5" s="30" t="s">
        <v>97</v>
      </c>
    </row>
    <row r="6" spans="2:11" x14ac:dyDescent="0.25">
      <c r="B6" s="21">
        <f>IF(ISERROR($F$3),"",$F$3)</f>
        <v>42736</v>
      </c>
      <c r="C6" s="5" t="str">
        <f>TEXT(tbCalculoValeTransporte[[#This Row],[Data]],"ddd")</f>
        <v>dom</v>
      </c>
      <c r="D6" s="35"/>
      <c r="E6" s="36"/>
      <c r="F6" s="36"/>
      <c r="G6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0</v>
      </c>
      <c r="H6" s="5" t="str">
        <f>IF(tbCalculoValeTransporte[[#This Row],[sts]]=1,TEXT(tbCalculoValeTransporte[[#This Row],[Data]],"dd-mmm")&amp;"-"&amp;$D$3,"")</f>
        <v/>
      </c>
      <c r="I6" s="34" t="str">
        <f>IF(tbCalculoValeTransporte[[#This Row],[sts]]&lt;0,"Não pode marcar como trabalhado no dia útil e faltado ao mesmo tempo","")</f>
        <v/>
      </c>
    </row>
    <row r="7" spans="2:11" x14ac:dyDescent="0.25">
      <c r="B7" s="21">
        <f>IF(B6&lt;&gt;"",IF(DAY(B6+1)=IF($E$3&lt;&gt;"",$E$3,1),"",B6+1),"")</f>
        <v>42737</v>
      </c>
      <c r="C7" s="5" t="str">
        <f>TEXT(tbCalculoValeTransporte[[#This Row],[Data]],"ddd")</f>
        <v>seg</v>
      </c>
      <c r="D7" s="35"/>
      <c r="E7" s="36"/>
      <c r="F7" s="36"/>
      <c r="G7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7" s="5" t="str">
        <f>IF(tbCalculoValeTransporte[[#This Row],[sts]]=1,TEXT(tbCalculoValeTransporte[[#This Row],[Data]],"dd-mmm")&amp;"-"&amp;$D$3,"")</f>
        <v>02-jan-2017</v>
      </c>
      <c r="I7" s="34" t="str">
        <f>IF(tbCalculoValeTransporte[[#This Row],[sts]]&lt;0,"Não pode marcar como trabalhado no dia útil e faltado ao mesmo tempo","")</f>
        <v/>
      </c>
    </row>
    <row r="8" spans="2:11" x14ac:dyDescent="0.25">
      <c r="B8" s="21">
        <f t="shared" ref="B8:B36" si="0">IF(B7&lt;&gt;"",IF(DAY(B7+1)=IF($E$3&lt;&gt;"",$E$3,1),"",B7+1),"")</f>
        <v>42738</v>
      </c>
      <c r="C8" s="5" t="str">
        <f>TEXT(tbCalculoValeTransporte[[#This Row],[Data]],"ddd")</f>
        <v>ter</v>
      </c>
      <c r="D8" s="35"/>
      <c r="E8" s="36"/>
      <c r="F8" s="36"/>
      <c r="G8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8" s="5" t="str">
        <f>IF(tbCalculoValeTransporte[[#This Row],[sts]]=1,TEXT(tbCalculoValeTransporte[[#This Row],[Data]],"dd-mmm")&amp;"-"&amp;$D$3,"")</f>
        <v>03-jan-2017</v>
      </c>
      <c r="I8" s="34" t="str">
        <f>IF(tbCalculoValeTransporte[[#This Row],[sts]]&lt;0,"Não pode marcar como trabalhado no dia útil e faltado ao mesmo tempo","")</f>
        <v/>
      </c>
    </row>
    <row r="9" spans="2:11" x14ac:dyDescent="0.25">
      <c r="B9" s="21">
        <f t="shared" si="0"/>
        <v>42739</v>
      </c>
      <c r="C9" s="5" t="str">
        <f>TEXT(tbCalculoValeTransporte[[#This Row],[Data]],"ddd")</f>
        <v>qua</v>
      </c>
      <c r="D9" s="35"/>
      <c r="E9" s="36"/>
      <c r="F9" s="36"/>
      <c r="G9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9" s="5" t="str">
        <f>IF(tbCalculoValeTransporte[[#This Row],[sts]]=1,TEXT(tbCalculoValeTransporte[[#This Row],[Data]],"dd-mmm")&amp;"-"&amp;$D$3,"")</f>
        <v>04-jan-2017</v>
      </c>
      <c r="I9" s="34" t="str">
        <f>IF(tbCalculoValeTransporte[[#This Row],[sts]]&lt;0,"Não pode marcar como trabalhado no dia útil e faltado ao mesmo tempo","")</f>
        <v/>
      </c>
    </row>
    <row r="10" spans="2:11" x14ac:dyDescent="0.25">
      <c r="B10" s="21">
        <f t="shared" si="0"/>
        <v>42740</v>
      </c>
      <c r="C10" s="5" t="str">
        <f>TEXT(tbCalculoValeTransporte[[#This Row],[Data]],"ddd")</f>
        <v>qui</v>
      </c>
      <c r="D10" s="35"/>
      <c r="E10" s="36"/>
      <c r="F10" s="36"/>
      <c r="G10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0" s="5" t="str">
        <f>IF(tbCalculoValeTransporte[[#This Row],[sts]]=1,TEXT(tbCalculoValeTransporte[[#This Row],[Data]],"dd-mmm")&amp;"-"&amp;$D$3,"")</f>
        <v>05-jan-2017</v>
      </c>
      <c r="I10" s="34" t="str">
        <f>IF(tbCalculoValeTransporte[[#This Row],[sts]]&lt;0,"Não pode marcar como trabalhado no dia útil e faltado ao mesmo tempo","")</f>
        <v/>
      </c>
    </row>
    <row r="11" spans="2:11" x14ac:dyDescent="0.25">
      <c r="B11" s="21">
        <f t="shared" si="0"/>
        <v>42741</v>
      </c>
      <c r="C11" s="5" t="str">
        <f>TEXT(tbCalculoValeTransporte[[#This Row],[Data]],"ddd")</f>
        <v>sex</v>
      </c>
      <c r="D11" s="35"/>
      <c r="E11" s="36"/>
      <c r="F11" s="36"/>
      <c r="G11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1" s="5" t="str">
        <f>IF(tbCalculoValeTransporte[[#This Row],[sts]]=1,TEXT(tbCalculoValeTransporte[[#This Row],[Data]],"dd-mmm")&amp;"-"&amp;$D$3,"")</f>
        <v>06-jan-2017</v>
      </c>
      <c r="I11" s="34" t="str">
        <f>IF(tbCalculoValeTransporte[[#This Row],[sts]]&lt;0,"Não pode marcar como trabalhado no dia útil e faltado ao mesmo tempo","")</f>
        <v/>
      </c>
    </row>
    <row r="12" spans="2:11" x14ac:dyDescent="0.25">
      <c r="B12" s="21">
        <f t="shared" si="0"/>
        <v>42742</v>
      </c>
      <c r="C12" s="5" t="str">
        <f>TEXT(tbCalculoValeTransporte[[#This Row],[Data]],"ddd")</f>
        <v>sáb</v>
      </c>
      <c r="D12" s="35"/>
      <c r="E12" s="36"/>
      <c r="F12" s="36"/>
      <c r="G12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2" s="5" t="str">
        <f>IF(tbCalculoValeTransporte[[#This Row],[sts]]=1,TEXT(tbCalculoValeTransporte[[#This Row],[Data]],"dd-mmm")&amp;"-"&amp;$D$3,"")</f>
        <v>07-jan-2017</v>
      </c>
      <c r="I12" s="34" t="str">
        <f>IF(tbCalculoValeTransporte[[#This Row],[sts]]&lt;0,"Não pode marcar como trabalhado no dia útil e faltado ao mesmo tempo","")</f>
        <v/>
      </c>
    </row>
    <row r="13" spans="2:11" x14ac:dyDescent="0.25">
      <c r="B13" s="21">
        <f t="shared" si="0"/>
        <v>42743</v>
      </c>
      <c r="C13" s="5" t="str">
        <f>TEXT(tbCalculoValeTransporte[[#This Row],[Data]],"ddd")</f>
        <v>dom</v>
      </c>
      <c r="D13" s="35"/>
      <c r="E13" s="36"/>
      <c r="F13" s="36"/>
      <c r="G13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0</v>
      </c>
      <c r="H13" s="5" t="str">
        <f>IF(tbCalculoValeTransporte[[#This Row],[sts]]=1,TEXT(tbCalculoValeTransporte[[#This Row],[Data]],"dd-mmm")&amp;"-"&amp;$D$3,"")</f>
        <v/>
      </c>
      <c r="I13" s="34" t="str">
        <f>IF(tbCalculoValeTransporte[[#This Row],[sts]]&lt;0,"Não pode marcar como trabalhado no dia útil e faltado ao mesmo tempo","")</f>
        <v/>
      </c>
    </row>
    <row r="14" spans="2:11" x14ac:dyDescent="0.25">
      <c r="B14" s="21">
        <f t="shared" si="0"/>
        <v>42744</v>
      </c>
      <c r="C14" s="5" t="str">
        <f>TEXT(tbCalculoValeTransporte[[#This Row],[Data]],"ddd")</f>
        <v>seg</v>
      </c>
      <c r="D14" s="35"/>
      <c r="E14" s="36"/>
      <c r="F14" s="36"/>
      <c r="G14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4" s="5" t="str">
        <f>IF(tbCalculoValeTransporte[[#This Row],[sts]]=1,TEXT(tbCalculoValeTransporte[[#This Row],[Data]],"dd-mmm")&amp;"-"&amp;$D$3,"")</f>
        <v>09-jan-2017</v>
      </c>
      <c r="I14" s="34" t="str">
        <f>IF(tbCalculoValeTransporte[[#This Row],[sts]]&lt;0,"Não pode marcar como trabalhado no dia útil e faltado ao mesmo tempo","")</f>
        <v/>
      </c>
    </row>
    <row r="15" spans="2:11" x14ac:dyDescent="0.25">
      <c r="B15" s="21">
        <f t="shared" si="0"/>
        <v>42745</v>
      </c>
      <c r="C15" s="5" t="str">
        <f>TEXT(tbCalculoValeTransporte[[#This Row],[Data]],"ddd")</f>
        <v>ter</v>
      </c>
      <c r="D15" s="35"/>
      <c r="E15" s="36"/>
      <c r="F15" s="36"/>
      <c r="G15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5" s="5" t="str">
        <f>IF(tbCalculoValeTransporte[[#This Row],[sts]]=1,TEXT(tbCalculoValeTransporte[[#This Row],[Data]],"dd-mmm")&amp;"-"&amp;$D$3,"")</f>
        <v>10-jan-2017</v>
      </c>
      <c r="I15" s="34" t="str">
        <f>IF(tbCalculoValeTransporte[[#This Row],[sts]]&lt;0,"Não pode marcar como trabalhado no dia útil e faltado ao mesmo tempo","")</f>
        <v/>
      </c>
    </row>
    <row r="16" spans="2:11" x14ac:dyDescent="0.25">
      <c r="B16" s="21">
        <f t="shared" si="0"/>
        <v>42746</v>
      </c>
      <c r="C16" s="5" t="str">
        <f>TEXT(tbCalculoValeTransporte[[#This Row],[Data]],"ddd")</f>
        <v>qua</v>
      </c>
      <c r="D16" s="35"/>
      <c r="E16" s="36"/>
      <c r="F16" s="36"/>
      <c r="G16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6" s="5" t="str">
        <f>IF(tbCalculoValeTransporte[[#This Row],[sts]]=1,TEXT(tbCalculoValeTransporte[[#This Row],[Data]],"dd-mmm")&amp;"-"&amp;$D$3,"")</f>
        <v>11-jan-2017</v>
      </c>
      <c r="I16" s="34" t="str">
        <f>IF(tbCalculoValeTransporte[[#This Row],[sts]]&lt;0,"Não pode marcar como trabalhado no dia útil e faltado ao mesmo tempo","")</f>
        <v/>
      </c>
    </row>
    <row r="17" spans="2:9" x14ac:dyDescent="0.25">
      <c r="B17" s="21">
        <f t="shared" si="0"/>
        <v>42747</v>
      </c>
      <c r="C17" s="5" t="str">
        <f>TEXT(tbCalculoValeTransporte[[#This Row],[Data]],"ddd")</f>
        <v>qui</v>
      </c>
      <c r="D17" s="35"/>
      <c r="E17" s="36"/>
      <c r="F17" s="36"/>
      <c r="G17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7" s="5" t="str">
        <f>IF(tbCalculoValeTransporte[[#This Row],[sts]]=1,TEXT(tbCalculoValeTransporte[[#This Row],[Data]],"dd-mmm")&amp;"-"&amp;$D$3,"")</f>
        <v>12-jan-2017</v>
      </c>
      <c r="I17" s="34" t="str">
        <f>IF(tbCalculoValeTransporte[[#This Row],[sts]]&lt;0,"Não pode marcar como trabalhado no dia útil e faltado ao mesmo tempo","")</f>
        <v/>
      </c>
    </row>
    <row r="18" spans="2:9" x14ac:dyDescent="0.25">
      <c r="B18" s="21">
        <f t="shared" si="0"/>
        <v>42748</v>
      </c>
      <c r="C18" s="5" t="str">
        <f>TEXT(tbCalculoValeTransporte[[#This Row],[Data]],"ddd")</f>
        <v>sex</v>
      </c>
      <c r="D18" s="35"/>
      <c r="E18" s="36"/>
      <c r="F18" s="36"/>
      <c r="G18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8" s="5" t="str">
        <f>IF(tbCalculoValeTransporte[[#This Row],[sts]]=1,TEXT(tbCalculoValeTransporte[[#This Row],[Data]],"dd-mmm")&amp;"-"&amp;$D$3,"")</f>
        <v>13-jan-2017</v>
      </c>
      <c r="I18" s="34" t="str">
        <f>IF(tbCalculoValeTransporte[[#This Row],[sts]]&lt;0,"Não pode marcar como trabalhado no dia útil e faltado ao mesmo tempo","")</f>
        <v/>
      </c>
    </row>
    <row r="19" spans="2:9" x14ac:dyDescent="0.25">
      <c r="B19" s="21">
        <f t="shared" si="0"/>
        <v>42749</v>
      </c>
      <c r="C19" s="5" t="str">
        <f>TEXT(tbCalculoValeTransporte[[#This Row],[Data]],"ddd")</f>
        <v>sáb</v>
      </c>
      <c r="D19" s="35"/>
      <c r="E19" s="36"/>
      <c r="F19" s="36"/>
      <c r="G19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19" s="5" t="str">
        <f>IF(tbCalculoValeTransporte[[#This Row],[sts]]=1,TEXT(tbCalculoValeTransporte[[#This Row],[Data]],"dd-mmm")&amp;"-"&amp;$D$3,"")</f>
        <v>14-jan-2017</v>
      </c>
      <c r="I19" s="34" t="str">
        <f>IF(tbCalculoValeTransporte[[#This Row],[sts]]&lt;0,"Não pode marcar como trabalhado no dia útil e faltado ao mesmo tempo","")</f>
        <v/>
      </c>
    </row>
    <row r="20" spans="2:9" x14ac:dyDescent="0.25">
      <c r="B20" s="21">
        <f t="shared" si="0"/>
        <v>42750</v>
      </c>
      <c r="C20" s="5" t="str">
        <f>TEXT(tbCalculoValeTransporte[[#This Row],[Data]],"ddd")</f>
        <v>dom</v>
      </c>
      <c r="D20" s="35"/>
      <c r="E20" s="36"/>
      <c r="F20" s="36"/>
      <c r="G20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0</v>
      </c>
      <c r="H20" s="5" t="str">
        <f>IF(tbCalculoValeTransporte[[#This Row],[sts]]=1,TEXT(tbCalculoValeTransporte[[#This Row],[Data]],"dd-mmm")&amp;"-"&amp;$D$3,"")</f>
        <v/>
      </c>
      <c r="I20" s="34" t="str">
        <f>IF(tbCalculoValeTransporte[[#This Row],[sts]]&lt;0,"Não pode marcar como trabalhado no dia útil e faltado ao mesmo tempo","")</f>
        <v/>
      </c>
    </row>
    <row r="21" spans="2:9" x14ac:dyDescent="0.25">
      <c r="B21" s="21">
        <f t="shared" si="0"/>
        <v>42751</v>
      </c>
      <c r="C21" s="5" t="str">
        <f>TEXT(tbCalculoValeTransporte[[#This Row],[Data]],"ddd")</f>
        <v>seg</v>
      </c>
      <c r="D21" s="35"/>
      <c r="E21" s="36"/>
      <c r="F21" s="36"/>
      <c r="G21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21" s="5" t="str">
        <f>IF(tbCalculoValeTransporte[[#This Row],[sts]]=1,TEXT(tbCalculoValeTransporte[[#This Row],[Data]],"dd-mmm")&amp;"-"&amp;$D$3,"")</f>
        <v>16-jan-2017</v>
      </c>
      <c r="I21" s="34" t="str">
        <f>IF(tbCalculoValeTransporte[[#This Row],[sts]]&lt;0,"Não pode marcar como trabalhado no dia útil e faltado ao mesmo tempo","")</f>
        <v/>
      </c>
    </row>
    <row r="22" spans="2:9" x14ac:dyDescent="0.25">
      <c r="B22" s="21">
        <f t="shared" si="0"/>
        <v>42752</v>
      </c>
      <c r="C22" s="5" t="str">
        <f>TEXT(tbCalculoValeTransporte[[#This Row],[Data]],"ddd")</f>
        <v>ter</v>
      </c>
      <c r="D22" s="35"/>
      <c r="E22" s="36"/>
      <c r="F22" s="36"/>
      <c r="G22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22" s="5" t="str">
        <f>IF(tbCalculoValeTransporte[[#This Row],[sts]]=1,TEXT(tbCalculoValeTransporte[[#This Row],[Data]],"dd-mmm")&amp;"-"&amp;$D$3,"")</f>
        <v>17-jan-2017</v>
      </c>
      <c r="I22" s="34" t="str">
        <f>IF(tbCalculoValeTransporte[[#This Row],[sts]]&lt;0,"Não pode marcar como trabalhado no dia útil e faltado ao mesmo tempo","")</f>
        <v/>
      </c>
    </row>
    <row r="23" spans="2:9" x14ac:dyDescent="0.25">
      <c r="B23" s="21">
        <f t="shared" si="0"/>
        <v>42753</v>
      </c>
      <c r="C23" s="5" t="str">
        <f>TEXT(tbCalculoValeTransporte[[#This Row],[Data]],"ddd")</f>
        <v>qua</v>
      </c>
      <c r="D23" s="35"/>
      <c r="E23" s="36"/>
      <c r="F23" s="36"/>
      <c r="G23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23" s="5" t="str">
        <f>IF(tbCalculoValeTransporte[[#This Row],[sts]]=1,TEXT(tbCalculoValeTransporte[[#This Row],[Data]],"dd-mmm")&amp;"-"&amp;$D$3,"")</f>
        <v>18-jan-2017</v>
      </c>
      <c r="I23" s="34" t="str">
        <f>IF(tbCalculoValeTransporte[[#This Row],[sts]]&lt;0,"Não pode marcar como trabalhado no dia útil e faltado ao mesmo tempo","")</f>
        <v/>
      </c>
    </row>
    <row r="24" spans="2:9" x14ac:dyDescent="0.25">
      <c r="B24" s="21">
        <f t="shared" si="0"/>
        <v>42754</v>
      </c>
      <c r="C24" s="5" t="str">
        <f>TEXT(tbCalculoValeTransporte[[#This Row],[Data]],"ddd")</f>
        <v>qui</v>
      </c>
      <c r="D24" s="35"/>
      <c r="E24" s="36"/>
      <c r="F24" s="36"/>
      <c r="G24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24" s="5" t="str">
        <f>IF(tbCalculoValeTransporte[[#This Row],[sts]]=1,TEXT(tbCalculoValeTransporte[[#This Row],[Data]],"dd-mmm")&amp;"-"&amp;$D$3,"")</f>
        <v>19-jan-2017</v>
      </c>
      <c r="I24" s="34" t="str">
        <f>IF(tbCalculoValeTransporte[[#This Row],[sts]]&lt;0,"Não pode marcar como trabalhado no dia útil e faltado ao mesmo tempo","")</f>
        <v/>
      </c>
    </row>
    <row r="25" spans="2:9" x14ac:dyDescent="0.25">
      <c r="B25" s="21">
        <f t="shared" si="0"/>
        <v>42755</v>
      </c>
      <c r="C25" s="5" t="str">
        <f>TEXT(tbCalculoValeTransporte[[#This Row],[Data]],"ddd")</f>
        <v>sex</v>
      </c>
      <c r="D25" s="35"/>
      <c r="E25" s="36"/>
      <c r="F25" s="36"/>
      <c r="G25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25" s="5" t="str">
        <f>IF(tbCalculoValeTransporte[[#This Row],[sts]]=1,TEXT(tbCalculoValeTransporte[[#This Row],[Data]],"dd-mmm")&amp;"-"&amp;$D$3,"")</f>
        <v>20-jan-2017</v>
      </c>
      <c r="I25" s="34" t="str">
        <f>IF(tbCalculoValeTransporte[[#This Row],[sts]]&lt;0,"Não pode marcar como trabalhado no dia útil e faltado ao mesmo tempo","")</f>
        <v/>
      </c>
    </row>
    <row r="26" spans="2:9" x14ac:dyDescent="0.25">
      <c r="B26" s="21">
        <f t="shared" si="0"/>
        <v>42756</v>
      </c>
      <c r="C26" s="5" t="str">
        <f>TEXT(tbCalculoValeTransporte[[#This Row],[Data]],"ddd")</f>
        <v>sáb</v>
      </c>
      <c r="D26" s="35"/>
      <c r="E26" s="36"/>
      <c r="F26" s="36"/>
      <c r="G26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26" s="5" t="str">
        <f>IF(tbCalculoValeTransporte[[#This Row],[sts]]=1,TEXT(tbCalculoValeTransporte[[#This Row],[Data]],"dd-mmm")&amp;"-"&amp;$D$3,"")</f>
        <v>21-jan-2017</v>
      </c>
      <c r="I26" s="34" t="str">
        <f>IF(tbCalculoValeTransporte[[#This Row],[sts]]&lt;0,"Não pode marcar como trabalhado no dia útil e faltado ao mesmo tempo","")</f>
        <v/>
      </c>
    </row>
    <row r="27" spans="2:9" x14ac:dyDescent="0.25">
      <c r="B27" s="21">
        <f t="shared" si="0"/>
        <v>42757</v>
      </c>
      <c r="C27" s="5" t="str">
        <f>TEXT(tbCalculoValeTransporte[[#This Row],[Data]],"ddd")</f>
        <v>dom</v>
      </c>
      <c r="D27" s="35"/>
      <c r="E27" s="36"/>
      <c r="F27" s="36"/>
      <c r="G27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0</v>
      </c>
      <c r="H27" s="5" t="str">
        <f>IF(tbCalculoValeTransporte[[#This Row],[sts]]=1,TEXT(tbCalculoValeTransporte[[#This Row],[Data]],"dd-mmm")&amp;"-"&amp;$D$3,"")</f>
        <v/>
      </c>
      <c r="I27" s="34" t="str">
        <f>IF(tbCalculoValeTransporte[[#This Row],[sts]]&lt;0,"Não pode marcar como trabalhado no dia útil e faltado ao mesmo tempo","")</f>
        <v/>
      </c>
    </row>
    <row r="28" spans="2:9" x14ac:dyDescent="0.25">
      <c r="B28" s="21">
        <f t="shared" si="0"/>
        <v>42758</v>
      </c>
      <c r="C28" s="5" t="str">
        <f>TEXT(tbCalculoValeTransporte[[#This Row],[Data]],"ddd")</f>
        <v>seg</v>
      </c>
      <c r="D28" s="35"/>
      <c r="E28" s="36"/>
      <c r="F28" s="36"/>
      <c r="G28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28" s="5" t="str">
        <f>IF(tbCalculoValeTransporte[[#This Row],[sts]]=1,TEXT(tbCalculoValeTransporte[[#This Row],[Data]],"dd-mmm")&amp;"-"&amp;$D$3,"")</f>
        <v>23-jan-2017</v>
      </c>
      <c r="I28" s="34" t="str">
        <f>IF(tbCalculoValeTransporte[[#This Row],[sts]]&lt;0,"Não pode marcar como trabalhado no dia útil e faltado ao mesmo tempo","")</f>
        <v/>
      </c>
    </row>
    <row r="29" spans="2:9" x14ac:dyDescent="0.25">
      <c r="B29" s="21">
        <f t="shared" si="0"/>
        <v>42759</v>
      </c>
      <c r="C29" s="5" t="str">
        <f>TEXT(tbCalculoValeTransporte[[#This Row],[Data]],"ddd")</f>
        <v>ter</v>
      </c>
      <c r="D29" s="35"/>
      <c r="E29" s="36"/>
      <c r="F29" s="36"/>
      <c r="G29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29" s="5" t="str">
        <f>IF(tbCalculoValeTransporte[[#This Row],[sts]]=1,TEXT(tbCalculoValeTransporte[[#This Row],[Data]],"dd-mmm")&amp;"-"&amp;$D$3,"")</f>
        <v>24-jan-2017</v>
      </c>
      <c r="I29" s="34" t="str">
        <f>IF(tbCalculoValeTransporte[[#This Row],[sts]]&lt;0,"Não pode marcar como trabalhado no dia útil e faltado ao mesmo tempo","")</f>
        <v/>
      </c>
    </row>
    <row r="30" spans="2:9" x14ac:dyDescent="0.25">
      <c r="B30" s="21">
        <f t="shared" si="0"/>
        <v>42760</v>
      </c>
      <c r="C30" s="5" t="str">
        <f>TEXT(tbCalculoValeTransporte[[#This Row],[Data]],"ddd")</f>
        <v>qua</v>
      </c>
      <c r="D30" s="35"/>
      <c r="E30" s="36"/>
      <c r="F30" s="36"/>
      <c r="G30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30" s="5" t="str">
        <f>IF(tbCalculoValeTransporte[[#This Row],[sts]]=1,TEXT(tbCalculoValeTransporte[[#This Row],[Data]],"dd-mmm")&amp;"-"&amp;$D$3,"")</f>
        <v>25-jan-2017</v>
      </c>
      <c r="I30" s="34" t="str">
        <f>IF(tbCalculoValeTransporte[[#This Row],[sts]]&lt;0,"Não pode marcar como trabalhado no dia útil e faltado ao mesmo tempo","")</f>
        <v/>
      </c>
    </row>
    <row r="31" spans="2:9" x14ac:dyDescent="0.25">
      <c r="B31" s="21">
        <f t="shared" si="0"/>
        <v>42761</v>
      </c>
      <c r="C31" s="5" t="str">
        <f>TEXT(tbCalculoValeTransporte[[#This Row],[Data]],"ddd")</f>
        <v>qui</v>
      </c>
      <c r="D31" s="35"/>
      <c r="E31" s="36"/>
      <c r="F31" s="36"/>
      <c r="G31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31" s="5" t="str">
        <f>IF(tbCalculoValeTransporte[[#This Row],[sts]]=1,TEXT(tbCalculoValeTransporte[[#This Row],[Data]],"dd-mmm")&amp;"-"&amp;$D$3,"")</f>
        <v>26-jan-2017</v>
      </c>
      <c r="I31" s="34" t="str">
        <f>IF(tbCalculoValeTransporte[[#This Row],[sts]]&lt;0,"Não pode marcar como trabalhado no dia útil e faltado ao mesmo tempo","")</f>
        <v/>
      </c>
    </row>
    <row r="32" spans="2:9" x14ac:dyDescent="0.25">
      <c r="B32" s="21">
        <f t="shared" si="0"/>
        <v>42762</v>
      </c>
      <c r="C32" s="5" t="str">
        <f>TEXT(tbCalculoValeTransporte[[#This Row],[Data]],"ddd")</f>
        <v>sex</v>
      </c>
      <c r="D32" s="35"/>
      <c r="E32" s="36"/>
      <c r="F32" s="36"/>
      <c r="G32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32" s="5" t="str">
        <f>IF(tbCalculoValeTransporte[[#This Row],[sts]]=1,TEXT(tbCalculoValeTransporte[[#This Row],[Data]],"dd-mmm")&amp;"-"&amp;$D$3,"")</f>
        <v>27-jan-2017</v>
      </c>
      <c r="I32" s="34" t="str">
        <f>IF(tbCalculoValeTransporte[[#This Row],[sts]]&lt;0,"Não pode marcar como trabalhado no dia útil e faltado ao mesmo tempo","")</f>
        <v/>
      </c>
    </row>
    <row r="33" spans="2:9" x14ac:dyDescent="0.25">
      <c r="B33" s="21">
        <f t="shared" si="0"/>
        <v>42763</v>
      </c>
      <c r="C33" s="5" t="str">
        <f>TEXT(tbCalculoValeTransporte[[#This Row],[Data]],"ddd")</f>
        <v>sáb</v>
      </c>
      <c r="D33" s="35"/>
      <c r="E33" s="36"/>
      <c r="F33" s="36"/>
      <c r="G33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33" s="5" t="str">
        <f>IF(tbCalculoValeTransporte[[#This Row],[sts]]=1,TEXT(tbCalculoValeTransporte[[#This Row],[Data]],"dd-mmm")&amp;"-"&amp;$D$3,"")</f>
        <v>28-jan-2017</v>
      </c>
      <c r="I33" s="34" t="str">
        <f>IF(tbCalculoValeTransporte[[#This Row],[sts]]&lt;0,"Não pode marcar como trabalhado no dia útil e faltado ao mesmo tempo","")</f>
        <v/>
      </c>
    </row>
    <row r="34" spans="2:9" x14ac:dyDescent="0.25">
      <c r="B34" s="21">
        <f t="shared" si="0"/>
        <v>42764</v>
      </c>
      <c r="C34" s="5" t="str">
        <f>TEXT(tbCalculoValeTransporte[[#This Row],[Data]],"ddd")</f>
        <v>dom</v>
      </c>
      <c r="D34" s="35"/>
      <c r="E34" s="36"/>
      <c r="F34" s="36"/>
      <c r="G34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0</v>
      </c>
      <c r="H34" s="5" t="str">
        <f>IF(tbCalculoValeTransporte[[#This Row],[sts]]=1,TEXT(tbCalculoValeTransporte[[#This Row],[Data]],"dd-mmm")&amp;"-"&amp;$D$3,"")</f>
        <v/>
      </c>
      <c r="I34" s="34" t="str">
        <f>IF(tbCalculoValeTransporte[[#This Row],[sts]]&lt;0,"Não pode marcar como trabalhado no dia útil e faltado ao mesmo tempo","")</f>
        <v/>
      </c>
    </row>
    <row r="35" spans="2:9" x14ac:dyDescent="0.25">
      <c r="B35" s="21">
        <f t="shared" si="0"/>
        <v>42765</v>
      </c>
      <c r="C35" s="5" t="str">
        <f>TEXT(tbCalculoValeTransporte[[#This Row],[Data]],"ddd")</f>
        <v>seg</v>
      </c>
      <c r="D35" s="35"/>
      <c r="E35" s="36"/>
      <c r="F35" s="36"/>
      <c r="G35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35" s="5" t="str">
        <f>IF(tbCalculoValeTransporte[[#This Row],[sts]]=1,TEXT(tbCalculoValeTransporte[[#This Row],[Data]],"dd-mmm")&amp;"-"&amp;$D$3,"")</f>
        <v>30-jan-2017</v>
      </c>
      <c r="I35" s="34" t="str">
        <f>IF(tbCalculoValeTransporte[[#This Row],[sts]]&lt;0,"Não pode marcar como trabalhado no dia útil e faltado ao mesmo tempo","")</f>
        <v/>
      </c>
    </row>
    <row r="36" spans="2:9" x14ac:dyDescent="0.25">
      <c r="B36" s="21">
        <f t="shared" si="0"/>
        <v>42766</v>
      </c>
      <c r="C36" s="5" t="str">
        <f>TEXT(tbCalculoValeTransporte[[#This Row],[Data]],"ddd")</f>
        <v>ter</v>
      </c>
      <c r="D36" s="35"/>
      <c r="E36" s="36"/>
      <c r="F36" s="36"/>
      <c r="G36" s="33">
        <f>IF(tbCalculoValeTransporte[[#This Row],[Data]]&lt;&gt;"",IF(AND(tbCalculoValeTransporte[[#This Row],[Trabalhou em dia não útil?]]="Sim",tbCalculoValeTransporte[[#This Row],[Faltou no dia?]]="Sim"),-1,IF(VLOOKUP(tbCalculoValeTransporte[[#This Row],[Dia]],tbJornada[[Abreviatura]:[É dia util?]],2,FALSE)="Sim",IF(ISERROR(VLOOKUP(TEXT(tbCalculoValeTransporte[[#This Row],[Data]],"dd-mmm"),tbFeriados[Dia / Mês],1,FALSE)),IF(NOT(tbCalculoValeTransporte[[#This Row],[Faltou no dia?]]="Sim"),1,0),0),IF(tbCalculoValeTransporte[[#This Row],[Trabalhou em dia não útil?]]="Sim",1,0))),"")</f>
        <v>1</v>
      </c>
      <c r="H36" s="5" t="str">
        <f>IF(tbCalculoValeTransporte[[#This Row],[sts]]=1,TEXT(tbCalculoValeTransporte[[#This Row],[Data]],"dd-mmm")&amp;"-"&amp;$D$3,"")</f>
        <v>31-jan-2017</v>
      </c>
      <c r="I36" s="34" t="str">
        <f>IF(tbCalculoValeTransporte[[#This Row],[sts]]&lt;0,"Não pode marcar como trabalhado no dia útil e faltado ao mesmo tempo","")</f>
        <v/>
      </c>
    </row>
  </sheetData>
  <mergeCells count="3">
    <mergeCell ref="B2:C2"/>
    <mergeCell ref="B3:C3"/>
    <mergeCell ref="F1:I1"/>
  </mergeCells>
  <conditionalFormatting sqref="G6:H36">
    <cfRule type="iconSet" priority="1">
      <iconSet iconSet="3Symbols2" showValue="0">
        <cfvo type="percent" val="0"/>
        <cfvo type="num" val="0"/>
        <cfvo type="num" val="1"/>
      </iconSet>
    </cfRule>
  </conditionalFormatting>
  <dataValidations count="5">
    <dataValidation type="list" allowBlank="1" showInputMessage="1" showErrorMessage="1" sqref="B3">
      <formula1>lstMes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3">
      <formula1>1</formula1>
      <formula2>31</formula2>
    </dataValidation>
    <dataValidation type="whole" errorStyle="warning" allowBlank="1" showInputMessage="1" showErrorMessage="1" errorTitle="Aviso" error="Ano fora do período estipulado" promptTitle="Digite o ano com 4 dígitos" prompt="_x000a_ex. 2017_x000a__x000a_Entre: 1904 a 9999" sqref="D3">
      <formula1>999</formula1>
      <formula2>9999</formula2>
    </dataValidation>
    <dataValidation type="list" allowBlank="1" showInputMessage="1" showErrorMessage="1" sqref="D6:D36 F6:F36">
      <formula1>lstSimNao</formula1>
    </dataValidation>
    <dataValidation allowBlank="1" showInputMessage="1" showErrorMessage="1" promptTitle="Custo Extra de Transporte" prompt="_x000a_Caso tenha algum custo extra no dia insira aqui._x000a__x000a_SOMENTE O VALOR QUE FOI PAGO ALÉM DA PASSAGEM HABITUAL_x000a__x000a_Ex.: Uber, Taxi, ida à outro local com custo de transporte etc_x000a_" sqref="E6:E36"/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F5C0B6FC-8610-4D48-9D64-B3FD37B89C23}">
            <xm:f>IF(ISERROR(VLOOKUP(TEXT($B6,"dd-mmm"),'Tabela de Feriados'!$C$2:$C$14,1,FALSE)),FALSE,TRUE)</xm:f>
            <x14:dxf>
              <fill>
                <patternFill>
                  <bgColor rgb="FFFFDADA"/>
                </patternFill>
              </fill>
            </x14:dxf>
          </x14:cfRule>
          <x14:cfRule type="expression" priority="3" id="{465A888C-ADFF-4841-A74F-E850EF375D30}">
            <xm:f>IF(ISERROR(VLOOKUP($C6,Jornada!$B$2:$C$8,1,FALSE)),FALSE,IF(VLOOKUP($C6,Jornada!$B$2:$C$8,2,FALSE)="Não",TRUE,FALSE))</xm:f>
            <x14:dxf>
              <fill>
                <patternFill>
                  <bgColor theme="7" tint="0.79998168889431442"/>
                </patternFill>
              </fill>
            </x14:dxf>
          </x14:cfRule>
          <xm:sqref>B6:H36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>
    <pageSetUpPr fitToPage="1"/>
  </sheetPr>
  <dimension ref="A1:Q47"/>
  <sheetViews>
    <sheetView showGridLines="0"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9" sqref="E9:F9"/>
    </sheetView>
  </sheetViews>
  <sheetFormatPr defaultColWidth="0" defaultRowHeight="15.75" zeroHeight="1" x14ac:dyDescent="0.25"/>
  <cols>
    <col min="1" max="2" width="9.140625" style="4" customWidth="1"/>
    <col min="3" max="3" width="2.7109375" style="4" customWidth="1"/>
    <col min="4" max="4" width="20.7109375" style="40" customWidth="1"/>
    <col min="5" max="13" width="9.140625" style="4" customWidth="1"/>
    <col min="14" max="14" width="2.7109375" style="4" customWidth="1"/>
    <col min="15" max="17" width="0" style="4" hidden="1"/>
    <col min="18" max="16384" width="9.140625" style="4" hidden="1"/>
  </cols>
  <sheetData>
    <row r="1" spans="1:14" x14ac:dyDescent="0.25">
      <c r="A1" s="39" t="s">
        <v>83</v>
      </c>
      <c r="D1" s="68" t="s">
        <v>89</v>
      </c>
      <c r="E1" s="68"/>
      <c r="F1" s="68"/>
      <c r="G1" s="68"/>
      <c r="H1" s="68"/>
      <c r="I1" s="68"/>
    </row>
    <row r="2" spans="1:14" x14ac:dyDescent="0.25">
      <c r="D2" s="69" t="s">
        <v>103</v>
      </c>
      <c r="E2" s="69"/>
      <c r="F2" s="65" t="s">
        <v>3</v>
      </c>
      <c r="G2" s="66"/>
      <c r="H2" s="66"/>
      <c r="I2" s="67"/>
    </row>
    <row r="3" spans="1:14" x14ac:dyDescent="0.25">
      <c r="D3" s="69" t="s">
        <v>87</v>
      </c>
      <c r="E3" s="69"/>
      <c r="F3" s="65" t="s">
        <v>90</v>
      </c>
      <c r="G3" s="66"/>
      <c r="H3" s="66"/>
      <c r="I3" s="67"/>
    </row>
    <row r="4" spans="1:14" x14ac:dyDescent="0.25">
      <c r="D4" s="69" t="s">
        <v>88</v>
      </c>
      <c r="E4" s="70"/>
      <c r="F4" s="65"/>
      <c r="G4" s="67"/>
      <c r="H4" s="42"/>
      <c r="I4" s="42"/>
    </row>
    <row r="5" spans="1:14" x14ac:dyDescent="0.25">
      <c r="E5" s="40"/>
      <c r="F5" s="16"/>
      <c r="G5" s="16"/>
      <c r="H5" s="41"/>
      <c r="I5" s="41"/>
    </row>
    <row r="6" spans="1:14" ht="9.9499999999999993" customHeight="1" x14ac:dyDescent="0.25">
      <c r="C6" s="71"/>
      <c r="D6" s="72"/>
      <c r="E6" s="72"/>
      <c r="F6" s="73"/>
      <c r="G6" s="73"/>
      <c r="H6" s="74"/>
      <c r="I6" s="74"/>
      <c r="J6" s="75"/>
      <c r="K6" s="75"/>
      <c r="L6" s="75"/>
      <c r="M6" s="75"/>
      <c r="N6" s="76"/>
    </row>
    <row r="7" spans="1:14" ht="28.5" x14ac:dyDescent="0.45">
      <c r="C7" s="77"/>
      <c r="D7" s="78" t="s">
        <v>84</v>
      </c>
      <c r="E7" s="78"/>
      <c r="F7" s="78"/>
      <c r="G7" s="78"/>
      <c r="H7" s="78"/>
      <c r="I7" s="78"/>
      <c r="J7" s="78"/>
      <c r="K7" s="78"/>
      <c r="L7" s="78"/>
      <c r="M7" s="78"/>
      <c r="N7" s="79"/>
    </row>
    <row r="8" spans="1:14" ht="18.75" x14ac:dyDescent="0.3">
      <c r="C8" s="77"/>
      <c r="D8" s="80"/>
      <c r="E8" s="81"/>
      <c r="F8" s="81"/>
      <c r="G8" s="81"/>
      <c r="H8" s="81"/>
      <c r="I8" s="81"/>
      <c r="J8" s="81"/>
      <c r="K8" s="81"/>
      <c r="L8" s="81"/>
      <c r="M8" s="81"/>
      <c r="N8" s="79"/>
    </row>
    <row r="9" spans="1:14" ht="18.75" x14ac:dyDescent="0.3">
      <c r="C9" s="77"/>
      <c r="D9" s="43" t="s">
        <v>85</v>
      </c>
      <c r="E9" s="56" t="str">
        <f>IF(F4&lt;&gt;"",F4,"VT-"&amp;'Cálculo do Vale Transporte'!$F$3)</f>
        <v>VT-42736</v>
      </c>
      <c r="F9" s="57"/>
      <c r="G9" s="81"/>
      <c r="H9" s="81"/>
      <c r="I9" s="81"/>
      <c r="J9" s="52" t="s">
        <v>86</v>
      </c>
      <c r="K9" s="53"/>
      <c r="L9" s="54">
        <f>VALOR_VALETRANSPORTE*QTD_VALETRANSPORTE*SUM(tbCalculoValeTransporte[sts])+SUM(tbCalculoValeTransporte[Custo Extra?])</f>
        <v>301.59999999999997</v>
      </c>
      <c r="M9" s="55"/>
      <c r="N9" s="79"/>
    </row>
    <row r="10" spans="1:14" ht="18.75" x14ac:dyDescent="0.3">
      <c r="C10" s="77"/>
      <c r="D10" s="80"/>
      <c r="E10" s="81"/>
      <c r="F10" s="81"/>
      <c r="G10" s="81"/>
      <c r="H10" s="81"/>
      <c r="I10" s="81"/>
      <c r="J10" s="81"/>
      <c r="K10" s="81"/>
      <c r="L10" s="81"/>
      <c r="M10" s="81"/>
      <c r="N10" s="79"/>
    </row>
    <row r="11" spans="1:14" ht="18.75" x14ac:dyDescent="0.3">
      <c r="C11" s="77"/>
      <c r="D11" s="43" t="s">
        <v>81</v>
      </c>
      <c r="E11" s="58" t="str">
        <f>F2</f>
        <v>John Green</v>
      </c>
      <c r="F11" s="59"/>
      <c r="G11" s="59"/>
      <c r="H11" s="59"/>
      <c r="I11" s="59"/>
      <c r="J11" s="59"/>
      <c r="K11" s="59"/>
      <c r="L11" s="59"/>
      <c r="M11" s="60"/>
      <c r="N11" s="79"/>
    </row>
    <row r="12" spans="1:14" ht="18.75" x14ac:dyDescent="0.3">
      <c r="C12" s="77"/>
      <c r="D12" s="43" t="s">
        <v>94</v>
      </c>
      <c r="E12" s="61" t="str">
        <f>VLOOKUP(E11,tbCadEmpregador[[Nome]:[Endereço Completo]],3,FALSE)</f>
        <v>Endereço Empregador aqui!</v>
      </c>
      <c r="F12" s="61"/>
      <c r="G12" s="61"/>
      <c r="H12" s="61"/>
      <c r="I12" s="61"/>
      <c r="J12" s="61"/>
      <c r="K12" s="61"/>
      <c r="L12" s="61"/>
      <c r="M12" s="61"/>
      <c r="N12" s="79"/>
    </row>
    <row r="13" spans="1:14" ht="18.75" x14ac:dyDescent="0.3">
      <c r="C13" s="77"/>
      <c r="D13" s="43" t="s">
        <v>93</v>
      </c>
      <c r="E13" s="58" t="str">
        <f>[1]!VALOREXTENSO(L9)</f>
        <v>trezentos e um reais e sessenta centavos</v>
      </c>
      <c r="F13" s="59"/>
      <c r="G13" s="59"/>
      <c r="H13" s="59"/>
      <c r="I13" s="59"/>
      <c r="J13" s="59"/>
      <c r="K13" s="59"/>
      <c r="L13" s="59"/>
      <c r="M13" s="60"/>
      <c r="N13" s="79"/>
    </row>
    <row r="14" spans="1:14" ht="18.75" x14ac:dyDescent="0.3">
      <c r="C14" s="77"/>
      <c r="D14" s="43" t="s">
        <v>95</v>
      </c>
      <c r="E14" s="61" t="str">
        <f>"Vale Transporte do mês de "&amp;'Cálculo do Vale Transporte'!B3&amp;" de "&amp;'Cálculo do Vale Transporte'!D3&amp;". Comtenplando os dias abaixo:"</f>
        <v>Vale Transporte do mês de Janeiro de 2017. Comtenplando os dias abaixo:</v>
      </c>
      <c r="F14" s="61"/>
      <c r="G14" s="61"/>
      <c r="H14" s="61"/>
      <c r="I14" s="61"/>
      <c r="J14" s="61"/>
      <c r="K14" s="61"/>
      <c r="L14" s="61"/>
      <c r="M14" s="61"/>
      <c r="N14" s="79"/>
    </row>
    <row r="15" spans="1:14" ht="18.75" x14ac:dyDescent="0.3">
      <c r="C15" s="77"/>
      <c r="D15" s="62" t="str">
        <f>"==="
&amp;IF('Cálculo do Vale Transporte'!H6&lt;&gt;"",'Cálculo do Vale Transporte'!H6,"")
&amp;IF('Cálculo do Vale Transporte'!H7&lt;&gt;""," / "&amp;'Cálculo do Vale Transporte'!H7,"")
&amp;IF('Cálculo do Vale Transporte'!H8&lt;&gt;""," / "&amp;'Cálculo do Vale Transporte'!H8,"")
&amp;IF('Cálculo do Vale Transporte'!H9&lt;&gt;""," / "&amp;'Cálculo do Vale Transporte'!H9,"")
&amp;IF('Cálculo do Vale Transporte'!H10&lt;&gt;""," / "&amp;'Cálculo do Vale Transporte'!H10,"")
&amp;IF('Cálculo do Vale Transporte'!H11&lt;&gt;""," / "&amp;'Cálculo do Vale Transporte'!H11,"")
&amp;IF('Cálculo do Vale Transporte'!H12&lt;&gt;""," / "&amp;'Cálculo do Vale Transporte'!H12,"")
&amp;"==="</f>
        <v>=== / 02-jan-2017 / 03-jan-2017 / 04-jan-2017 / 05-jan-2017 / 06-jan-2017 / 07-jan-2017===</v>
      </c>
      <c r="E15" s="63"/>
      <c r="F15" s="63"/>
      <c r="G15" s="63"/>
      <c r="H15" s="63"/>
      <c r="I15" s="63"/>
      <c r="J15" s="63"/>
      <c r="K15" s="63"/>
      <c r="L15" s="63"/>
      <c r="M15" s="64"/>
      <c r="N15" s="79"/>
    </row>
    <row r="16" spans="1:14" ht="18.75" x14ac:dyDescent="0.3">
      <c r="C16" s="77"/>
      <c r="D16" s="62" t="str">
        <f>"===="
&amp;IF('Cálculo do Vale Transporte'!H13&lt;&gt;""," / "&amp;'Cálculo do Vale Transporte'!H13,"")
&amp;IF('Cálculo do Vale Transporte'!H14&lt;&gt;""," / "&amp;'Cálculo do Vale Transporte'!H14,"")
&amp;IF('Cálculo do Vale Transporte'!H15&lt;&gt;""," / "&amp;'Cálculo do Vale Transporte'!H15,"")
&amp;IF('Cálculo do Vale Transporte'!H16&lt;&gt;""," / "&amp;'Cálculo do Vale Transporte'!H16,"")
&amp;IF('Cálculo do Vale Transporte'!H17&lt;&gt;""," / "&amp;'Cálculo do Vale Transporte'!H17,"")
&amp;IF('Cálculo do Vale Transporte'!H18&lt;&gt;""," / "&amp;'Cálculo do Vale Transporte'!H18,"")
&amp;IF('Cálculo do Vale Transporte'!H19&lt;&gt;""," / "&amp;'Cálculo do Vale Transporte'!H19,"")
&amp;"==="</f>
        <v>==== / 09-jan-2017 / 10-jan-2017 / 11-jan-2017 / 12-jan-2017 / 13-jan-2017 / 14-jan-2017===</v>
      </c>
      <c r="E16" s="63"/>
      <c r="F16" s="63"/>
      <c r="G16" s="63"/>
      <c r="H16" s="63"/>
      <c r="I16" s="63"/>
      <c r="J16" s="63"/>
      <c r="K16" s="63"/>
      <c r="L16" s="63"/>
      <c r="M16" s="64"/>
      <c r="N16" s="79"/>
    </row>
    <row r="17" spans="3:16" ht="18.75" x14ac:dyDescent="0.3">
      <c r="C17" s="77"/>
      <c r="D17" s="62" t="str">
        <f>"==="
&amp;IF('Cálculo do Vale Transporte'!H20&lt;&gt;""," / "&amp;'Cálculo do Vale Transporte'!H20,"")
&amp;IF('Cálculo do Vale Transporte'!H21&lt;&gt;""," / "&amp;'Cálculo do Vale Transporte'!H21,"")
&amp;IF('Cálculo do Vale Transporte'!H22&lt;&gt;""," / "&amp;'Cálculo do Vale Transporte'!H22,"")
&amp;IF('Cálculo do Vale Transporte'!H23&lt;&gt;""," / "&amp;'Cálculo do Vale Transporte'!H23,"")
&amp;IF('Cálculo do Vale Transporte'!H24&lt;&gt;""," / "&amp;'Cálculo do Vale Transporte'!H24,"")
&amp;IF('Cálculo do Vale Transporte'!H25&lt;&gt;""," / "&amp;'Cálculo do Vale Transporte'!H25,"")
&amp;IF('Cálculo do Vale Transporte'!H26&lt;&gt;""," / "&amp;'Cálculo do Vale Transporte'!H26,"")
&amp;"==="</f>
        <v>=== / 16-jan-2017 / 17-jan-2017 / 18-jan-2017 / 19-jan-2017 / 20-jan-2017 / 21-jan-2017===</v>
      </c>
      <c r="E17" s="63"/>
      <c r="F17" s="63"/>
      <c r="G17" s="63"/>
      <c r="H17" s="63"/>
      <c r="I17" s="63"/>
      <c r="J17" s="63"/>
      <c r="K17" s="63"/>
      <c r="L17" s="63"/>
      <c r="M17" s="64"/>
      <c r="N17" s="79"/>
    </row>
    <row r="18" spans="3:16" ht="18.75" x14ac:dyDescent="0.3">
      <c r="C18" s="77"/>
      <c r="D18" s="62" t="str">
        <f>"==="
&amp;IF('Cálculo do Vale Transporte'!H27&lt;&gt;"",'Cálculo do Vale Transporte'!H27,"")
&amp;IF('Cálculo do Vale Transporte'!H28&lt;&gt;"","/"&amp;'Cálculo do Vale Transporte'!H28,"")
&amp;IF('Cálculo do Vale Transporte'!H29&lt;&gt;"","/"&amp;'Cálculo do Vale Transporte'!H29,"")
&amp;IF('Cálculo do Vale Transporte'!H30&lt;&gt;"","/"&amp;'Cálculo do Vale Transporte'!H30,"")
&amp;IF('Cálculo do Vale Transporte'!H31&lt;&gt;"","/"&amp;'Cálculo do Vale Transporte'!H31,"")
&amp;IF('Cálculo do Vale Transporte'!H32&lt;&gt;"","/"&amp;'Cálculo do Vale Transporte'!H32,"")
&amp;IF('Cálculo do Vale Transporte'!H33&lt;&gt;"","/"&amp;'Cálculo do Vale Transporte'!H33,"")
&amp;"==="</f>
        <v>===/23-jan-2017/24-jan-2017/25-jan-2017/26-jan-2017/27-jan-2017/28-jan-2017===</v>
      </c>
      <c r="E18" s="63"/>
      <c r="F18" s="63"/>
      <c r="G18" s="63"/>
      <c r="H18" s="63"/>
      <c r="I18" s="63"/>
      <c r="J18" s="63"/>
      <c r="K18" s="63"/>
      <c r="L18" s="63"/>
      <c r="M18" s="64"/>
      <c r="N18" s="79"/>
    </row>
    <row r="19" spans="3:16" ht="18.75" x14ac:dyDescent="0.3">
      <c r="C19" s="77"/>
      <c r="D19" s="62" t="str">
        <f>"==="
&amp;IF('Cálculo do Vale Transporte'!H34&lt;&gt;"","/"&amp;'Cálculo do Vale Transporte'!H34,"")
&amp;IF('Cálculo do Vale Transporte'!H35&lt;&gt;"","/"&amp;'Cálculo do Vale Transporte'!H35,"")
&amp;IF('Cálculo do Vale Transporte'!H36&lt;&gt;"","/"&amp;'Cálculo do Vale Transporte'!H36,"")
&amp;"==="</f>
        <v>===/30-jan-2017/31-jan-2017===</v>
      </c>
      <c r="E19" s="63"/>
      <c r="F19" s="63"/>
      <c r="G19" s="63"/>
      <c r="H19" s="63"/>
      <c r="I19" s="63"/>
      <c r="J19" s="63"/>
      <c r="K19" s="63"/>
      <c r="L19" s="63"/>
      <c r="M19" s="64"/>
      <c r="N19" s="79"/>
    </row>
    <row r="20" spans="3:16" ht="18.75" x14ac:dyDescent="0.3">
      <c r="C20" s="77"/>
      <c r="D20" s="80"/>
      <c r="E20" s="81"/>
      <c r="F20" s="81"/>
      <c r="G20" s="81"/>
      <c r="H20" s="81"/>
      <c r="I20" s="81"/>
      <c r="J20" s="81"/>
      <c r="K20" s="81"/>
      <c r="L20" s="81"/>
      <c r="M20" s="81"/>
      <c r="N20" s="79"/>
    </row>
    <row r="21" spans="3:16" ht="18.75" x14ac:dyDescent="0.3">
      <c r="C21" s="77"/>
      <c r="D21" s="82" t="str">
        <f ca="1">tbCadEmpregador[Cidade (Recibo)]&amp;", "&amp;TEXT(NOW(),"dd")&amp;" de "&amp;TEXT(NOW(),"mmmm")&amp;" de "&amp;TEXT(NOW(),"aaaa"&amp;".")</f>
        <v>Brasília, 06 de janeiro de 2017.</v>
      </c>
      <c r="E21" s="81"/>
      <c r="F21" s="81"/>
      <c r="G21" s="81"/>
      <c r="H21" s="81"/>
      <c r="I21" s="81"/>
      <c r="J21" s="81"/>
      <c r="K21" s="81"/>
      <c r="L21" s="81"/>
      <c r="M21" s="81"/>
      <c r="N21" s="79"/>
    </row>
    <row r="22" spans="3:16" ht="18.75" x14ac:dyDescent="0.3">
      <c r="C22" s="77"/>
      <c r="D22" s="80"/>
      <c r="E22" s="81"/>
      <c r="F22" s="81"/>
      <c r="G22" s="81"/>
      <c r="H22" s="81"/>
      <c r="I22" s="81"/>
      <c r="J22" s="81"/>
      <c r="K22" s="81"/>
      <c r="L22" s="81"/>
      <c r="M22" s="81"/>
      <c r="N22" s="79"/>
      <c r="P22" s="22"/>
    </row>
    <row r="23" spans="3:16" ht="18.75" x14ac:dyDescent="0.3">
      <c r="C23" s="77"/>
      <c r="D23" s="43" t="s">
        <v>100</v>
      </c>
      <c r="E23" s="58" t="str">
        <f>F3</f>
        <v>Mary Green</v>
      </c>
      <c r="F23" s="59"/>
      <c r="G23" s="59"/>
      <c r="H23" s="59"/>
      <c r="I23" s="60"/>
      <c r="J23" s="43" t="s">
        <v>101</v>
      </c>
      <c r="K23" s="59" t="str">
        <f>VLOOKUP(E23,tbCadDomestico[[Nome]:[CPF]],2,FALSE)</f>
        <v>123.456.789-99</v>
      </c>
      <c r="L23" s="59"/>
      <c r="M23" s="60"/>
      <c r="N23" s="79"/>
    </row>
    <row r="24" spans="3:16" ht="18.75" x14ac:dyDescent="0.3">
      <c r="C24" s="77"/>
      <c r="D24" s="43" t="s">
        <v>94</v>
      </c>
      <c r="E24" s="61" t="str">
        <f>VLOOKUP(E23,tbCadDomestico[[Nome]:[Endereço Completo]],3,FALSE)</f>
        <v>Rua xyz, Qd. Z, Lt. Y, Setor Rincon Park Ceul Brasília -DF</v>
      </c>
      <c r="F24" s="61"/>
      <c r="G24" s="61"/>
      <c r="H24" s="61"/>
      <c r="I24" s="61"/>
      <c r="J24" s="61"/>
      <c r="K24" s="61"/>
      <c r="L24" s="61"/>
      <c r="M24" s="61"/>
      <c r="N24" s="79"/>
    </row>
    <row r="25" spans="3:16" s="45" customFormat="1" ht="23.25" x14ac:dyDescent="0.35">
      <c r="C25" s="83"/>
      <c r="D25" s="44" t="s">
        <v>102</v>
      </c>
      <c r="E25" s="51"/>
      <c r="F25" s="51"/>
      <c r="G25" s="51"/>
      <c r="H25" s="51"/>
      <c r="I25" s="51"/>
      <c r="J25" s="51"/>
      <c r="K25" s="51"/>
      <c r="L25" s="51"/>
      <c r="M25" s="51"/>
      <c r="N25" s="84"/>
    </row>
    <row r="26" spans="3:16" ht="9.9499999999999993" customHeight="1" x14ac:dyDescent="0.25">
      <c r="C26" s="85"/>
      <c r="D26" s="86"/>
      <c r="E26" s="87"/>
      <c r="F26" s="87"/>
      <c r="G26" s="87"/>
      <c r="H26" s="87"/>
      <c r="I26" s="87"/>
      <c r="J26" s="87"/>
      <c r="K26" s="87"/>
      <c r="L26" s="87"/>
      <c r="M26" s="87"/>
      <c r="N26" s="88"/>
    </row>
    <row r="27" spans="3:16" ht="9.9499999999999993" customHeight="1" x14ac:dyDescent="0.25">
      <c r="C27" s="89"/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2"/>
    </row>
    <row r="28" spans="3:16" ht="28.5" x14ac:dyDescent="0.45">
      <c r="C28" s="77"/>
      <c r="D28" s="78" t="str">
        <f>D7</f>
        <v>Recibo</v>
      </c>
      <c r="E28" s="78"/>
      <c r="F28" s="78"/>
      <c r="G28" s="78"/>
      <c r="H28" s="78"/>
      <c r="I28" s="78"/>
      <c r="J28" s="78"/>
      <c r="K28" s="78"/>
      <c r="L28" s="78"/>
      <c r="M28" s="78"/>
      <c r="N28" s="79"/>
    </row>
    <row r="29" spans="3:16" ht="18.75" x14ac:dyDescent="0.3">
      <c r="C29" s="77"/>
      <c r="D29" s="80"/>
      <c r="E29" s="81"/>
      <c r="F29" s="81"/>
      <c r="G29" s="81"/>
      <c r="H29" s="81"/>
      <c r="I29" s="81"/>
      <c r="J29" s="81"/>
      <c r="K29" s="81"/>
      <c r="L29" s="81"/>
      <c r="M29" s="81"/>
      <c r="N29" s="79"/>
    </row>
    <row r="30" spans="3:16" ht="18.75" x14ac:dyDescent="0.3">
      <c r="C30" s="77"/>
      <c r="D30" s="43" t="s">
        <v>85</v>
      </c>
      <c r="E30" s="56" t="str">
        <f>E9</f>
        <v>VT-42736</v>
      </c>
      <c r="F30" s="57"/>
      <c r="G30" s="81"/>
      <c r="H30" s="81"/>
      <c r="I30" s="81"/>
      <c r="J30" s="52" t="s">
        <v>86</v>
      </c>
      <c r="K30" s="53"/>
      <c r="L30" s="54">
        <f>L9</f>
        <v>301.59999999999997</v>
      </c>
      <c r="M30" s="55"/>
      <c r="N30" s="79"/>
    </row>
    <row r="31" spans="3:16" ht="18.75" x14ac:dyDescent="0.3">
      <c r="C31" s="77"/>
      <c r="D31" s="80"/>
      <c r="E31" s="81"/>
      <c r="F31" s="81"/>
      <c r="G31" s="81"/>
      <c r="H31" s="81"/>
      <c r="I31" s="81"/>
      <c r="J31" s="81"/>
      <c r="K31" s="81"/>
      <c r="L31" s="81"/>
      <c r="M31" s="81"/>
      <c r="N31" s="79"/>
    </row>
    <row r="32" spans="3:16" ht="18.75" x14ac:dyDescent="0.3">
      <c r="C32" s="77"/>
      <c r="D32" s="43" t="s">
        <v>81</v>
      </c>
      <c r="E32" s="58" t="str">
        <f>E11</f>
        <v>John Green</v>
      </c>
      <c r="F32" s="59"/>
      <c r="G32" s="59"/>
      <c r="H32" s="59"/>
      <c r="I32" s="59"/>
      <c r="J32" s="59"/>
      <c r="K32" s="59"/>
      <c r="L32" s="59"/>
      <c r="M32" s="60"/>
      <c r="N32" s="79"/>
    </row>
    <row r="33" spans="3:14" ht="18.75" x14ac:dyDescent="0.3">
      <c r="C33" s="77"/>
      <c r="D33" s="43" t="s">
        <v>94</v>
      </c>
      <c r="E33" s="61" t="str">
        <f>E12</f>
        <v>Endereço Empregador aqui!</v>
      </c>
      <c r="F33" s="61"/>
      <c r="G33" s="61"/>
      <c r="H33" s="61"/>
      <c r="I33" s="61"/>
      <c r="J33" s="61"/>
      <c r="K33" s="61"/>
      <c r="L33" s="61"/>
      <c r="M33" s="61"/>
      <c r="N33" s="79"/>
    </row>
    <row r="34" spans="3:14" ht="18.75" x14ac:dyDescent="0.3">
      <c r="C34" s="77"/>
      <c r="D34" s="43" t="s">
        <v>93</v>
      </c>
      <c r="E34" s="58" t="str">
        <f>E13</f>
        <v>trezentos e um reais e sessenta centavos</v>
      </c>
      <c r="F34" s="59"/>
      <c r="G34" s="59"/>
      <c r="H34" s="59"/>
      <c r="I34" s="59"/>
      <c r="J34" s="59"/>
      <c r="K34" s="59"/>
      <c r="L34" s="59"/>
      <c r="M34" s="60"/>
      <c r="N34" s="79"/>
    </row>
    <row r="35" spans="3:14" ht="18.75" x14ac:dyDescent="0.3">
      <c r="C35" s="77"/>
      <c r="D35" s="43" t="s">
        <v>95</v>
      </c>
      <c r="E35" s="61" t="str">
        <f>E14</f>
        <v>Vale Transporte do mês de Janeiro de 2017. Comtenplando os dias abaixo:</v>
      </c>
      <c r="F35" s="61"/>
      <c r="G35" s="61"/>
      <c r="H35" s="61"/>
      <c r="I35" s="61"/>
      <c r="J35" s="61"/>
      <c r="K35" s="61"/>
      <c r="L35" s="61"/>
      <c r="M35" s="61"/>
      <c r="N35" s="79"/>
    </row>
    <row r="36" spans="3:14" ht="18.75" x14ac:dyDescent="0.3">
      <c r="C36" s="77"/>
      <c r="D36" s="62" t="str">
        <f>D15</f>
        <v>=== / 02-jan-2017 / 03-jan-2017 / 04-jan-2017 / 05-jan-2017 / 06-jan-2017 / 07-jan-2017===</v>
      </c>
      <c r="E36" s="63"/>
      <c r="F36" s="63"/>
      <c r="G36" s="63"/>
      <c r="H36" s="63"/>
      <c r="I36" s="63"/>
      <c r="J36" s="63"/>
      <c r="K36" s="63"/>
      <c r="L36" s="63"/>
      <c r="M36" s="64"/>
      <c r="N36" s="79"/>
    </row>
    <row r="37" spans="3:14" ht="18.75" x14ac:dyDescent="0.3">
      <c r="C37" s="77"/>
      <c r="D37" s="62" t="str">
        <f>D16</f>
        <v>==== / 09-jan-2017 / 10-jan-2017 / 11-jan-2017 / 12-jan-2017 / 13-jan-2017 / 14-jan-2017===</v>
      </c>
      <c r="E37" s="63"/>
      <c r="F37" s="63"/>
      <c r="G37" s="63"/>
      <c r="H37" s="63"/>
      <c r="I37" s="63"/>
      <c r="J37" s="63"/>
      <c r="K37" s="63"/>
      <c r="L37" s="63"/>
      <c r="M37" s="64"/>
      <c r="N37" s="79"/>
    </row>
    <row r="38" spans="3:14" ht="18.75" x14ac:dyDescent="0.3">
      <c r="C38" s="77"/>
      <c r="D38" s="62" t="str">
        <f>D17</f>
        <v>=== / 16-jan-2017 / 17-jan-2017 / 18-jan-2017 / 19-jan-2017 / 20-jan-2017 / 21-jan-2017===</v>
      </c>
      <c r="E38" s="63"/>
      <c r="F38" s="63"/>
      <c r="G38" s="63"/>
      <c r="H38" s="63"/>
      <c r="I38" s="63"/>
      <c r="J38" s="63"/>
      <c r="K38" s="63"/>
      <c r="L38" s="63"/>
      <c r="M38" s="64"/>
      <c r="N38" s="79"/>
    </row>
    <row r="39" spans="3:14" ht="18.75" x14ac:dyDescent="0.3">
      <c r="C39" s="77"/>
      <c r="D39" s="62" t="str">
        <f>D18</f>
        <v>===/23-jan-2017/24-jan-2017/25-jan-2017/26-jan-2017/27-jan-2017/28-jan-2017===</v>
      </c>
      <c r="E39" s="63"/>
      <c r="F39" s="63"/>
      <c r="G39" s="63"/>
      <c r="H39" s="63"/>
      <c r="I39" s="63"/>
      <c r="J39" s="63"/>
      <c r="K39" s="63"/>
      <c r="L39" s="63"/>
      <c r="M39" s="64"/>
      <c r="N39" s="79"/>
    </row>
    <row r="40" spans="3:14" ht="18.75" x14ac:dyDescent="0.3">
      <c r="C40" s="77"/>
      <c r="D40" s="62" t="str">
        <f>D19</f>
        <v>===/30-jan-2017/31-jan-2017===</v>
      </c>
      <c r="E40" s="63"/>
      <c r="F40" s="63"/>
      <c r="G40" s="63"/>
      <c r="H40" s="63"/>
      <c r="I40" s="63"/>
      <c r="J40" s="63"/>
      <c r="K40" s="63"/>
      <c r="L40" s="63"/>
      <c r="M40" s="64"/>
      <c r="N40" s="79"/>
    </row>
    <row r="41" spans="3:14" ht="18.75" x14ac:dyDescent="0.3">
      <c r="C41" s="77"/>
      <c r="D41" s="80"/>
      <c r="E41" s="81"/>
      <c r="F41" s="81"/>
      <c r="G41" s="81"/>
      <c r="H41" s="81"/>
      <c r="I41" s="81"/>
      <c r="J41" s="81"/>
      <c r="K41" s="81"/>
      <c r="L41" s="81"/>
      <c r="M41" s="81"/>
      <c r="N41" s="79"/>
    </row>
    <row r="42" spans="3:14" ht="18.75" x14ac:dyDescent="0.3">
      <c r="C42" s="77"/>
      <c r="D42" s="82" t="str">
        <f ca="1">D21</f>
        <v>Brasília, 06 de janeiro de 2017.</v>
      </c>
      <c r="E42" s="81"/>
      <c r="F42" s="81"/>
      <c r="G42" s="81"/>
      <c r="H42" s="81"/>
      <c r="I42" s="81"/>
      <c r="J42" s="81"/>
      <c r="K42" s="81"/>
      <c r="L42" s="81"/>
      <c r="M42" s="81"/>
      <c r="N42" s="79"/>
    </row>
    <row r="43" spans="3:14" ht="18.75" x14ac:dyDescent="0.3">
      <c r="C43" s="77"/>
      <c r="D43" s="80"/>
      <c r="E43" s="81"/>
      <c r="F43" s="81"/>
      <c r="G43" s="81"/>
      <c r="H43" s="81"/>
      <c r="I43" s="81"/>
      <c r="J43" s="81"/>
      <c r="K43" s="81"/>
      <c r="L43" s="81"/>
      <c r="M43" s="81"/>
      <c r="N43" s="79"/>
    </row>
    <row r="44" spans="3:14" ht="18.75" x14ac:dyDescent="0.3">
      <c r="C44" s="77"/>
      <c r="D44" s="43" t="s">
        <v>100</v>
      </c>
      <c r="E44" s="58" t="str">
        <f>E23</f>
        <v>Mary Green</v>
      </c>
      <c r="F44" s="59"/>
      <c r="G44" s="59"/>
      <c r="H44" s="59"/>
      <c r="I44" s="60"/>
      <c r="J44" s="43" t="s">
        <v>101</v>
      </c>
      <c r="K44" s="59" t="str">
        <f>K23</f>
        <v>123.456.789-99</v>
      </c>
      <c r="L44" s="59"/>
      <c r="M44" s="60"/>
      <c r="N44" s="79"/>
    </row>
    <row r="45" spans="3:14" ht="18.75" x14ac:dyDescent="0.3">
      <c r="C45" s="77"/>
      <c r="D45" s="43" t="s">
        <v>94</v>
      </c>
      <c r="E45" s="61" t="str">
        <f>E24</f>
        <v>Rua xyz, Qd. Z, Lt. Y, Setor Rincon Park Ceul Brasília -DF</v>
      </c>
      <c r="F45" s="61"/>
      <c r="G45" s="61"/>
      <c r="H45" s="61"/>
      <c r="I45" s="61"/>
      <c r="J45" s="61"/>
      <c r="K45" s="61"/>
      <c r="L45" s="61"/>
      <c r="M45" s="61"/>
      <c r="N45" s="79"/>
    </row>
    <row r="46" spans="3:14" ht="23.25" x14ac:dyDescent="0.35">
      <c r="C46" s="77"/>
      <c r="D46" s="44" t="s">
        <v>102</v>
      </c>
      <c r="E46" s="51"/>
      <c r="F46" s="51"/>
      <c r="G46" s="51"/>
      <c r="H46" s="51"/>
      <c r="I46" s="51"/>
      <c r="J46" s="51"/>
      <c r="K46" s="51"/>
      <c r="L46" s="51"/>
      <c r="M46" s="51"/>
      <c r="N46" s="79"/>
    </row>
    <row r="47" spans="3:14" ht="9.9499999999999993" customHeight="1" x14ac:dyDescent="0.25">
      <c r="C47" s="93"/>
      <c r="D47" s="94"/>
      <c r="E47" s="95"/>
      <c r="F47" s="95"/>
      <c r="G47" s="95"/>
      <c r="H47" s="95"/>
      <c r="I47" s="95"/>
      <c r="J47" s="95"/>
      <c r="K47" s="95"/>
      <c r="L47" s="95"/>
      <c r="M47" s="95"/>
      <c r="N47" s="96"/>
    </row>
  </sheetData>
  <mergeCells count="41">
    <mergeCell ref="D19:M19"/>
    <mergeCell ref="D40:M40"/>
    <mergeCell ref="D38:M38"/>
    <mergeCell ref="E44:I44"/>
    <mergeCell ref="K44:M44"/>
    <mergeCell ref="E45:M45"/>
    <mergeCell ref="E46:M46"/>
    <mergeCell ref="D39:M39"/>
    <mergeCell ref="E33:M33"/>
    <mergeCell ref="E34:M34"/>
    <mergeCell ref="E35:M35"/>
    <mergeCell ref="D36:M36"/>
    <mergeCell ref="D37:M37"/>
    <mergeCell ref="D28:M28"/>
    <mergeCell ref="E30:F30"/>
    <mergeCell ref="J30:K30"/>
    <mergeCell ref="L30:M30"/>
    <mergeCell ref="E32:M32"/>
    <mergeCell ref="F2:I2"/>
    <mergeCell ref="F3:I3"/>
    <mergeCell ref="F4:G4"/>
    <mergeCell ref="D1:I1"/>
    <mergeCell ref="D2:E2"/>
    <mergeCell ref="D3:E3"/>
    <mergeCell ref="D4:E4"/>
    <mergeCell ref="E25:M25"/>
    <mergeCell ref="J9:K9"/>
    <mergeCell ref="L9:M9"/>
    <mergeCell ref="E9:F9"/>
    <mergeCell ref="D7:M7"/>
    <mergeCell ref="E11:M11"/>
    <mergeCell ref="E24:M24"/>
    <mergeCell ref="K23:M23"/>
    <mergeCell ref="E23:I23"/>
    <mergeCell ref="D17:M17"/>
    <mergeCell ref="E12:M12"/>
    <mergeCell ref="E14:M14"/>
    <mergeCell ref="E13:M13"/>
    <mergeCell ref="D15:M15"/>
    <mergeCell ref="D16:M16"/>
    <mergeCell ref="D18:M18"/>
  </mergeCells>
  <dataValidations disablePrompts="1" count="2">
    <dataValidation type="list" allowBlank="1" showInputMessage="1" showErrorMessage="1" sqref="F3">
      <formula1>lstDomestica</formula1>
    </dataValidation>
    <dataValidation type="list" allowBlank="1" showInputMessage="1" showErrorMessage="1" sqref="F2:I2">
      <formula1>lstEmpregador</formula1>
    </dataValidation>
  </dataValidations>
  <printOptions horizontalCentered="1" verticalCentered="1"/>
  <pageMargins left="0.25" right="0.25" top="0.75" bottom="0.75" header="0.3" footer="0.3"/>
  <pageSetup paperSize="9" scale="91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B4"/>
  <sheetViews>
    <sheetView topLeftCell="A2" workbookViewId="0">
      <selection activeCell="B5" sqref="B5"/>
    </sheetView>
  </sheetViews>
  <sheetFormatPr defaultRowHeight="15" x14ac:dyDescent="0.25"/>
  <cols>
    <col min="1" max="1" width="22.7109375" style="2" bestFit="1" customWidth="1"/>
    <col min="2" max="2" width="121.85546875" style="2" bestFit="1" customWidth="1"/>
  </cols>
  <sheetData>
    <row r="1" spans="1:2" x14ac:dyDescent="0.25">
      <c r="A1" s="2" t="s">
        <v>70</v>
      </c>
    </row>
    <row r="2" spans="1:2" x14ac:dyDescent="0.25">
      <c r="A2" s="2" t="s">
        <v>72</v>
      </c>
      <c r="B2" s="2" t="s">
        <v>71</v>
      </c>
    </row>
    <row r="3" spans="1:2" x14ac:dyDescent="0.25">
      <c r="A3" s="2" t="s">
        <v>73</v>
      </c>
      <c r="B3" s="2" t="s">
        <v>74</v>
      </c>
    </row>
    <row r="4" spans="1:2" ht="409.5" x14ac:dyDescent="0.25">
      <c r="A4" s="2" t="s">
        <v>104</v>
      </c>
      <c r="B4" s="97" t="s">
        <v>105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9</vt:i4>
      </vt:variant>
    </vt:vector>
  </HeadingPairs>
  <TitlesOfParts>
    <vt:vector size="18" baseType="lpstr">
      <vt:lpstr>Cadastro Doméstico(a)</vt:lpstr>
      <vt:lpstr>Cadastro Empregador(a)</vt:lpstr>
      <vt:lpstr>Tabela de Feriados</vt:lpstr>
      <vt:lpstr>Tabela de Meses</vt:lpstr>
      <vt:lpstr>Dados Gerais</vt:lpstr>
      <vt:lpstr>Jornada</vt:lpstr>
      <vt:lpstr>Cálculo do Vale Transporte</vt:lpstr>
      <vt:lpstr>Imprimir Recibo Vale Transporte</vt:lpstr>
      <vt:lpstr>temp</vt:lpstr>
      <vt:lpstr>'Imprimir Recibo Vale Transporte'!Area_de_impressao</vt:lpstr>
      <vt:lpstr>lstDomestica</vt:lpstr>
      <vt:lpstr>lstEmpregador</vt:lpstr>
      <vt:lpstr>'Cadastro Empregador(a)'!lstMes</vt:lpstr>
      <vt:lpstr>lstMes</vt:lpstr>
      <vt:lpstr>'Cadastro Empregador(a)'!lstSimNao</vt:lpstr>
      <vt:lpstr>lstSimNao</vt:lpstr>
      <vt:lpstr>QTD_VALETRANSPORTE</vt:lpstr>
      <vt:lpstr>VALOR_VALETRANSPORTE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</dc:creator>
  <cp:lastModifiedBy>evert</cp:lastModifiedBy>
  <cp:lastPrinted>2017-01-06T21:01:29Z</cp:lastPrinted>
  <dcterms:created xsi:type="dcterms:W3CDTF">2017-01-04T14:55:25Z</dcterms:created>
  <dcterms:modified xsi:type="dcterms:W3CDTF">2017-01-06T21:02:20Z</dcterms:modified>
</cp:coreProperties>
</file>