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 activeTab="4"/>
  </bookViews>
  <sheets>
    <sheet name="上证50指数成份-0701-因子取1" sheetId="16" r:id="rId1"/>
    <sheet name="上证50指数成份-628权重与0701价格推算权重因子" sheetId="1" r:id="rId2"/>
    <sheet name="上证50指数成份-0701" sheetId="13" r:id="rId3"/>
    <sheet name="上证50指数成份-0702" sheetId="14" r:id="rId4"/>
    <sheet name="上证50指数成份-0703" sheetId="15" r:id="rId5"/>
    <sheet name="上证50指数成份-0704" sheetId="17" r:id="rId6"/>
    <sheet name="上证50指数成份-0705" sheetId="18" r:id="rId7"/>
    <sheet name="自定义对比通达信测试0624-28" sheetId="7" r:id="rId8"/>
    <sheet name="上证50对比通达信测试0624-28" sheetId="8" r:id="rId9"/>
  </sheets>
  <definedNames>
    <definedName name="_xlnm._FilterDatabase" localSheetId="1" hidden="1">'上证50指数成份-628权重与0701价格推算权重因子'!$A$1:$N$51</definedName>
    <definedName name="_xlnm._FilterDatabase" localSheetId="7" hidden="1">'自定义对比通达信测试0624-28'!$A$1:$N$1</definedName>
    <definedName name="_xlnm._FilterDatabase" localSheetId="8" hidden="1">'上证50对比通达信测试0624-28'!$A$1:$O$1</definedName>
    <definedName name="_xlnm._FilterDatabase" localSheetId="2" hidden="1">'上证50指数成份-0701'!$A$1:$N$51</definedName>
    <definedName name="_xlnm._FilterDatabase" localSheetId="3" hidden="1">'上证50指数成份-0702'!$A$1:$N$51</definedName>
    <definedName name="_xlnm._FilterDatabase" localSheetId="4" hidden="1">'上证50指数成份-0703'!$A$1:$N$51</definedName>
    <definedName name="_xlnm._FilterDatabase" localSheetId="0" hidden="1">'上证50指数成份-0701-因子取1'!$A$1:$N$51</definedName>
    <definedName name="_xlnm._FilterDatabase" localSheetId="5" hidden="1">'上证50指数成份-0704'!$A$1:$N$51</definedName>
    <definedName name="_xlnm._FilterDatabase" localSheetId="6" hidden="1">'上证50指数成份-0705'!$A$1:$N$51</definedName>
    <definedName name="_xlnm.Print_Area" localSheetId="0">'上证50指数成份-0701-因子取1'!$A$1:$M$51</definedName>
    <definedName name="_xlnm.Print_Area" localSheetId="1">'上证50指数成份-628权重与0701价格推算权重因子'!$A$1:$W$51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<sst xmlns="http://schemas.openxmlformats.org/spreadsheetml/2006/main" count="1969" uniqueCount="216">
  <si>
    <t>证券代码</t>
  </si>
  <si>
    <t>证券名称</t>
  </si>
  <si>
    <r>
      <rPr>
        <b/>
        <sz val="10"/>
        <rFont val="宋体"/>
        <charset val="134"/>
      </rPr>
      <t>总股本</t>
    </r>
    <r>
      <rPr>
        <b/>
        <sz val="10"/>
        <rFont val="Arial"/>
        <charset val="134"/>
      </rPr>
      <t xml:space="preserve">
[</t>
    </r>
    <r>
      <rPr>
        <b/>
        <sz val="10"/>
        <rFont val="宋体"/>
        <charset val="134"/>
      </rPr>
      <t>单位</t>
    </r>
    <r>
      <rPr>
        <b/>
        <sz val="10"/>
        <rFont val="Arial"/>
        <charset val="134"/>
      </rPr>
      <t>]</t>
    </r>
    <r>
      <rPr>
        <b/>
        <sz val="10"/>
        <rFont val="宋体"/>
        <charset val="134"/>
      </rPr>
      <t>股</t>
    </r>
  </si>
  <si>
    <r>
      <rPr>
        <b/>
        <sz val="10"/>
        <rFont val="宋体"/>
        <charset val="134"/>
      </rPr>
      <t>流通</t>
    </r>
    <r>
      <rPr>
        <b/>
        <sz val="10"/>
        <rFont val="Arial"/>
        <charset val="134"/>
      </rPr>
      <t>A</t>
    </r>
    <r>
      <rPr>
        <b/>
        <sz val="10"/>
        <rFont val="宋体"/>
        <charset val="134"/>
      </rPr>
      <t>股</t>
    </r>
    <r>
      <rPr>
        <b/>
        <sz val="10"/>
        <rFont val="Arial"/>
        <charset val="134"/>
      </rPr>
      <t xml:space="preserve">
[</t>
    </r>
    <r>
      <rPr>
        <b/>
        <sz val="10"/>
        <rFont val="宋体"/>
        <charset val="134"/>
      </rPr>
      <t>单位</t>
    </r>
    <r>
      <rPr>
        <b/>
        <sz val="10"/>
        <rFont val="Arial"/>
        <charset val="134"/>
      </rPr>
      <t>]</t>
    </r>
    <r>
      <rPr>
        <b/>
        <sz val="10"/>
        <rFont val="宋体"/>
        <charset val="134"/>
      </rPr>
      <t>股</t>
    </r>
  </si>
  <si>
    <r>
      <t>收盘价</t>
    </r>
    <r>
      <rPr>
        <b/>
        <sz val="10"/>
        <rFont val="Arial"/>
        <charset val="134"/>
      </rPr>
      <t xml:space="preserve">
[</t>
    </r>
    <r>
      <rPr>
        <b/>
        <sz val="10"/>
        <rFont val="宋体"/>
        <charset val="134"/>
      </rPr>
      <t>复权方式</t>
    </r>
    <r>
      <rPr>
        <b/>
        <sz val="10"/>
        <rFont val="Arial"/>
        <charset val="134"/>
      </rPr>
      <t>]</t>
    </r>
    <r>
      <rPr>
        <b/>
        <sz val="10"/>
        <rFont val="宋体"/>
        <charset val="134"/>
      </rPr>
      <t>不复权</t>
    </r>
  </si>
  <si>
    <t>自由流通比例</t>
  </si>
  <si>
    <t>分级靠挡
加权比例</t>
  </si>
  <si>
    <t>调整股本数</t>
  </si>
  <si>
    <t>权重因子</t>
  </si>
  <si>
    <t>汇率</t>
  </si>
  <si>
    <t>调整市值</t>
  </si>
  <si>
    <t>流通市值</t>
  </si>
  <si>
    <t>调整市值百分比权重</t>
  </si>
  <si>
    <t>流通市值百分比权重</t>
  </si>
  <si>
    <t>官方公布权重</t>
  </si>
  <si>
    <t>推算调整市值</t>
  </si>
  <si>
    <t>推算权重因子</t>
  </si>
  <si>
    <t>匹配官方公布权重</t>
  </si>
  <si>
    <t>对比项（2024-07-01）</t>
  </si>
  <si>
    <t>计算值</t>
  </si>
  <si>
    <t>官网值</t>
  </si>
  <si>
    <t>相对误差</t>
  </si>
  <si>
    <t>600028.SH</t>
  </si>
  <si>
    <t>中国石化</t>
  </si>
  <si>
    <t>600028</t>
  </si>
  <si>
    <t>指数自由流通市值</t>
  </si>
  <si>
    <t>600030.SH</t>
  </si>
  <si>
    <t>中信证券</t>
  </si>
  <si>
    <t>600030</t>
  </si>
  <si>
    <t>样本最大自由流通市值</t>
  </si>
  <si>
    <t>600031.SH</t>
  </si>
  <si>
    <t>三一重工</t>
  </si>
  <si>
    <t>600031</t>
  </si>
  <si>
    <t>样本最小自由流通市值</t>
  </si>
  <si>
    <t>600036.SH</t>
  </si>
  <si>
    <t>招商银行</t>
  </si>
  <si>
    <t>600036</t>
  </si>
  <si>
    <t>样本平均自由流通市值</t>
  </si>
  <si>
    <t>600048.SH</t>
  </si>
  <si>
    <t>保利发展</t>
  </si>
  <si>
    <t>600048</t>
  </si>
  <si>
    <t>样本自由流通市值中位数</t>
  </si>
  <si>
    <t>600050.SH</t>
  </si>
  <si>
    <t>中国联通</t>
  </si>
  <si>
    <t>600050</t>
  </si>
  <si>
    <t>600089.SH</t>
  </si>
  <si>
    <t>特变电工</t>
  </si>
  <si>
    <t>600089</t>
  </si>
  <si>
    <t>列号</t>
  </si>
  <si>
    <t>序号</t>
  </si>
  <si>
    <t>十大权重（2024-07-01）</t>
  </si>
  <si>
    <t>600104.SH</t>
  </si>
  <si>
    <t>上汽集团</t>
  </si>
  <si>
    <t>600104</t>
  </si>
  <si>
    <t>?</t>
  </si>
  <si>
    <t>600150.SH</t>
  </si>
  <si>
    <t>中国船舶</t>
  </si>
  <si>
    <t>600150</t>
  </si>
  <si>
    <t>600276.SH</t>
  </si>
  <si>
    <t>恒瑞医药</t>
  </si>
  <si>
    <t>600276</t>
  </si>
  <si>
    <t>600309.SH</t>
  </si>
  <si>
    <t>万华化学</t>
  </si>
  <si>
    <t>600309</t>
  </si>
  <si>
    <t>600406.SH</t>
  </si>
  <si>
    <t>国电南瑞</t>
  </si>
  <si>
    <t>600406</t>
  </si>
  <si>
    <t>600436.SH</t>
  </si>
  <si>
    <t>片仔癀</t>
  </si>
  <si>
    <t>600436</t>
  </si>
  <si>
    <t>600438.SH</t>
  </si>
  <si>
    <t>通威股份</t>
  </si>
  <si>
    <t>600438</t>
  </si>
  <si>
    <t>600519.SH</t>
  </si>
  <si>
    <t>贵州茅台</t>
  </si>
  <si>
    <t>600519</t>
  </si>
  <si>
    <t>600690.SH</t>
  </si>
  <si>
    <t>海尔智家</t>
  </si>
  <si>
    <t>600690</t>
  </si>
  <si>
    <t>600809.SH</t>
  </si>
  <si>
    <t>山西汾酒</t>
  </si>
  <si>
    <t>600809</t>
  </si>
  <si>
    <t>600887.SH</t>
  </si>
  <si>
    <t>伊利股份</t>
  </si>
  <si>
    <t>600887</t>
  </si>
  <si>
    <t>600900.SH</t>
  </si>
  <si>
    <t>长江电力</t>
  </si>
  <si>
    <t>600900</t>
  </si>
  <si>
    <t>600941.SH</t>
  </si>
  <si>
    <t>中国移动</t>
  </si>
  <si>
    <t>600941</t>
  </si>
  <si>
    <t>601012.SH</t>
  </si>
  <si>
    <t>隆基绿能</t>
  </si>
  <si>
    <t>601012</t>
  </si>
  <si>
    <t>601088.SH</t>
  </si>
  <si>
    <t>中国神华</t>
  </si>
  <si>
    <t>601088</t>
  </si>
  <si>
    <t>601166.SH</t>
  </si>
  <si>
    <t>兴业银行</t>
  </si>
  <si>
    <t>601166</t>
  </si>
  <si>
    <t>601225.SH</t>
  </si>
  <si>
    <t>陕西煤业</t>
  </si>
  <si>
    <t>601225</t>
  </si>
  <si>
    <t>601288.SH</t>
  </si>
  <si>
    <t>农业银行</t>
  </si>
  <si>
    <t>601288</t>
  </si>
  <si>
    <t>601318.SH</t>
  </si>
  <si>
    <t>中国平安</t>
  </si>
  <si>
    <t>601318</t>
  </si>
  <si>
    <t>601328.SH</t>
  </si>
  <si>
    <t>交通银行</t>
  </si>
  <si>
    <t>601328</t>
  </si>
  <si>
    <t>601390.SH</t>
  </si>
  <si>
    <t>中国中铁</t>
  </si>
  <si>
    <t>601390</t>
  </si>
  <si>
    <t>601398.SH</t>
  </si>
  <si>
    <t>工商银行</t>
  </si>
  <si>
    <t>601398</t>
  </si>
  <si>
    <t>601601.SH</t>
  </si>
  <si>
    <t>中国太保</t>
  </si>
  <si>
    <t>601601</t>
  </si>
  <si>
    <t>601628.SH</t>
  </si>
  <si>
    <t>中国人寿</t>
  </si>
  <si>
    <t>601628</t>
  </si>
  <si>
    <t>601633.SH</t>
  </si>
  <si>
    <t>长城汽车</t>
  </si>
  <si>
    <t>601633</t>
  </si>
  <si>
    <t>601658.SH</t>
  </si>
  <si>
    <t>邮储银行</t>
  </si>
  <si>
    <t>601658</t>
  </si>
  <si>
    <t>601668.SH</t>
  </si>
  <si>
    <t>中国建筑</t>
  </si>
  <si>
    <t>601668</t>
  </si>
  <si>
    <t>601669.SH</t>
  </si>
  <si>
    <t>中国电建</t>
  </si>
  <si>
    <t>601669</t>
  </si>
  <si>
    <t>601728.SH</t>
  </si>
  <si>
    <t>中国电信</t>
  </si>
  <si>
    <t>601728</t>
  </si>
  <si>
    <t>601857.SH</t>
  </si>
  <si>
    <t>中国石油</t>
  </si>
  <si>
    <t>601857</t>
  </si>
  <si>
    <t>601888.SH</t>
  </si>
  <si>
    <t>中国中免</t>
  </si>
  <si>
    <t>601888</t>
  </si>
  <si>
    <t>601899.SH</t>
  </si>
  <si>
    <t>紫金矿业</t>
  </si>
  <si>
    <t>601899</t>
  </si>
  <si>
    <t>601919.SH</t>
  </si>
  <si>
    <t>中远海控</t>
  </si>
  <si>
    <t>601919</t>
  </si>
  <si>
    <t>601985.SH</t>
  </si>
  <si>
    <t>中国核电</t>
  </si>
  <si>
    <t>601985</t>
  </si>
  <si>
    <t>601988.SH</t>
  </si>
  <si>
    <t>中国银行</t>
  </si>
  <si>
    <t>601988</t>
  </si>
  <si>
    <t>603259.SH</t>
  </si>
  <si>
    <t>药明康德</t>
  </si>
  <si>
    <t>603259</t>
  </si>
  <si>
    <t>603288.SH</t>
  </si>
  <si>
    <t>海天味业</t>
  </si>
  <si>
    <t>603288</t>
  </si>
  <si>
    <t>603501.SH</t>
  </si>
  <si>
    <t>韦尔股份</t>
  </si>
  <si>
    <t>603501</t>
  </si>
  <si>
    <t>603986.SH</t>
  </si>
  <si>
    <t>兆易创新</t>
  </si>
  <si>
    <t>603986</t>
  </si>
  <si>
    <t>688012.SH</t>
  </si>
  <si>
    <t>中微公司</t>
  </si>
  <si>
    <t>688012</t>
  </si>
  <si>
    <t>688041.SH</t>
  </si>
  <si>
    <t>海光信息</t>
  </si>
  <si>
    <t>688041</t>
  </si>
  <si>
    <t>688111.SH</t>
  </si>
  <si>
    <t>金山办公</t>
  </si>
  <si>
    <t>688111</t>
  </si>
  <si>
    <t>688981.SH</t>
  </si>
  <si>
    <t>中芯国际</t>
  </si>
  <si>
    <t>688981</t>
  </si>
  <si>
    <t>不取值</t>
  </si>
  <si>
    <t>十大权重（2024-06-28）</t>
  </si>
  <si>
    <t>XD山西汾</t>
  </si>
  <si>
    <t>指数调整市值</t>
  </si>
  <si>
    <t>除数</t>
  </si>
  <si>
    <t>指数点</t>
  </si>
  <si>
    <t>指数点估算（2024-07-01）</t>
  </si>
  <si>
    <t>当日收盘值</t>
  </si>
  <si>
    <t>/</t>
  </si>
  <si>
    <t>对比项（2024-07-02）</t>
  </si>
  <si>
    <t>十大权重（2024-07-02）</t>
  </si>
  <si>
    <t>指数点估算（2024-07-02）</t>
  </si>
  <si>
    <t>对比项（2024-07-03）</t>
  </si>
  <si>
    <t>十大权重（2024-07-03）</t>
  </si>
  <si>
    <t>指数点估算（2024-07-03）</t>
  </si>
  <si>
    <t>对比项（2024-07-04）</t>
  </si>
  <si>
    <t>十大权重（2024-07-04）</t>
  </si>
  <si>
    <t>指数点估算（2024-07-04）</t>
  </si>
  <si>
    <t>2407.90</t>
  </si>
  <si>
    <t>对比项（2024-07-05）</t>
  </si>
  <si>
    <t>十大权重（2024-07-05）</t>
  </si>
  <si>
    <t>指数点估算（2024-07-05）</t>
  </si>
  <si>
    <t>2386.00</t>
  </si>
  <si>
    <t xml:space="preserve">总股本
[截止日期]最新
[单位]股
</t>
  </si>
  <si>
    <t xml:space="preserve">流通A股
[截止日期]最新
[单位]股
</t>
  </si>
  <si>
    <t xml:space="preserve">收盘价(不前推)
[交易日期]最新
[复权方式]不复权
</t>
  </si>
  <si>
    <t>分级靠挡加权比例</t>
  </si>
  <si>
    <r>
      <rPr>
        <sz val="10"/>
        <rFont val="Calibri"/>
        <charset val="134"/>
      </rPr>
      <t>1.</t>
    </r>
    <r>
      <rPr>
        <sz val="10"/>
        <rFont val="宋体"/>
        <charset val="134"/>
      </rPr>
      <t>流通股加权为仿深证成指模式</t>
    </r>
    <r>
      <rPr>
        <sz val="10"/>
        <rFont val="Calibri"/>
        <charset val="134"/>
      </rPr>
      <t>:</t>
    </r>
    <r>
      <rPr>
        <sz val="10"/>
        <rFont val="宋体"/>
        <charset val="134"/>
      </rPr>
      <t>流通股分级靠档为仿上证</t>
    </r>
    <r>
      <rPr>
        <sz val="10"/>
        <rFont val="Calibri"/>
        <charset val="134"/>
      </rPr>
      <t>180</t>
    </r>
    <r>
      <rPr>
        <sz val="10"/>
        <rFont val="宋体"/>
        <charset val="134"/>
      </rPr>
      <t>模式</t>
    </r>
    <r>
      <rPr>
        <sz val="10"/>
        <rFont val="Calibri"/>
        <charset val="134"/>
      </rPr>
      <t>;</t>
    </r>
    <r>
      <rPr>
        <sz val="10"/>
        <rFont val="宋体"/>
        <charset val="134"/>
      </rPr>
      <t>总股本加权为仿上证综指模式。</t>
    </r>
  </si>
  <si>
    <r>
      <rPr>
        <sz val="10"/>
        <rFont val="Calibri"/>
        <charset val="134"/>
      </rPr>
      <t>2.</t>
    </r>
    <r>
      <rPr>
        <sz val="10"/>
        <rFont val="宋体"/>
        <charset val="134"/>
      </rPr>
      <t>基准数值设置为基准日期收盘值，实际</t>
    </r>
    <r>
      <rPr>
        <sz val="10"/>
        <rFont val="Calibri"/>
        <charset val="134"/>
      </rPr>
      <t>K</t>
    </r>
    <r>
      <rPr>
        <sz val="10"/>
        <rFont val="宋体"/>
        <charset val="134"/>
      </rPr>
      <t>线数据从基准日期后的第一个有效数据开始。</t>
    </r>
  </si>
  <si>
    <r>
      <rPr>
        <sz val="10"/>
        <rFont val="Calibri"/>
        <charset val="134"/>
      </rPr>
      <t>3.</t>
    </r>
    <r>
      <rPr>
        <sz val="10"/>
        <rFont val="宋体"/>
        <charset val="134"/>
      </rPr>
      <t>新股以下载的盘后日线数据作为判断依据，需保证盘后数据完整。</t>
    </r>
  </si>
  <si>
    <r>
      <rPr>
        <sz val="10"/>
        <rFont val="Calibri"/>
        <charset val="134"/>
      </rPr>
      <t>4.</t>
    </r>
    <r>
      <rPr>
        <sz val="10"/>
        <rFont val="宋体"/>
        <charset val="134"/>
      </rPr>
      <t>如果品种无股本数据</t>
    </r>
    <r>
      <rPr>
        <sz val="10"/>
        <rFont val="Calibri"/>
        <charset val="134"/>
      </rPr>
      <t>,</t>
    </r>
    <r>
      <rPr>
        <sz val="10"/>
        <rFont val="宋体"/>
        <charset val="134"/>
      </rPr>
      <t>请不要使用股本加权类型</t>
    </r>
  </si>
  <si>
    <t>日期</t>
  </si>
  <si>
    <r>
      <rPr>
        <b/>
        <sz val="10"/>
        <rFont val="宋体"/>
        <charset val="134"/>
      </rPr>
      <t>收盘价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不前推</t>
    </r>
    <r>
      <rPr>
        <b/>
        <sz val="10"/>
        <rFont val="Arial"/>
        <charset val="134"/>
      </rPr>
      <t>)
[</t>
    </r>
    <r>
      <rPr>
        <b/>
        <sz val="10"/>
        <rFont val="宋体"/>
        <charset val="134"/>
      </rPr>
      <t>复权方式</t>
    </r>
    <r>
      <rPr>
        <b/>
        <sz val="10"/>
        <rFont val="Arial"/>
        <charset val="134"/>
      </rPr>
      <t>]</t>
    </r>
    <r>
      <rPr>
        <b/>
        <sz val="10"/>
        <rFont val="宋体"/>
        <charset val="134"/>
      </rPr>
      <t>不复权</t>
    </r>
  </si>
  <si>
    <t>XD陕西煤</t>
  </si>
  <si>
    <t>XD金山办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</si>
</sst>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\.00,,&quot;亿&quot;"/>
    <numFmt numFmtId="177" formatCode="0.000%"/>
    <numFmt numFmtId="178" formatCode="0.00_ "/>
  </numFmts>
  <fonts count="29">
    <font>
      <sz val="10"/>
      <name val="Calibri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2"/>
      <name val="Arial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Arial"/>
      <charset val="0"/>
    </font>
    <font>
      <sz val="10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/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/>
    <xf numFmtId="0" fontId="6" fillId="0" borderId="0" xfId="0" applyFont="1"/>
    <xf numFmtId="176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77" fontId="6" fillId="0" borderId="1" xfId="0" applyNumberFormat="1" applyFont="1" applyFill="1" applyBorder="1" applyAlignment="1"/>
    <xf numFmtId="178" fontId="2" fillId="0" borderId="0" xfId="0" applyNumberFormat="1" applyFont="1"/>
    <xf numFmtId="0" fontId="5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/>
    </xf>
    <xf numFmtId="0" fontId="6" fillId="0" borderId="0" xfId="0" applyFont="1" applyFill="1" applyBorder="1" applyAlignment="1"/>
    <xf numFmtId="0" fontId="7" fillId="0" borderId="0" xfId="0" applyFont="1" applyAlignment="1">
      <alignment horizontal="center"/>
    </xf>
    <xf numFmtId="0" fontId="7" fillId="0" borderId="1" xfId="0" applyFont="1" applyBorder="1"/>
    <xf numFmtId="176" fontId="7" fillId="0" borderId="1" xfId="0" applyNumberFormat="1" applyFont="1" applyBorder="1"/>
    <xf numFmtId="1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76" fontId="7" fillId="0" borderId="1" xfId="0" applyNumberFormat="1" applyFont="1" applyBorder="1" applyAlignment="1">
      <alignment horizontal="right"/>
    </xf>
    <xf numFmtId="0" fontId="7" fillId="0" borderId="1" xfId="0" applyNumberFormat="1" applyFont="1" applyBorder="1"/>
    <xf numFmtId="49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2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horizontal="centerContinuous" vertical="center" wrapText="1"/>
    </xf>
    <xf numFmtId="0" fontId="5" fillId="0" borderId="0" xfId="0" applyFont="1" applyBorder="1" applyAlignment="1">
      <alignment horizontal="centerContinuous" vertical="center" wrapText="1"/>
    </xf>
    <xf numFmtId="0" fontId="0" fillId="0" borderId="0" xfId="0" applyBorder="1"/>
    <xf numFmtId="176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Continuous" vertical="center" wrapText="1"/>
    </xf>
    <xf numFmtId="0" fontId="0" fillId="0" borderId="1" xfId="0" applyBorder="1" applyAlignment="1">
      <alignment horizontal="centerContinuous"/>
    </xf>
    <xf numFmtId="0" fontId="6" fillId="0" borderId="1" xfId="0" applyFont="1" applyFill="1" applyBorder="1" applyAlignment="1"/>
    <xf numFmtId="10" fontId="7" fillId="0" borderId="1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D57"/>
  <sheetViews>
    <sheetView showRuler="0" workbookViewId="0">
      <selection activeCell="AA31" sqref="AA31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hidden="1" customWidth="1"/>
    <col min="13" max="13" width="11.2" customWidth="1"/>
    <col min="14" max="14" width="11.2" hidden="1" customWidth="1"/>
    <col min="15" max="15" width="10.7" hidden="1" customWidth="1"/>
    <col min="16" max="16" width="20.9" hidden="1" customWidth="1"/>
    <col min="17" max="17" width="13.7" hidden="1" customWidth="1"/>
    <col min="18" max="23" width="9" hidden="1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6"/>
      <c r="S1" s="26"/>
      <c r="T1" s="51" t="s">
        <v>17</v>
      </c>
      <c r="U1" s="52"/>
      <c r="V1" s="52"/>
      <c r="W1" s="52"/>
      <c r="AA1" s="34" t="s">
        <v>18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121739689893</v>
      </c>
      <c r="D2" s="25">
        <v>94971971046</v>
      </c>
      <c r="E2" s="26">
        <v>6.39</v>
      </c>
      <c r="F2" s="27">
        <f t="shared" ref="F2:F51" si="0">D2/C2</f>
        <v>0.78012331992527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97391751914.4</v>
      </c>
      <c r="I2" s="26">
        <v>1</v>
      </c>
      <c r="J2" s="26">
        <v>1</v>
      </c>
      <c r="K2" s="25">
        <f t="shared" ref="K2:K51" si="3">E2*H2*I2*J2</f>
        <v>622333294733.016</v>
      </c>
      <c r="L2" s="25">
        <f t="shared" ref="L2:L51" si="4">D2*E2</f>
        <v>606870894983.94</v>
      </c>
      <c r="M2" s="27">
        <f>K2/$AB$2</f>
        <v>0.0324765916395965</v>
      </c>
      <c r="N2" s="27">
        <f>L2/SUM($L$2:$L$51)</f>
        <v>0.0338469175156568</v>
      </c>
      <c r="O2" s="29">
        <f>VLOOKUP(A2,U:W,3,FALSE)</f>
        <v>0.01332</v>
      </c>
      <c r="P2" s="25">
        <f>O2*$AC$2</f>
        <v>92679600960</v>
      </c>
      <c r="Q2" s="26">
        <f t="shared" ref="Q2:Q51" si="5">P2/E2/H2</f>
        <v>0.148922774571719</v>
      </c>
      <c r="R2" s="26"/>
      <c r="S2" s="26"/>
      <c r="T2" s="53" t="s">
        <v>24</v>
      </c>
      <c r="U2" s="53" t="str">
        <f t="shared" ref="U2:U51" si="6">T2&amp;".SH"</f>
        <v>600028.SH</v>
      </c>
      <c r="V2" s="53">
        <v>1.332</v>
      </c>
      <c r="W2" s="26">
        <f t="shared" ref="W2:W51" si="7">V2/100</f>
        <v>0.01332</v>
      </c>
      <c r="AA2" s="35" t="s">
        <v>25</v>
      </c>
      <c r="AB2" s="36">
        <f>SUM(K2:K51)</f>
        <v>19162518703910</v>
      </c>
      <c r="AC2" s="36">
        <v>6957928000000</v>
      </c>
      <c r="AD2" s="37">
        <f t="shared" ref="AD2:AD6" si="8">AB2/AC2-1</f>
        <v>1.75405533140182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18.2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1</v>
      </c>
      <c r="J3" s="26">
        <v>1</v>
      </c>
      <c r="K3" s="25">
        <f t="shared" si="3"/>
        <v>215787161830.24</v>
      </c>
      <c r="L3" s="25">
        <f t="shared" si="4"/>
        <v>206873636879</v>
      </c>
      <c r="M3" s="27">
        <f t="shared" ref="M3:M34" si="9">K3/$AB$2</f>
        <v>0.0112608976494416</v>
      </c>
      <c r="N3" s="27">
        <f>L3/SUM($L$2:$L$51)</f>
        <v>0.0115379316778616</v>
      </c>
      <c r="O3" s="29">
        <f>VLOOKUP(A3,U:W,3,FALSE)</f>
        <v>0.02569</v>
      </c>
      <c r="P3" s="25">
        <f>O3*$AC$2</f>
        <v>178749170320</v>
      </c>
      <c r="Q3" s="26">
        <f t="shared" si="5"/>
        <v>0.82835868827369</v>
      </c>
      <c r="R3" s="26"/>
      <c r="S3" s="26"/>
      <c r="T3" s="53" t="s">
        <v>28</v>
      </c>
      <c r="U3" s="53" t="str">
        <f t="shared" si="6"/>
        <v>600030.SH</v>
      </c>
      <c r="V3" s="53">
        <v>2.569</v>
      </c>
      <c r="W3" s="26">
        <f t="shared" si="7"/>
        <v>0.02569</v>
      </c>
      <c r="AA3" s="35" t="s">
        <v>29</v>
      </c>
      <c r="AB3" s="36">
        <f>MAX(K2:K51)</f>
        <v>1908908798641.74</v>
      </c>
      <c r="AC3" s="36">
        <v>904700100000</v>
      </c>
      <c r="AD3" s="37">
        <f t="shared" si="8"/>
        <v>1.10999070149516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16.43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1</v>
      </c>
      <c r="J4" s="26">
        <v>1</v>
      </c>
      <c r="K4" s="25">
        <f t="shared" si="3"/>
        <v>139420712093.91</v>
      </c>
      <c r="L4" s="25">
        <f t="shared" si="4"/>
        <v>139067066201.91</v>
      </c>
      <c r="M4" s="27">
        <f t="shared" si="9"/>
        <v>0.0072756986828387</v>
      </c>
      <c r="N4" s="27">
        <f>L4/SUM($L$2:$L$51)</f>
        <v>0.00775616619248974</v>
      </c>
      <c r="O4" s="29">
        <f>VLOOKUP(A4,U:W,3,FALSE)</f>
        <v>0.01415</v>
      </c>
      <c r="P4" s="25">
        <f>O4*$AC$2</f>
        <v>98454681200</v>
      </c>
      <c r="Q4" s="26">
        <f t="shared" si="5"/>
        <v>0.70616969115524</v>
      </c>
      <c r="R4" s="26"/>
      <c r="S4" s="26"/>
      <c r="T4" s="53" t="s">
        <v>32</v>
      </c>
      <c r="U4" s="53" t="str">
        <f t="shared" si="6"/>
        <v>600031.SH</v>
      </c>
      <c r="V4" s="53">
        <v>1.415</v>
      </c>
      <c r="W4" s="26">
        <f t="shared" si="7"/>
        <v>0.01415</v>
      </c>
      <c r="AA4" s="35" t="s">
        <v>33</v>
      </c>
      <c r="AB4" s="36">
        <f>MIN(K2:K51)</f>
        <v>62962628314.68</v>
      </c>
      <c r="AC4" s="36">
        <v>31464000000</v>
      </c>
      <c r="AD4" s="37">
        <f t="shared" si="8"/>
        <v>1.00110056937071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34.36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1</v>
      </c>
      <c r="J5" s="26">
        <v>1</v>
      </c>
      <c r="K5" s="25">
        <f t="shared" si="3"/>
        <v>866553894850.36</v>
      </c>
      <c r="L5" s="25">
        <f t="shared" si="4"/>
        <v>708810530580.44</v>
      </c>
      <c r="M5" s="27">
        <f t="shared" si="9"/>
        <v>0.0452212941440493</v>
      </c>
      <c r="N5" s="27">
        <f>L5/SUM($L$2:$L$51)</f>
        <v>0.0395323812050996</v>
      </c>
      <c r="O5" s="29">
        <f>VLOOKUP(A5,U:W,3,FALSE)</f>
        <v>0.06109</v>
      </c>
      <c r="P5" s="25">
        <f>O5*$AC$2</f>
        <v>425059821520</v>
      </c>
      <c r="Q5" s="26">
        <f t="shared" si="5"/>
        <v>0.490517466998866</v>
      </c>
      <c r="R5" s="26"/>
      <c r="S5" s="26"/>
      <c r="T5" s="53" t="s">
        <v>36</v>
      </c>
      <c r="U5" s="53" t="str">
        <f t="shared" si="6"/>
        <v>600036.SH</v>
      </c>
      <c r="V5" s="53">
        <v>6.109</v>
      </c>
      <c r="W5" s="26">
        <f t="shared" si="7"/>
        <v>0.06109</v>
      </c>
      <c r="AA5" s="35" t="s">
        <v>37</v>
      </c>
      <c r="AB5" s="36">
        <f>AVERAGE(K2:K51)</f>
        <v>383250374078.2</v>
      </c>
      <c r="AC5" s="36">
        <v>139159000000</v>
      </c>
      <c r="AD5" s="37">
        <f t="shared" si="8"/>
        <v>1.75404662348968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9.31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1</v>
      </c>
      <c r="J6" s="26">
        <v>1</v>
      </c>
      <c r="K6" s="25">
        <f t="shared" si="3"/>
        <v>111444828221.58</v>
      </c>
      <c r="L6" s="25">
        <f t="shared" si="4"/>
        <v>111444828221.58</v>
      </c>
      <c r="M6" s="27">
        <f t="shared" si="9"/>
        <v>0.005815771399552</v>
      </c>
      <c r="N6" s="27">
        <f>L6/SUM($L$2:$L$51)</f>
        <v>0.00621559534250226</v>
      </c>
      <c r="O6" s="29">
        <f>VLOOKUP(A6,U:W,3,FALSE)</f>
        <v>0.00908</v>
      </c>
      <c r="P6" s="25">
        <f>O6*$AC$2</f>
        <v>63177986240</v>
      </c>
      <c r="Q6" s="26">
        <f t="shared" si="5"/>
        <v>0.566899220432073</v>
      </c>
      <c r="R6" s="26"/>
      <c r="S6" s="26"/>
      <c r="T6" s="53" t="s">
        <v>40</v>
      </c>
      <c r="U6" s="53" t="str">
        <f t="shared" si="6"/>
        <v>600048.SH</v>
      </c>
      <c r="V6" s="53">
        <v>0.908</v>
      </c>
      <c r="W6" s="26">
        <f t="shared" si="7"/>
        <v>0.00908</v>
      </c>
      <c r="AA6" s="35" t="s">
        <v>41</v>
      </c>
      <c r="AB6" s="36">
        <f>MEDIAN(K2:K51)</f>
        <v>195450168525.95</v>
      </c>
      <c r="AC6" s="36">
        <v>97594000000</v>
      </c>
      <c r="AD6" s="37">
        <f t="shared" si="8"/>
        <v>1.00268631807232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4.68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1</v>
      </c>
      <c r="J7" s="26">
        <v>1</v>
      </c>
      <c r="K7" s="25">
        <f t="shared" si="3"/>
        <v>148826720540.16</v>
      </c>
      <c r="L7" s="25">
        <f t="shared" si="4"/>
        <v>144919252820.16</v>
      </c>
      <c r="M7" s="27">
        <f t="shared" si="9"/>
        <v>0.00776655317809515</v>
      </c>
      <c r="N7" s="27">
        <f>L7/SUM($L$2:$L$51)</f>
        <v>0.00808255930079555</v>
      </c>
      <c r="O7" s="29">
        <f>VLOOKUP(A7,U:W,3,FALSE)</f>
        <v>0.01295</v>
      </c>
      <c r="P7" s="25">
        <f>O7*$AC$2</f>
        <v>90105167600</v>
      </c>
      <c r="Q7" s="26">
        <f t="shared" si="5"/>
        <v>0.605436760770964</v>
      </c>
      <c r="R7" s="26"/>
      <c r="S7" s="26"/>
      <c r="T7" s="53" t="s">
        <v>44</v>
      </c>
      <c r="U7" s="53" t="str">
        <f t="shared" si="6"/>
        <v>600050.SH</v>
      </c>
      <c r="V7" s="53">
        <v>1.295</v>
      </c>
      <c r="W7" s="26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13.96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1</v>
      </c>
      <c r="J8" s="26">
        <v>1</v>
      </c>
      <c r="K8" s="25">
        <f t="shared" si="3"/>
        <v>70536983872.36</v>
      </c>
      <c r="L8" s="25">
        <f t="shared" si="4"/>
        <v>70536983872.36</v>
      </c>
      <c r="M8" s="27">
        <f t="shared" si="9"/>
        <v>0.00368098708537554</v>
      </c>
      <c r="N8" s="27">
        <f>L8/SUM($L$2:$L$51)</f>
        <v>0.00393404840249286</v>
      </c>
      <c r="O8" s="29">
        <f>VLOOKUP(A8,U:W,3,FALSE)</f>
        <v>0.01012</v>
      </c>
      <c r="P8" s="25">
        <f>O8*$AC$2</f>
        <v>70414231360</v>
      </c>
      <c r="Q8" s="26">
        <f t="shared" si="5"/>
        <v>0.998259742540422</v>
      </c>
      <c r="R8" s="26"/>
      <c r="S8" s="26"/>
      <c r="T8" s="53" t="s">
        <v>47</v>
      </c>
      <c r="U8" s="53" t="str">
        <f t="shared" si="6"/>
        <v>600089.SH</v>
      </c>
      <c r="V8" s="53">
        <v>1.012</v>
      </c>
      <c r="W8" s="26">
        <f t="shared" si="7"/>
        <v>0.01012</v>
      </c>
      <c r="Y8" s="19" t="s">
        <v>48</v>
      </c>
      <c r="Z8" s="19" t="s">
        <v>49</v>
      </c>
      <c r="AA8" s="34" t="s">
        <v>50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13.86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1</v>
      </c>
      <c r="J9" s="26">
        <v>1</v>
      </c>
      <c r="K9" s="25">
        <f t="shared" si="3"/>
        <v>160433650307.7</v>
      </c>
      <c r="L9" s="25">
        <f t="shared" si="4"/>
        <v>160433650307.7</v>
      </c>
      <c r="M9" s="27">
        <f t="shared" si="9"/>
        <v>0.00837226320749602</v>
      </c>
      <c r="N9" s="27">
        <f>L9/SUM($L$2:$L$51)</f>
        <v>0.00894784141665609</v>
      </c>
      <c r="O9" s="29">
        <f>VLOOKUP(A9,U:W,3,FALSE)</f>
        <v>0.00926</v>
      </c>
      <c r="P9" s="25">
        <f>O9*$AC$2</f>
        <v>64430413280</v>
      </c>
      <c r="Q9" s="26">
        <f t="shared" si="5"/>
        <v>0.401601616346865</v>
      </c>
      <c r="R9" s="26"/>
      <c r="S9" s="26"/>
      <c r="T9" s="53" t="s">
        <v>53</v>
      </c>
      <c r="U9" s="53" t="str">
        <f t="shared" si="6"/>
        <v>600104.SH</v>
      </c>
      <c r="V9" s="53">
        <v>0.926</v>
      </c>
      <c r="W9" s="26">
        <f t="shared" si="7"/>
        <v>0.00926</v>
      </c>
      <c r="Y9">
        <f>MATCH(LARGE($K$2:$K$51,Z9),$K$2:$K$51,0)</f>
        <v>37</v>
      </c>
      <c r="Z9">
        <v>1</v>
      </c>
      <c r="AA9" s="38" t="str" cm="1">
        <f t="array" ref="AA9">INDEX(B:B,Y9+1)</f>
        <v>中国石油</v>
      </c>
      <c r="AB9" s="37">
        <f>LARGE($M$2:$M$51,Z9)</f>
        <v>0.0996168002827435</v>
      </c>
      <c r="AC9" s="54" t="s">
        <v>54</v>
      </c>
      <c r="AD9" s="37" t="e">
        <f t="shared" ref="AD9:AD18" si="10">AB9/AC9-1</f>
        <v>#VALUE!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41.17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1</v>
      </c>
      <c r="J10" s="26">
        <v>1</v>
      </c>
      <c r="K10" s="25">
        <f t="shared" si="3"/>
        <v>184129891966.86</v>
      </c>
      <c r="L10" s="25">
        <f t="shared" si="4"/>
        <v>184129891966.86</v>
      </c>
      <c r="M10" s="27">
        <f t="shared" si="9"/>
        <v>0.00960885647716495</v>
      </c>
      <c r="N10" s="27">
        <f>L10/SUM($L$2:$L$51)</f>
        <v>0.0102694482748823</v>
      </c>
      <c r="O10" s="29">
        <f>VLOOKUP(A10,U:W,3,FALSE)</f>
        <v>0.01314</v>
      </c>
      <c r="P10" s="25">
        <f>O10*$AC$2</f>
        <v>91427173920</v>
      </c>
      <c r="Q10" s="26">
        <f t="shared" si="5"/>
        <v>0.496536292632243</v>
      </c>
      <c r="R10" s="26"/>
      <c r="S10" s="26"/>
      <c r="T10" s="53" t="s">
        <v>57</v>
      </c>
      <c r="U10" s="53" t="str">
        <f t="shared" si="6"/>
        <v>600150.SH</v>
      </c>
      <c r="V10" s="53">
        <v>1.314</v>
      </c>
      <c r="W10" s="26">
        <f t="shared" si="7"/>
        <v>0.01314</v>
      </c>
      <c r="Y10">
        <f>MATCH(LARGE($K$2:$K$51,Z10),$K$2:$K$51,0)</f>
        <v>15</v>
      </c>
      <c r="Z10">
        <v>2</v>
      </c>
      <c r="AA10" s="38" t="str" cm="1">
        <f t="array" ref="AA10">INDEX(B:B,Y10+1)</f>
        <v>贵州茅台</v>
      </c>
      <c r="AB10" s="37">
        <f>LARGE($M$2:$M$51,Z10)</f>
        <v>0.0944240271919371</v>
      </c>
      <c r="AC10" s="37">
        <v>0.13</v>
      </c>
      <c r="AD10" s="37">
        <f t="shared" si="10"/>
        <v>-0.273661329292792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38.27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1</v>
      </c>
      <c r="J11" s="26">
        <v>1</v>
      </c>
      <c r="K11" s="25">
        <f t="shared" si="3"/>
        <v>244124417025.98</v>
      </c>
      <c r="L11" s="25">
        <f t="shared" si="4"/>
        <v>244124417025.98</v>
      </c>
      <c r="M11" s="27">
        <f t="shared" si="9"/>
        <v>0.0127396831699461</v>
      </c>
      <c r="N11" s="27">
        <f>L11/SUM($L$2:$L$51)</f>
        <v>0.0136155137360061</v>
      </c>
      <c r="O11" s="29">
        <f>VLOOKUP(A11,U:W,3,FALSE)</f>
        <v>0.02479</v>
      </c>
      <c r="P11" s="25">
        <f>O11*$AC$2</f>
        <v>172487035120</v>
      </c>
      <c r="Q11" s="26">
        <f t="shared" si="5"/>
        <v>0.70655380244756</v>
      </c>
      <c r="R11" s="26"/>
      <c r="S11" s="26"/>
      <c r="T11" s="53" t="s">
        <v>60</v>
      </c>
      <c r="U11" s="53" t="str">
        <f t="shared" si="6"/>
        <v>600276.SH</v>
      </c>
      <c r="V11" s="53">
        <v>2.479</v>
      </c>
      <c r="W11" s="26">
        <f t="shared" si="7"/>
        <v>0.02479</v>
      </c>
      <c r="Y11">
        <f>MATCH(LARGE($K$2:$K$51,Z11),$K$2:$K$51,0)</f>
        <v>29</v>
      </c>
      <c r="Z11">
        <v>3</v>
      </c>
      <c r="AA11" s="38" t="str" cm="1">
        <f t="array" ref="AA11">INDEX(B:B,Y11+1)</f>
        <v>工商银行</v>
      </c>
      <c r="AB11" s="37">
        <f>LARGE($M$2:$M$51,Z11)</f>
        <v>0.0865975688607045</v>
      </c>
      <c r="AC11" s="37">
        <v>0.0299</v>
      </c>
      <c r="AD11" s="37">
        <f t="shared" si="10"/>
        <v>1.89623976122757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82.3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1</v>
      </c>
      <c r="J12" s="26">
        <v>1</v>
      </c>
      <c r="K12" s="25">
        <f t="shared" si="3"/>
        <v>258401147319.8</v>
      </c>
      <c r="L12" s="25">
        <f t="shared" si="4"/>
        <v>258401147319.8</v>
      </c>
      <c r="M12" s="27">
        <f t="shared" si="9"/>
        <v>0.0134847172917344</v>
      </c>
      <c r="N12" s="27">
        <f>L12/SUM($L$2:$L$51)</f>
        <v>0.0144117676289548</v>
      </c>
      <c r="O12" s="29">
        <f>VLOOKUP(A12,U:W,3,FALSE)</f>
        <v>0.02199</v>
      </c>
      <c r="P12" s="25">
        <f>O12*$AC$2</f>
        <v>153004836720</v>
      </c>
      <c r="Q12" s="26">
        <f t="shared" si="5"/>
        <v>0.592121352041211</v>
      </c>
      <c r="R12" s="26"/>
      <c r="S12" s="26"/>
      <c r="T12" s="53" t="s">
        <v>63</v>
      </c>
      <c r="U12" s="53" t="str">
        <f t="shared" si="6"/>
        <v>600309.SH</v>
      </c>
      <c r="V12" s="53">
        <v>2.199</v>
      </c>
      <c r="W12" s="26">
        <f t="shared" si="7"/>
        <v>0.02199</v>
      </c>
      <c r="Y12">
        <f>MATCH(LARGE($K$2:$K$51,Z12),$K$2:$K$51,0)</f>
        <v>25</v>
      </c>
      <c r="Z12">
        <v>4</v>
      </c>
      <c r="AA12" s="38" t="str" cm="1">
        <f t="array" ref="AA12">INDEX(B:B,Y12+1)</f>
        <v>农业银行</v>
      </c>
      <c r="AB12" s="37">
        <f>LARGE($M$2:$M$51,Z12)</f>
        <v>0.0810918801649519</v>
      </c>
      <c r="AC12" s="54" t="s">
        <v>54</v>
      </c>
      <c r="AD12" s="37" t="e">
        <f t="shared" si="10"/>
        <v>#VALUE!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24.85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1</v>
      </c>
      <c r="J13" s="26">
        <v>1</v>
      </c>
      <c r="K13" s="25">
        <f t="shared" si="3"/>
        <v>199615678338.3</v>
      </c>
      <c r="L13" s="25">
        <f t="shared" si="4"/>
        <v>198414445142.9</v>
      </c>
      <c r="M13" s="27">
        <f t="shared" si="9"/>
        <v>0.0104169854403101</v>
      </c>
      <c r="N13" s="27">
        <f>L13/SUM($L$2:$L$51)</f>
        <v>0.0110661384722434</v>
      </c>
      <c r="O13" s="29">
        <f>VLOOKUP(A13,U:W,3,FALSE)</f>
        <v>0.01447</v>
      </c>
      <c r="P13" s="25">
        <f>O13*$AC$2</f>
        <v>100681218160</v>
      </c>
      <c r="Q13" s="26">
        <f t="shared" si="5"/>
        <v>0.504375302572025</v>
      </c>
      <c r="R13" s="26"/>
      <c r="S13" s="26"/>
      <c r="T13" s="53" t="s">
        <v>66</v>
      </c>
      <c r="U13" s="53" t="str">
        <f t="shared" si="6"/>
        <v>600406.SH</v>
      </c>
      <c r="V13" s="53">
        <v>1.447</v>
      </c>
      <c r="W13" s="26">
        <f t="shared" si="7"/>
        <v>0.01447</v>
      </c>
      <c r="Y13">
        <f>MATCH(LARGE($K$2:$K$51,Z13),$K$2:$K$51,0)</f>
        <v>42</v>
      </c>
      <c r="Z13">
        <v>5</v>
      </c>
      <c r="AA13" s="38" t="str" cm="1">
        <f t="array" ref="AA13">INDEX(B:B,Y13+1)</f>
        <v>中国银行</v>
      </c>
      <c r="AB13" s="37">
        <f>LARGE($M$2:$M$51,Z13)</f>
        <v>0.0573950014124167</v>
      </c>
      <c r="AC13" s="54" t="s">
        <v>54</v>
      </c>
      <c r="AD13" s="37" t="e">
        <f t="shared" si="10"/>
        <v>#VALUE!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206.23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1</v>
      </c>
      <c r="J14" s="26">
        <v>1</v>
      </c>
      <c r="K14" s="25">
        <f t="shared" si="3"/>
        <v>124422108218.3</v>
      </c>
      <c r="L14" s="25">
        <f t="shared" si="4"/>
        <v>124422108218.3</v>
      </c>
      <c r="M14" s="27">
        <f t="shared" si="9"/>
        <v>0.00649299343895291</v>
      </c>
      <c r="N14" s="27">
        <f>L14/SUM($L$2:$L$51)</f>
        <v>0.00693937519297307</v>
      </c>
      <c r="O14" s="29">
        <f>VLOOKUP(A14,U:W,3,FALSE)</f>
        <v>0.00902</v>
      </c>
      <c r="P14" s="25">
        <f>O14*$AC$2</f>
        <v>62760510560</v>
      </c>
      <c r="Q14" s="26">
        <f t="shared" si="5"/>
        <v>0.50441606768056</v>
      </c>
      <c r="R14" s="26"/>
      <c r="S14" s="26"/>
      <c r="T14" s="53" t="s">
        <v>69</v>
      </c>
      <c r="U14" s="53" t="str">
        <f t="shared" si="6"/>
        <v>600436.SH</v>
      </c>
      <c r="V14" s="53">
        <v>0.902</v>
      </c>
      <c r="W14" s="26">
        <f t="shared" si="7"/>
        <v>0.00902</v>
      </c>
      <c r="Y14">
        <f>MATCH(LARGE($K$2:$K$51,Z14),$K$2:$K$51,0)</f>
        <v>22</v>
      </c>
      <c r="Z14">
        <v>6</v>
      </c>
      <c r="AA14" s="38" t="str" cm="1">
        <f t="array" ref="AA14">INDEX(B:B,Y14+1)</f>
        <v>中国神华</v>
      </c>
      <c r="AB14" s="37">
        <f>LARGE($M$2:$M$51,Z14)</f>
        <v>0.046948242945685</v>
      </c>
      <c r="AC14" s="54" t="s">
        <v>54</v>
      </c>
      <c r="AD14" s="37" t="e">
        <f t="shared" si="10"/>
        <v>#VALUE!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18.84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1</v>
      </c>
      <c r="J15" s="26">
        <v>1</v>
      </c>
      <c r="K15" s="25">
        <f t="shared" si="3"/>
        <v>84817257437.64</v>
      </c>
      <c r="L15" s="25">
        <f t="shared" si="4"/>
        <v>84817257437.64</v>
      </c>
      <c r="M15" s="27">
        <f t="shared" si="9"/>
        <v>0.00442620611351751</v>
      </c>
      <c r="N15" s="27">
        <f>L15/SUM($L$2:$L$51)</f>
        <v>0.0047304999137782</v>
      </c>
      <c r="O15" s="29">
        <f>VLOOKUP(A15,U:W,3,FALSE)</f>
        <v>0.00745</v>
      </c>
      <c r="P15" s="25">
        <f>O15*$AC$2</f>
        <v>51836563600</v>
      </c>
      <c r="Q15" s="26">
        <f t="shared" si="5"/>
        <v>0.611155856319826</v>
      </c>
      <c r="R15" s="26"/>
      <c r="S15" s="26"/>
      <c r="T15" s="53" t="s">
        <v>72</v>
      </c>
      <c r="U15" s="53" t="str">
        <f t="shared" si="6"/>
        <v>600438.SH</v>
      </c>
      <c r="V15" s="53">
        <v>0.745</v>
      </c>
      <c r="W15" s="26">
        <f t="shared" si="7"/>
        <v>0.00745</v>
      </c>
      <c r="Y15">
        <f>MATCH(LARGE($K$2:$K$51,Z15),$K$2:$K$51,0)</f>
        <v>4</v>
      </c>
      <c r="Z15">
        <v>7</v>
      </c>
      <c r="AA15" s="38" t="str" cm="1">
        <f t="array" ref="AA15">INDEX(B:B,Y15+1)</f>
        <v>招商银行</v>
      </c>
      <c r="AB15" s="37">
        <f>LARGE($M$2:$M$51,Z15)</f>
        <v>0.0452212941440493</v>
      </c>
      <c r="AC15" s="37">
        <v>0.0621</v>
      </c>
      <c r="AD15" s="37">
        <f t="shared" si="10"/>
        <v>-0.271798806053957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1440.38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1</v>
      </c>
      <c r="J16" s="26">
        <v>1</v>
      </c>
      <c r="K16" s="25">
        <f t="shared" si="3"/>
        <v>1809402187164</v>
      </c>
      <c r="L16" s="25">
        <f t="shared" si="4"/>
        <v>1809402187164</v>
      </c>
      <c r="M16" s="27">
        <f t="shared" si="9"/>
        <v>0.0944240271919371</v>
      </c>
      <c r="N16" s="27">
        <f>L16/SUM($L$2:$L$51)</f>
        <v>0.100915511170147</v>
      </c>
      <c r="O16" s="29">
        <f>VLOOKUP(A16,U:W,3,FALSE)</f>
        <v>0.13305</v>
      </c>
      <c r="P16" s="25">
        <f>O16*$AC$2</f>
        <v>925752320400</v>
      </c>
      <c r="Q16" s="26">
        <f t="shared" si="5"/>
        <v>0.511634354687608</v>
      </c>
      <c r="R16" s="26"/>
      <c r="S16" s="26"/>
      <c r="T16" s="53" t="s">
        <v>75</v>
      </c>
      <c r="U16" s="53" t="str">
        <f t="shared" si="6"/>
        <v>600519.SH</v>
      </c>
      <c r="V16" s="53">
        <v>13.305</v>
      </c>
      <c r="W16" s="26">
        <f t="shared" si="7"/>
        <v>0.13305</v>
      </c>
      <c r="Y16">
        <f>MATCH(LARGE($K$2:$K$51,Z16),$K$2:$K$51,0)</f>
        <v>19</v>
      </c>
      <c r="Z16">
        <v>8</v>
      </c>
      <c r="AA16" s="38" t="str" cm="1">
        <f t="array" ref="AA16">INDEX(B:B,Y16+1)</f>
        <v>长江电力</v>
      </c>
      <c r="AB16" s="37">
        <f>LARGE($M$2:$M$51,Z16)</f>
        <v>0.0376423929136465</v>
      </c>
      <c r="AC16" s="37">
        <v>0.0516</v>
      </c>
      <c r="AD16" s="37">
        <f t="shared" si="10"/>
        <v>-0.27049626136344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28.39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1</v>
      </c>
      <c r="J17" s="26">
        <v>1</v>
      </c>
      <c r="K17" s="25">
        <f t="shared" si="3"/>
        <v>187563657268.589</v>
      </c>
      <c r="L17" s="25">
        <f t="shared" si="4"/>
        <v>179099809847.06</v>
      </c>
      <c r="M17" s="27">
        <f t="shared" si="9"/>
        <v>0.00978804822929241</v>
      </c>
      <c r="N17" s="27">
        <f>L17/SUM($L$2:$L$51)</f>
        <v>0.00998890627490658</v>
      </c>
      <c r="O17" s="29">
        <f>VLOOKUP(A17,U:W,3,FALSE)</f>
        <v>0.01551</v>
      </c>
      <c r="P17" s="25">
        <f>O17*$AC$2</f>
        <v>107917463280</v>
      </c>
      <c r="Q17" s="26">
        <f t="shared" si="5"/>
        <v>0.575364464798548</v>
      </c>
      <c r="R17" s="26"/>
      <c r="S17" s="26"/>
      <c r="T17" s="53" t="s">
        <v>78</v>
      </c>
      <c r="U17" s="53" t="str">
        <f t="shared" si="6"/>
        <v>600690.SH</v>
      </c>
      <c r="V17" s="53">
        <v>1.551</v>
      </c>
      <c r="W17" s="26">
        <f t="shared" si="7"/>
        <v>0.01551</v>
      </c>
      <c r="Y17">
        <f>MATCH(LARGE($K$2:$K$51,Z17),$K$2:$K$51,0)</f>
        <v>31</v>
      </c>
      <c r="Z17">
        <v>9</v>
      </c>
      <c r="AA17" s="38" t="str" cm="1">
        <f t="array" ref="AA17">INDEX(B:B,Y17+1)</f>
        <v>中国人寿</v>
      </c>
      <c r="AB17" s="37">
        <f>LARGE($M$2:$M$51,Z17)</f>
        <v>0.0369929867964255</v>
      </c>
      <c r="AC17" s="54" t="s">
        <v>54</v>
      </c>
      <c r="AD17" s="37" t="e">
        <f t="shared" si="10"/>
        <v>#VALUE!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207.06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1</v>
      </c>
      <c r="J18" s="26">
        <v>1</v>
      </c>
      <c r="K18" s="25">
        <f t="shared" si="3"/>
        <v>252605791807.32</v>
      </c>
      <c r="L18" s="25">
        <f t="shared" si="4"/>
        <v>252605791807.32</v>
      </c>
      <c r="M18" s="27">
        <f t="shared" si="9"/>
        <v>0.0131822854662512</v>
      </c>
      <c r="N18" s="27">
        <f>L18/SUM($L$2:$L$51)</f>
        <v>0.0140885441532104</v>
      </c>
      <c r="O18" s="29">
        <f>VLOOKUP(A18,U:W,3,FALSE)</f>
        <v>0.01486</v>
      </c>
      <c r="P18" s="25">
        <f>O18*$AC$2</f>
        <v>103394810080</v>
      </c>
      <c r="Q18" s="26">
        <f t="shared" si="5"/>
        <v>0.409312903477947</v>
      </c>
      <c r="R18" s="26"/>
      <c r="S18" s="26"/>
      <c r="T18" s="53" t="s">
        <v>81</v>
      </c>
      <c r="U18" s="53" t="str">
        <f t="shared" si="6"/>
        <v>600809.SH</v>
      </c>
      <c r="V18" s="53">
        <v>1.486</v>
      </c>
      <c r="W18" s="26">
        <f t="shared" si="7"/>
        <v>0.01486</v>
      </c>
      <c r="Y18">
        <f>MATCH(LARGE($K$2:$K$51,Z18),$K$2:$K$51,0)</f>
        <v>1</v>
      </c>
      <c r="Z18">
        <v>10</v>
      </c>
      <c r="AA18" s="38" t="str" cm="1">
        <f t="array" ref="AA18">INDEX(B:B,Y18+1)</f>
        <v>中国石化</v>
      </c>
      <c r="AB18" s="37">
        <f>LARGE($M$2:$M$51,Z18)</f>
        <v>0.0324765916395965</v>
      </c>
      <c r="AC18" s="54" t="s">
        <v>54</v>
      </c>
      <c r="AD18" s="37" t="e">
        <f t="shared" si="10"/>
        <v>#VALUE!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25.97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1</v>
      </c>
      <c r="J19" s="26">
        <v>1</v>
      </c>
      <c r="K19" s="25">
        <f t="shared" si="3"/>
        <v>165327583368.85</v>
      </c>
      <c r="L19" s="25">
        <f t="shared" si="4"/>
        <v>163743295309.23</v>
      </c>
      <c r="M19" s="27">
        <f t="shared" si="9"/>
        <v>0.00862765411600699</v>
      </c>
      <c r="N19" s="27">
        <f>L19/SUM($L$2:$L$51)</f>
        <v>0.00913242974062878</v>
      </c>
      <c r="O19" s="29">
        <f>VLOOKUP(A19,U:W,3,FALSE)</f>
        <v>0.02375</v>
      </c>
      <c r="P19" s="25">
        <f>O19*$AC$2</f>
        <v>165250790000</v>
      </c>
      <c r="Q19" s="26">
        <f t="shared" si="5"/>
        <v>0.999535507824616</v>
      </c>
      <c r="R19" s="26"/>
      <c r="S19" s="26"/>
      <c r="T19" s="53" t="s">
        <v>84</v>
      </c>
      <c r="U19" s="53" t="str">
        <f t="shared" si="6"/>
        <v>600887.SH</v>
      </c>
      <c r="V19" s="53">
        <v>2.375</v>
      </c>
      <c r="W19" s="26">
        <f t="shared" si="7"/>
        <v>0.02375</v>
      </c>
    </row>
    <row r="20" spans="1:23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29.48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1</v>
      </c>
      <c r="J20" s="26">
        <v>1</v>
      </c>
      <c r="K20" s="25">
        <f t="shared" si="3"/>
        <v>721323058267.68</v>
      </c>
      <c r="L20" s="25">
        <f t="shared" si="4"/>
        <v>707733921708.44</v>
      </c>
      <c r="M20" s="27">
        <f t="shared" si="9"/>
        <v>0.0376423929136465</v>
      </c>
      <c r="N20" s="27">
        <f>L20/SUM($L$2:$L$51)</f>
        <v>0.0394723356633074</v>
      </c>
      <c r="O20" s="29">
        <f>VLOOKUP(A20,U:W,3,FALSE)</f>
        <v>0.05108</v>
      </c>
      <c r="P20" s="25">
        <f>O20*$AC$2</f>
        <v>355410962240</v>
      </c>
      <c r="Q20" s="26">
        <f t="shared" si="5"/>
        <v>0.492720921875907</v>
      </c>
      <c r="R20" s="26"/>
      <c r="S20" s="26"/>
      <c r="T20" s="53" t="s">
        <v>87</v>
      </c>
      <c r="U20" s="53" t="str">
        <f t="shared" si="6"/>
        <v>600900.SH</v>
      </c>
      <c r="V20" s="53">
        <v>5.108</v>
      </c>
      <c r="W20" s="26">
        <f t="shared" si="7"/>
        <v>0.05108</v>
      </c>
    </row>
    <row r="21" spans="1:23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107.46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</v>
      </c>
      <c r="J21" s="26">
        <v>1</v>
      </c>
      <c r="K21" s="25">
        <f t="shared" si="3"/>
        <v>92168663092.5024</v>
      </c>
      <c r="L21" s="25">
        <f t="shared" si="4"/>
        <v>81521613287.82</v>
      </c>
      <c r="M21" s="27">
        <f t="shared" si="9"/>
        <v>0.00480984073736068</v>
      </c>
      <c r="N21" s="27">
        <f>L21/SUM($L$2:$L$51)</f>
        <v>0.00454669245716444</v>
      </c>
      <c r="O21" s="29">
        <f>VLOOKUP(A21,U:W,3,FALSE)</f>
        <v>0.01401</v>
      </c>
      <c r="P21" s="25">
        <f>O21*$AC$2</f>
        <v>97480571280</v>
      </c>
      <c r="Q21" s="26">
        <f t="shared" si="5"/>
        <v>1.05763247517398</v>
      </c>
      <c r="R21" s="26"/>
      <c r="S21" s="26"/>
      <c r="T21" s="53" t="s">
        <v>90</v>
      </c>
      <c r="U21" s="53" t="str">
        <f t="shared" si="6"/>
        <v>600941.SH</v>
      </c>
      <c r="V21" s="53">
        <v>1.401</v>
      </c>
      <c r="W21" s="26">
        <f t="shared" si="7"/>
        <v>0.01401</v>
      </c>
    </row>
    <row r="22" spans="1:23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14.05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1</v>
      </c>
      <c r="J22" s="26">
        <v>1</v>
      </c>
      <c r="K22" s="25">
        <f t="shared" si="3"/>
        <v>106471528512.7</v>
      </c>
      <c r="L22" s="25">
        <f t="shared" si="4"/>
        <v>106471422491.4</v>
      </c>
      <c r="M22" s="27">
        <f t="shared" si="9"/>
        <v>0.0055562387261219</v>
      </c>
      <c r="N22" s="27">
        <f>L22/SUM($L$2:$L$51)</f>
        <v>0.00593821434612782</v>
      </c>
      <c r="O22" s="29">
        <f>VLOOKUP(A22,U:W,3,FALSE)</f>
        <v>0.01227</v>
      </c>
      <c r="P22" s="25">
        <f>O22*$AC$2</f>
        <v>85373776560</v>
      </c>
      <c r="Q22" s="26">
        <f t="shared" si="5"/>
        <v>0.801846068639999</v>
      </c>
      <c r="R22" s="26"/>
      <c r="S22" s="26"/>
      <c r="T22" s="53" t="s">
        <v>93</v>
      </c>
      <c r="U22" s="53" t="str">
        <f t="shared" si="6"/>
        <v>601012.SH</v>
      </c>
      <c r="V22" s="53">
        <v>1.227</v>
      </c>
      <c r="W22" s="26">
        <f t="shared" si="7"/>
        <v>0.01227</v>
      </c>
    </row>
    <row r="23" spans="1:23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45.28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1</v>
      </c>
      <c r="J23" s="26">
        <v>1</v>
      </c>
      <c r="K23" s="25">
        <f t="shared" si="3"/>
        <v>899646583562.4</v>
      </c>
      <c r="L23" s="25">
        <f t="shared" si="4"/>
        <v>746714198602.4</v>
      </c>
      <c r="M23" s="27">
        <f t="shared" si="9"/>
        <v>0.046948242945685</v>
      </c>
      <c r="N23" s="27">
        <f>L23/SUM($L$2:$L$51)</f>
        <v>0.0416463766787399</v>
      </c>
      <c r="O23" s="29">
        <f>VLOOKUP(A23,U:W,3,FALSE)</f>
        <v>0.02113</v>
      </c>
      <c r="P23" s="25">
        <f>O23*$AC$2</f>
        <v>147021018640</v>
      </c>
      <c r="Q23" s="26">
        <f t="shared" si="5"/>
        <v>0.163420860286969</v>
      </c>
      <c r="R23" s="26"/>
      <c r="S23" s="26"/>
      <c r="T23" s="53" t="s">
        <v>96</v>
      </c>
      <c r="U23" s="53" t="str">
        <f t="shared" si="6"/>
        <v>601088.SH</v>
      </c>
      <c r="V23" s="53">
        <v>2.113</v>
      </c>
      <c r="W23" s="26">
        <f t="shared" si="7"/>
        <v>0.02113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17.75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1</v>
      </c>
      <c r="J24" s="26">
        <v>1</v>
      </c>
      <c r="K24" s="25">
        <f t="shared" si="3"/>
        <v>368743830254</v>
      </c>
      <c r="L24" s="25">
        <f t="shared" si="4"/>
        <v>368743830254</v>
      </c>
      <c r="M24" s="27">
        <f t="shared" si="9"/>
        <v>0.0192429730116198</v>
      </c>
      <c r="N24" s="27">
        <f>L24/SUM($L$2:$L$51)</f>
        <v>0.0205658931910794</v>
      </c>
      <c r="O24" s="29">
        <f>VLOOKUP(A24,U:W,3,FALSE)</f>
        <v>0.03699</v>
      </c>
      <c r="P24" s="25">
        <f>O24*$AC$2</f>
        <v>257373756720</v>
      </c>
      <c r="Q24" s="26">
        <f t="shared" si="5"/>
        <v>0.697974408257121</v>
      </c>
      <c r="R24" s="26"/>
      <c r="S24" s="26"/>
      <c r="T24" s="53" t="s">
        <v>99</v>
      </c>
      <c r="U24" s="53" t="str">
        <f t="shared" si="6"/>
        <v>601166.SH</v>
      </c>
      <c r="V24" s="53">
        <v>3.699</v>
      </c>
      <c r="W24" s="26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26.87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1</v>
      </c>
      <c r="J25" s="26">
        <v>1</v>
      </c>
      <c r="K25" s="25">
        <f t="shared" si="3"/>
        <v>260504650000</v>
      </c>
      <c r="L25" s="25">
        <f t="shared" si="4"/>
        <v>260504650000</v>
      </c>
      <c r="M25" s="27">
        <f t="shared" si="9"/>
        <v>0.0135944890139544</v>
      </c>
      <c r="N25" s="27">
        <f>L25/SUM($L$2:$L$51)</f>
        <v>0.014529085961897</v>
      </c>
      <c r="O25" s="29">
        <f>VLOOKUP(A25,U:W,3,FALSE)</f>
        <v>0.01443</v>
      </c>
      <c r="P25" s="25">
        <f>O25*$AC$2</f>
        <v>100402901040</v>
      </c>
      <c r="Q25" s="26">
        <f t="shared" si="5"/>
        <v>0.385416924573131</v>
      </c>
      <c r="R25" s="26"/>
      <c r="S25" s="26"/>
      <c r="T25" s="53" t="s">
        <v>102</v>
      </c>
      <c r="U25" s="53" t="str">
        <f t="shared" si="6"/>
        <v>601225.SH</v>
      </c>
      <c r="V25" s="53">
        <v>1.443</v>
      </c>
      <c r="W25" s="26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4.44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1</v>
      </c>
      <c r="J26" s="26">
        <v>1</v>
      </c>
      <c r="K26" s="25">
        <f t="shared" si="3"/>
        <v>1553924670396.12</v>
      </c>
      <c r="L26" s="25">
        <f t="shared" si="4"/>
        <v>1417444295849.88</v>
      </c>
      <c r="M26" s="27">
        <f t="shared" si="9"/>
        <v>0.0810918801649519</v>
      </c>
      <c r="N26" s="27">
        <f>L26/SUM($L$2:$L$51)</f>
        <v>0.079054903705571</v>
      </c>
      <c r="O26" s="29">
        <f>VLOOKUP(A26,U:W,3,FALSE)</f>
        <v>0.02009</v>
      </c>
      <c r="P26" s="25">
        <f>O26*$AC$2</f>
        <v>139784773520</v>
      </c>
      <c r="Q26" s="26">
        <f t="shared" si="5"/>
        <v>0.0899559522948861</v>
      </c>
      <c r="R26" s="26"/>
      <c r="S26" s="26"/>
      <c r="T26" s="53" t="s">
        <v>105</v>
      </c>
      <c r="U26" s="53" t="str">
        <f t="shared" si="6"/>
        <v>601288.SH</v>
      </c>
      <c r="V26" s="53">
        <v>2.009</v>
      </c>
      <c r="W26" s="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41.62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1</v>
      </c>
      <c r="J27" s="26">
        <v>1</v>
      </c>
      <c r="K27" s="25">
        <f t="shared" si="3"/>
        <v>454745978606.004</v>
      </c>
      <c r="L27" s="25">
        <f t="shared" si="4"/>
        <v>447941813265.9</v>
      </c>
      <c r="M27" s="27">
        <f t="shared" si="9"/>
        <v>0.023731012902454</v>
      </c>
      <c r="N27" s="27">
        <f>L27/SUM($L$2:$L$51)</f>
        <v>0.0249829901726064</v>
      </c>
      <c r="O27" s="29">
        <f>VLOOKUP(A27,U:W,3,FALSE)</f>
        <v>0.06426</v>
      </c>
      <c r="P27" s="25">
        <f>O27*$AC$2</f>
        <v>447116453280</v>
      </c>
      <c r="Q27" s="26">
        <f t="shared" si="5"/>
        <v>0.983222445750061</v>
      </c>
      <c r="R27" s="26"/>
      <c r="S27" s="26"/>
      <c r="T27" s="53" t="s">
        <v>108</v>
      </c>
      <c r="U27" s="53" t="str">
        <f t="shared" si="6"/>
        <v>601318.SH</v>
      </c>
      <c r="V27" s="53">
        <v>6.426</v>
      </c>
      <c r="W27" s="26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7.54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1</v>
      </c>
      <c r="J28" s="26">
        <v>1</v>
      </c>
      <c r="K28" s="25">
        <f t="shared" si="3"/>
        <v>335964575341.98</v>
      </c>
      <c r="L28" s="25">
        <f t="shared" si="4"/>
        <v>295951514673.1</v>
      </c>
      <c r="M28" s="27">
        <f t="shared" si="9"/>
        <v>0.0175323808176338</v>
      </c>
      <c r="N28" s="27">
        <f>L28/SUM($L$2:$L$51)</f>
        <v>0.0165060585184913</v>
      </c>
      <c r="O28" s="29">
        <f>VLOOKUP(A28,U:W,3,FALSE)</f>
        <v>0.02963</v>
      </c>
      <c r="P28" s="25">
        <f>O28*$AC$2</f>
        <v>206163406640</v>
      </c>
      <c r="Q28" s="26">
        <f t="shared" si="5"/>
        <v>0.613646264431734</v>
      </c>
      <c r="R28" s="26"/>
      <c r="S28" s="26"/>
      <c r="T28" s="53" t="s">
        <v>111</v>
      </c>
      <c r="U28" s="53" t="str">
        <f t="shared" si="6"/>
        <v>601328.SH</v>
      </c>
      <c r="V28" s="53">
        <v>2.963</v>
      </c>
      <c r="W28" s="26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6.57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1</v>
      </c>
      <c r="J29" s="26">
        <v>1</v>
      </c>
      <c r="K29" s="25">
        <f t="shared" si="3"/>
        <v>162611637897.69</v>
      </c>
      <c r="L29" s="25">
        <f t="shared" si="4"/>
        <v>134155787294.97</v>
      </c>
      <c r="M29" s="27">
        <f t="shared" si="9"/>
        <v>0.00848592194013149</v>
      </c>
      <c r="N29" s="27">
        <f>L29/SUM($L$2:$L$51)</f>
        <v>0.00748225018591641</v>
      </c>
      <c r="O29" s="29">
        <f>VLOOKUP(A29,U:W,3,FALSE)</f>
        <v>0.00967</v>
      </c>
      <c r="P29" s="25">
        <f>O29*$AC$2</f>
        <v>67283163760</v>
      </c>
      <c r="Q29" s="26">
        <f t="shared" si="5"/>
        <v>0.413765980282004</v>
      </c>
      <c r="R29" s="26"/>
      <c r="S29" s="26"/>
      <c r="T29" s="53" t="s">
        <v>114</v>
      </c>
      <c r="U29" s="53" t="str">
        <f t="shared" si="6"/>
        <v>601390.SH</v>
      </c>
      <c r="V29" s="53">
        <v>0.967</v>
      </c>
      <c r="W29" s="26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5.82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1</v>
      </c>
      <c r="J30" s="26">
        <v>1</v>
      </c>
      <c r="K30" s="25">
        <f t="shared" si="3"/>
        <v>1659427533006.38</v>
      </c>
      <c r="L30" s="25">
        <f t="shared" si="4"/>
        <v>1569143076976.98</v>
      </c>
      <c r="M30" s="27">
        <f t="shared" si="9"/>
        <v>0.0865975688607045</v>
      </c>
      <c r="N30" s="27">
        <f>L30/SUM($L$2:$L$51)</f>
        <v>0.0875155766007022</v>
      </c>
      <c r="O30" s="29">
        <f>VLOOKUP(A30,U:W,3,FALSE)</f>
        <v>0.02884</v>
      </c>
      <c r="P30" s="25">
        <f>O30*$AC$2</f>
        <v>200666643520</v>
      </c>
      <c r="Q30" s="26">
        <f t="shared" si="5"/>
        <v>0.120925222420802</v>
      </c>
      <c r="R30" s="26"/>
      <c r="S30" s="26"/>
      <c r="T30" s="53" t="s">
        <v>117</v>
      </c>
      <c r="U30" s="53" t="str">
        <f t="shared" si="6"/>
        <v>601398.SH</v>
      </c>
      <c r="V30" s="53">
        <v>2.884</v>
      </c>
      <c r="W30" s="26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28.54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1</v>
      </c>
      <c r="J31" s="26">
        <v>1</v>
      </c>
      <c r="K31" s="25">
        <f t="shared" si="3"/>
        <v>219651636100.56</v>
      </c>
      <c r="L31" s="25">
        <f t="shared" si="4"/>
        <v>195357483125.7</v>
      </c>
      <c r="M31" s="27">
        <f t="shared" si="9"/>
        <v>0.0114625660381347</v>
      </c>
      <c r="N31" s="27">
        <f>L31/SUM($L$2:$L$51)</f>
        <v>0.0108956429976706</v>
      </c>
      <c r="O31" s="29">
        <f>VLOOKUP(A31,U:W,3,FALSE)</f>
        <v>0.01376</v>
      </c>
      <c r="P31" s="25">
        <f>O31*$AC$2</f>
        <v>95741089280</v>
      </c>
      <c r="Q31" s="26">
        <f t="shared" si="5"/>
        <v>0.435876968547451</v>
      </c>
      <c r="R31" s="26"/>
      <c r="S31" s="26"/>
      <c r="T31" s="53" t="s">
        <v>120</v>
      </c>
      <c r="U31" s="53" t="str">
        <f t="shared" si="6"/>
        <v>601601.SH</v>
      </c>
      <c r="V31" s="53">
        <v>1.376</v>
      </c>
      <c r="W31" s="26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31.35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1</v>
      </c>
      <c r="J32" s="26">
        <v>1</v>
      </c>
      <c r="K32" s="25">
        <f t="shared" si="3"/>
        <v>708878801400</v>
      </c>
      <c r="L32" s="25">
        <f t="shared" si="4"/>
        <v>652817665500</v>
      </c>
      <c r="M32" s="27">
        <f t="shared" si="9"/>
        <v>0.0369929867964255</v>
      </c>
      <c r="N32" s="27">
        <f>L32/SUM($L$2:$L$51)</f>
        <v>0.0364094997133235</v>
      </c>
      <c r="O32" s="29">
        <f>VLOOKUP(A32,U:W,3,FALSE)</f>
        <v>0.00747</v>
      </c>
      <c r="P32" s="25">
        <f>O32*$AC$2</f>
        <v>51975722160</v>
      </c>
      <c r="Q32" s="26">
        <f t="shared" si="5"/>
        <v>0.0733210275964672</v>
      </c>
      <c r="R32" s="26"/>
      <c r="S32" s="26"/>
      <c r="T32" s="53" t="s">
        <v>123</v>
      </c>
      <c r="U32" s="53" t="str">
        <f t="shared" si="6"/>
        <v>601628.SH</v>
      </c>
      <c r="V32" s="53">
        <v>0.747</v>
      </c>
      <c r="W32" s="26">
        <f t="shared" si="7"/>
        <v>0.00747</v>
      </c>
    </row>
    <row r="33" spans="1:23">
      <c r="A33" s="24" t="s">
        <v>124</v>
      </c>
      <c r="B33" s="24" t="s">
        <v>125</v>
      </c>
      <c r="C33" s="25">
        <v>8541945790</v>
      </c>
      <c r="D33" s="25">
        <v>6170400464</v>
      </c>
      <c r="E33" s="26">
        <v>25.28</v>
      </c>
      <c r="F33" s="27">
        <f t="shared" si="0"/>
        <v>0.722364741675562</v>
      </c>
      <c r="G33" s="28">
        <f t="shared" si="1"/>
        <v>0.8</v>
      </c>
      <c r="H33" s="25">
        <f t="shared" si="2"/>
        <v>6833556632</v>
      </c>
      <c r="I33" s="26">
        <v>1</v>
      </c>
      <c r="J33" s="26">
        <v>1</v>
      </c>
      <c r="K33" s="25">
        <f t="shared" si="3"/>
        <v>172752311656.96</v>
      </c>
      <c r="L33" s="25">
        <f t="shared" si="4"/>
        <v>155987723729.92</v>
      </c>
      <c r="M33" s="27">
        <f t="shared" si="9"/>
        <v>0.00901511509662406</v>
      </c>
      <c r="N33" s="27">
        <f>L33/SUM($L$2:$L$51)</f>
        <v>0.00869987943429282</v>
      </c>
      <c r="O33" s="29">
        <f>VLOOKUP(A33,U:W,3,FALSE)</f>
        <v>0.00455</v>
      </c>
      <c r="P33" s="25">
        <f>O33*$AC$2</f>
        <v>31658572400</v>
      </c>
      <c r="Q33" s="26">
        <f t="shared" si="5"/>
        <v>0.183259906025834</v>
      </c>
      <c r="R33" s="26"/>
      <c r="S33" s="26"/>
      <c r="T33" s="53" t="s">
        <v>126</v>
      </c>
      <c r="U33" s="53" t="str">
        <f t="shared" si="6"/>
        <v>601633.SH</v>
      </c>
      <c r="V33" s="53">
        <v>0.455</v>
      </c>
      <c r="W33" s="26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5.08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1</v>
      </c>
      <c r="J34" s="26">
        <v>1</v>
      </c>
      <c r="K34" s="25">
        <f t="shared" si="3"/>
        <v>352616786391.128</v>
      </c>
      <c r="L34" s="25">
        <f t="shared" si="4"/>
        <v>340981767616</v>
      </c>
      <c r="M34" s="27">
        <f t="shared" si="9"/>
        <v>0.0184013798937182</v>
      </c>
      <c r="N34" s="27">
        <f>L34/SUM($L$2:$L$51)</f>
        <v>0.0190175239218665</v>
      </c>
      <c r="O34" s="29">
        <f>VLOOKUP(A34,U:W,3,FALSE)</f>
        <v>0.00813</v>
      </c>
      <c r="P34" s="25">
        <f>O34*$AC$2</f>
        <v>56567954640</v>
      </c>
      <c r="Q34" s="26">
        <f t="shared" si="5"/>
        <v>0.160423317389246</v>
      </c>
      <c r="R34" s="26"/>
      <c r="S34" s="26"/>
      <c r="T34" s="53" t="s">
        <v>129</v>
      </c>
      <c r="U34" s="53" t="str">
        <f t="shared" si="6"/>
        <v>601658.SH</v>
      </c>
      <c r="V34" s="53">
        <v>0.813</v>
      </c>
      <c r="W34" s="26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5.44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1</v>
      </c>
      <c r="J35" s="26">
        <v>1</v>
      </c>
      <c r="K35" s="25">
        <f t="shared" si="3"/>
        <v>226412541295.36</v>
      </c>
      <c r="L35" s="25">
        <f t="shared" si="4"/>
        <v>224782924015.36</v>
      </c>
      <c r="M35" s="27">
        <f t="shared" ref="M35:M51" si="11">K35/$AB$2</f>
        <v>0.0118153852733963</v>
      </c>
      <c r="N35" s="27">
        <f>L35/SUM($L$2:$L$51)</f>
        <v>0.0125367836074547</v>
      </c>
      <c r="O35" s="29">
        <f>VLOOKUP(A35,U:W,3,FALSE)</f>
        <v>0.01595</v>
      </c>
      <c r="P35" s="25">
        <f>O35*$AC$2</f>
        <v>110978951600</v>
      </c>
      <c r="Q35" s="26">
        <f t="shared" si="5"/>
        <v>0.49016256327968</v>
      </c>
      <c r="R35" s="26"/>
      <c r="S35" s="26"/>
      <c r="T35" s="53" t="s">
        <v>132</v>
      </c>
      <c r="U35" s="53" t="str">
        <f t="shared" si="6"/>
        <v>601668.SH</v>
      </c>
      <c r="V35" s="53">
        <v>1.595</v>
      </c>
      <c r="W35" s="26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5.68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1</v>
      </c>
      <c r="J36" s="26">
        <v>1</v>
      </c>
      <c r="K36" s="25">
        <f t="shared" si="3"/>
        <v>78275668013.696</v>
      </c>
      <c r="L36" s="25">
        <f t="shared" si="4"/>
        <v>74246266828</v>
      </c>
      <c r="M36" s="27">
        <f t="shared" si="11"/>
        <v>0.0040848319170968</v>
      </c>
      <c r="N36" s="27">
        <f>L36/SUM($L$2:$L$51)</f>
        <v>0.00414092567289664</v>
      </c>
      <c r="O36" s="29">
        <f>VLOOKUP(A36,U:W,3,FALSE)</f>
        <v>0.00695</v>
      </c>
      <c r="P36" s="25">
        <f>O36*$AC$2</f>
        <v>48357599600</v>
      </c>
      <c r="Q36" s="26">
        <f t="shared" si="5"/>
        <v>0.617785843635838</v>
      </c>
      <c r="R36" s="26"/>
      <c r="S36" s="26"/>
      <c r="T36" s="53" t="s">
        <v>135</v>
      </c>
      <c r="U36" s="53" t="str">
        <f t="shared" si="6"/>
        <v>601669.SH</v>
      </c>
      <c r="V36" s="53">
        <v>0.695</v>
      </c>
      <c r="W36" s="2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1</v>
      </c>
      <c r="J37" s="26">
        <v>1</v>
      </c>
      <c r="K37" s="25">
        <f t="shared" si="3"/>
        <v>167458063819.17</v>
      </c>
      <c r="L37" s="25">
        <f t="shared" si="4"/>
        <v>119501594830.2</v>
      </c>
      <c r="M37" s="27">
        <f t="shared" si="11"/>
        <v>0.00873883367873771</v>
      </c>
      <c r="N37" s="27">
        <f>L37/SUM($L$2:$L$51)</f>
        <v>0.00666494415309578</v>
      </c>
      <c r="O37" s="29">
        <f>VLOOKUP(A37,U:W,3,FALSE)</f>
        <v>0.01378</v>
      </c>
      <c r="P37" s="25">
        <f>O37*$AC$2</f>
        <v>95880247840</v>
      </c>
      <c r="Q37" s="26">
        <f t="shared" si="5"/>
        <v>0.572562739908044</v>
      </c>
      <c r="R37" s="26"/>
      <c r="S37" s="26"/>
      <c r="T37" s="53" t="s">
        <v>138</v>
      </c>
      <c r="U37" s="53" t="str">
        <f t="shared" si="6"/>
        <v>601728.SH</v>
      </c>
      <c r="V37" s="53">
        <v>1.378</v>
      </c>
      <c r="W37" s="26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10.43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1</v>
      </c>
      <c r="J38" s="26">
        <v>1</v>
      </c>
      <c r="K38" s="25">
        <f t="shared" si="3"/>
        <v>1908908798641.74</v>
      </c>
      <c r="L38" s="25">
        <f t="shared" si="4"/>
        <v>1688847271641.74</v>
      </c>
      <c r="M38" s="27">
        <f t="shared" si="11"/>
        <v>0.0996168002827435</v>
      </c>
      <c r="N38" s="27">
        <f>L38/SUM($L$2:$L$51)</f>
        <v>0.0941918203233534</v>
      </c>
      <c r="O38" s="29">
        <f>VLOOKUP(A38,U:W,3,FALSE)</f>
        <v>0.01689</v>
      </c>
      <c r="P38" s="25">
        <f>O38*$AC$2</f>
        <v>117519403920</v>
      </c>
      <c r="Q38" s="26">
        <f t="shared" si="5"/>
        <v>0.0615636556359421</v>
      </c>
      <c r="R38" s="26"/>
      <c r="S38" s="26"/>
      <c r="T38" s="53" t="s">
        <v>141</v>
      </c>
      <c r="U38" s="53" t="str">
        <f t="shared" si="6"/>
        <v>601857.SH</v>
      </c>
      <c r="V38" s="53">
        <v>1.689</v>
      </c>
      <c r="W38" s="26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62.5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1</v>
      </c>
      <c r="J39" s="26">
        <v>1</v>
      </c>
      <c r="K39" s="25">
        <f t="shared" si="3"/>
        <v>129303690250</v>
      </c>
      <c r="L39" s="25">
        <f t="shared" si="4"/>
        <v>122029721500</v>
      </c>
      <c r="M39" s="27">
        <f t="shared" si="11"/>
        <v>0.00674773980643872</v>
      </c>
      <c r="N39" s="27">
        <f>L39/SUM($L$2:$L$51)</f>
        <v>0.00680594497480122</v>
      </c>
      <c r="O39" s="29">
        <f>VLOOKUP(A39,U:W,3,FALSE)</f>
        <v>0.00881</v>
      </c>
      <c r="P39" s="25">
        <f>O39*$AC$2</f>
        <v>61299345680</v>
      </c>
      <c r="Q39" s="26">
        <f t="shared" si="5"/>
        <v>0.474072670018016</v>
      </c>
      <c r="R39" s="26"/>
      <c r="S39" s="26"/>
      <c r="T39" s="53" t="s">
        <v>144</v>
      </c>
      <c r="U39" s="53" t="str">
        <f t="shared" si="6"/>
        <v>601888.SH</v>
      </c>
      <c r="V39" s="53">
        <v>0.881</v>
      </c>
      <c r="W39" s="26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18.04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1</v>
      </c>
      <c r="J40" s="26">
        <v>1</v>
      </c>
      <c r="K40" s="25">
        <f t="shared" si="3"/>
        <v>383572093182.08</v>
      </c>
      <c r="L40" s="25">
        <f t="shared" si="4"/>
        <v>370835526369.44</v>
      </c>
      <c r="M40" s="27">
        <f t="shared" si="11"/>
        <v>0.0200167889779444</v>
      </c>
      <c r="N40" s="27">
        <f>L40/SUM($L$2:$L$51)</f>
        <v>0.0206825530382929</v>
      </c>
      <c r="O40" s="29">
        <f>VLOOKUP(A40,U:W,3,FALSE)</f>
        <v>0.04178</v>
      </c>
      <c r="P40" s="25">
        <f>O40*$AC$2</f>
        <v>290702231840</v>
      </c>
      <c r="Q40" s="26">
        <f t="shared" si="5"/>
        <v>0.757881600374939</v>
      </c>
      <c r="R40" s="26"/>
      <c r="S40" s="26"/>
      <c r="T40" s="53" t="s">
        <v>147</v>
      </c>
      <c r="U40" s="53" t="str">
        <f t="shared" si="6"/>
        <v>601899.SH</v>
      </c>
      <c r="V40" s="53">
        <v>4.178</v>
      </c>
      <c r="W40" s="26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15.82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1</v>
      </c>
      <c r="J41" s="26">
        <v>1</v>
      </c>
      <c r="K41" s="25">
        <f t="shared" si="3"/>
        <v>201997429093.04</v>
      </c>
      <c r="L41" s="25">
        <f t="shared" si="4"/>
        <v>201876266766.3</v>
      </c>
      <c r="M41" s="27">
        <f t="shared" si="11"/>
        <v>0.0105412775958217</v>
      </c>
      <c r="N41" s="27">
        <f>L41/SUM($L$2:$L$51)</f>
        <v>0.0112592141196498</v>
      </c>
      <c r="O41" s="29">
        <f>VLOOKUP(A41,U:W,3,FALSE)</f>
        <v>0.01427</v>
      </c>
      <c r="P41" s="25">
        <f>O41*$AC$2</f>
        <v>99289632560</v>
      </c>
      <c r="Q41" s="26">
        <f t="shared" si="5"/>
        <v>0.49153909040232</v>
      </c>
      <c r="R41" s="26"/>
      <c r="S41" s="26"/>
      <c r="T41" s="53" t="s">
        <v>150</v>
      </c>
      <c r="U41" s="53" t="str">
        <f t="shared" si="6"/>
        <v>601919.SH</v>
      </c>
      <c r="V41" s="53">
        <v>1.427</v>
      </c>
      <c r="W41" s="26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10.93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1</v>
      </c>
      <c r="J42" s="26">
        <v>1</v>
      </c>
      <c r="K42" s="25">
        <f t="shared" si="3"/>
        <v>206394303596.31</v>
      </c>
      <c r="L42" s="25">
        <f t="shared" si="4"/>
        <v>206394303596.31</v>
      </c>
      <c r="M42" s="27">
        <f t="shared" si="11"/>
        <v>0.0107707294007336</v>
      </c>
      <c r="N42" s="27">
        <f>L42/SUM($L$2:$L$51)</f>
        <v>0.0115111978960708</v>
      </c>
      <c r="O42" s="29">
        <f>VLOOKUP(A42,U:W,3,FALSE)</f>
        <v>0.01453</v>
      </c>
      <c r="P42" s="25">
        <f>O42*$AC$2</f>
        <v>101098693840</v>
      </c>
      <c r="Q42" s="26">
        <f t="shared" si="5"/>
        <v>0.489832771924465</v>
      </c>
      <c r="R42" s="26"/>
      <c r="S42" s="26"/>
      <c r="T42" s="53" t="s">
        <v>153</v>
      </c>
      <c r="U42" s="53" t="str">
        <f t="shared" si="6"/>
        <v>601985.SH</v>
      </c>
      <c r="V42" s="53">
        <v>1.453</v>
      </c>
      <c r="W42" s="26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4.67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1</v>
      </c>
      <c r="J43" s="26">
        <v>1</v>
      </c>
      <c r="K43" s="25">
        <f t="shared" si="3"/>
        <v>1099832788076.38</v>
      </c>
      <c r="L43" s="25">
        <f t="shared" si="4"/>
        <v>984274954330.82</v>
      </c>
      <c r="M43" s="27">
        <f t="shared" si="11"/>
        <v>0.0573950014124167</v>
      </c>
      <c r="N43" s="27">
        <f>L43/SUM($L$2:$L$51)</f>
        <v>0.0548958163380759</v>
      </c>
      <c r="O43" s="29">
        <f>VLOOKUP(A43,U:W,3,FALSE)</f>
        <v>0.01406</v>
      </c>
      <c r="P43" s="25">
        <f>O43*$AC$2</f>
        <v>97828467680</v>
      </c>
      <c r="Q43" s="26">
        <f t="shared" si="5"/>
        <v>0.0889484917530995</v>
      </c>
      <c r="R43" s="26"/>
      <c r="S43" s="26"/>
      <c r="T43" s="53" t="s">
        <v>156</v>
      </c>
      <c r="U43" s="53" t="str">
        <f t="shared" si="6"/>
        <v>601988.SH</v>
      </c>
      <c r="V43" s="53">
        <v>1.406</v>
      </c>
      <c r="W43" s="26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38.66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1</v>
      </c>
      <c r="J44" s="26">
        <v>1</v>
      </c>
      <c r="K44" s="25">
        <f t="shared" si="3"/>
        <v>112575105667.98</v>
      </c>
      <c r="L44" s="25">
        <f t="shared" si="4"/>
        <v>97610741708.98</v>
      </c>
      <c r="M44" s="27">
        <f t="shared" si="11"/>
        <v>0.00587475516175281</v>
      </c>
      <c r="N44" s="27">
        <f>L44/SUM($L$2:$L$51)</f>
        <v>0.00544402895339602</v>
      </c>
      <c r="O44" s="29">
        <f>VLOOKUP(A44,U:W,3,FALSE)</f>
        <v>0.01428</v>
      </c>
      <c r="P44" s="25">
        <f>O44*$AC$2</f>
        <v>99359211840</v>
      </c>
      <c r="Q44" s="26">
        <f t="shared" si="5"/>
        <v>0.88260376262086</v>
      </c>
      <c r="R44" s="26"/>
      <c r="S44" s="26"/>
      <c r="T44" s="53" t="s">
        <v>159</v>
      </c>
      <c r="U44" s="53" t="str">
        <f t="shared" si="6"/>
        <v>603259.SH</v>
      </c>
      <c r="V44" s="53">
        <v>1.428</v>
      </c>
      <c r="W44" s="26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34.4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1</v>
      </c>
      <c r="J45" s="26">
        <v>1</v>
      </c>
      <c r="K45" s="25">
        <f t="shared" si="3"/>
        <v>191284658713.6</v>
      </c>
      <c r="L45" s="25">
        <f t="shared" si="4"/>
        <v>191284658713.6</v>
      </c>
      <c r="M45" s="27">
        <f t="shared" si="11"/>
        <v>0.00998222945893691</v>
      </c>
      <c r="N45" s="27">
        <f>L45/SUM($L$2:$L$51)</f>
        <v>0.0106684899852729</v>
      </c>
      <c r="O45" s="29">
        <f>VLOOKUP(A45,U:W,3,FALSE)</f>
        <v>0.0083</v>
      </c>
      <c r="P45" s="25">
        <f>O45*$AC$2</f>
        <v>57750802400</v>
      </c>
      <c r="Q45" s="26">
        <f t="shared" si="5"/>
        <v>0.301910267077231</v>
      </c>
      <c r="R45" s="26"/>
      <c r="S45" s="26"/>
      <c r="T45" s="53" t="s">
        <v>162</v>
      </c>
      <c r="U45" s="53" t="str">
        <f t="shared" si="6"/>
        <v>603288.SH</v>
      </c>
      <c r="V45" s="53">
        <v>0.83</v>
      </c>
      <c r="W45" s="26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99.02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1</v>
      </c>
      <c r="J46" s="26">
        <v>1</v>
      </c>
      <c r="K46" s="25">
        <f t="shared" si="3"/>
        <v>120386109714.98</v>
      </c>
      <c r="L46" s="25">
        <f t="shared" si="4"/>
        <v>120252559757.64</v>
      </c>
      <c r="M46" s="27">
        <f t="shared" si="11"/>
        <v>0.00628237402270172</v>
      </c>
      <c r="N46" s="27">
        <f>L46/SUM($L$2:$L$51)</f>
        <v>0.00670682760502321</v>
      </c>
      <c r="O46" s="29">
        <f>VLOOKUP(A46,U:W,3,FALSE)</f>
        <v>0.01221</v>
      </c>
      <c r="P46" s="25">
        <f>O46*$AC$2</f>
        <v>84956300880</v>
      </c>
      <c r="Q46" s="26">
        <f t="shared" si="5"/>
        <v>0.70569853184174</v>
      </c>
      <c r="R46" s="26"/>
      <c r="S46" s="26"/>
      <c r="T46" s="53" t="s">
        <v>165</v>
      </c>
      <c r="U46" s="53" t="str">
        <f t="shared" si="6"/>
        <v>603501.SH</v>
      </c>
      <c r="V46" s="53">
        <v>1.221</v>
      </c>
      <c r="W46" s="2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94.41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</v>
      </c>
      <c r="J47" s="26">
        <v>1</v>
      </c>
      <c r="K47" s="25">
        <f t="shared" si="3"/>
        <v>62962628314.68</v>
      </c>
      <c r="L47" s="25">
        <f t="shared" si="4"/>
        <v>62804875246.92</v>
      </c>
      <c r="M47" s="27">
        <f t="shared" si="11"/>
        <v>0.00328571777476375</v>
      </c>
      <c r="N47" s="27">
        <f>L47/SUM($L$2:$L$51)</f>
        <v>0.00350280669189098</v>
      </c>
      <c r="O47" s="29">
        <f>VLOOKUP(A47,U:W,3,FALSE)</f>
        <v>0.00921</v>
      </c>
      <c r="P47" s="25">
        <f>O47*$AC$2</f>
        <v>64082516880</v>
      </c>
      <c r="Q47" s="26">
        <f t="shared" si="5"/>
        <v>1.0177865599848</v>
      </c>
      <c r="R47" s="26"/>
      <c r="S47" s="26"/>
      <c r="T47" s="53" t="s">
        <v>168</v>
      </c>
      <c r="U47" s="53" t="str">
        <f t="shared" si="6"/>
        <v>603986.SH</v>
      </c>
      <c r="V47" s="53">
        <v>0.921</v>
      </c>
      <c r="W47" s="26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142.27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1</v>
      </c>
      <c r="J48" s="26">
        <v>1</v>
      </c>
      <c r="K48" s="25">
        <f t="shared" si="3"/>
        <v>88393133485</v>
      </c>
      <c r="L48" s="25">
        <f t="shared" si="4"/>
        <v>88393133485</v>
      </c>
      <c r="M48" s="27">
        <f t="shared" si="11"/>
        <v>0.00461281394428405</v>
      </c>
      <c r="N48" s="27">
        <f>L48/SUM($L$2:$L$51)</f>
        <v>0.00492993670111072</v>
      </c>
      <c r="O48" s="29">
        <f>VLOOKUP(A48,U:W,3,FALSE)</f>
        <v>0.00885</v>
      </c>
      <c r="P48" s="25">
        <f>O48*$AC$2</f>
        <v>61577662800</v>
      </c>
      <c r="Q48" s="26">
        <f t="shared" si="5"/>
        <v>0.696634007328742</v>
      </c>
      <c r="R48" s="26"/>
      <c r="S48" s="26"/>
      <c r="T48" s="53" t="s">
        <v>171</v>
      </c>
      <c r="U48" s="53" t="str">
        <f t="shared" si="6"/>
        <v>688012.SH</v>
      </c>
      <c r="V48" s="53">
        <v>0.885</v>
      </c>
      <c r="W48" s="26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70.47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</v>
      </c>
      <c r="J49" s="26">
        <v>1</v>
      </c>
      <c r="K49" s="25">
        <f t="shared" si="3"/>
        <v>65518442109.108</v>
      </c>
      <c r="L49" s="25">
        <f t="shared" si="4"/>
        <v>62016211336.32</v>
      </c>
      <c r="M49" s="27">
        <f t="shared" si="11"/>
        <v>0.00341909344598523</v>
      </c>
      <c r="N49" s="27">
        <f>L49/SUM($L$2:$L$51)</f>
        <v>0.00345882066034739</v>
      </c>
      <c r="O49" s="29">
        <f>VLOOKUP(A49,U:W,3,FALSE)</f>
        <v>0.00944</v>
      </c>
      <c r="P49" s="25">
        <f>O49*$AC$2</f>
        <v>65682840320</v>
      </c>
      <c r="Q49" s="26">
        <f t="shared" si="5"/>
        <v>1.00250918986471</v>
      </c>
      <c r="R49" s="26"/>
      <c r="S49" s="26"/>
      <c r="T49" s="53" t="s">
        <v>174</v>
      </c>
      <c r="U49" s="53" t="str">
        <f t="shared" si="6"/>
        <v>688041.SH</v>
      </c>
      <c r="V49" s="53">
        <v>0.944</v>
      </c>
      <c r="W49" s="26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205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1</v>
      </c>
      <c r="J50" s="26">
        <v>1</v>
      </c>
      <c r="K50" s="25">
        <f t="shared" si="3"/>
        <v>94721885900</v>
      </c>
      <c r="L50" s="25">
        <f t="shared" si="4"/>
        <v>94721885900</v>
      </c>
      <c r="M50" s="27">
        <f t="shared" si="11"/>
        <v>0.00494308119739356</v>
      </c>
      <c r="N50" s="27">
        <f>L50/SUM($L$2:$L$51)</f>
        <v>0.00528290924063774</v>
      </c>
      <c r="O50" s="29">
        <f>VLOOKUP(A50,U:W,3,FALSE)</f>
        <v>0.00759</v>
      </c>
      <c r="P50" s="25">
        <f>O50*$AC$2</f>
        <v>52810673520</v>
      </c>
      <c r="Q50" s="26">
        <f t="shared" si="5"/>
        <v>0.557534016750399</v>
      </c>
      <c r="R50" s="26"/>
      <c r="S50" s="26"/>
      <c r="T50" s="53" t="s">
        <v>177</v>
      </c>
      <c r="U50" s="53" t="str">
        <f t="shared" si="6"/>
        <v>688111.SH</v>
      </c>
      <c r="V50" s="53">
        <v>0.759</v>
      </c>
      <c r="W50" s="26">
        <f t="shared" si="7"/>
        <v>0.00759</v>
      </c>
    </row>
    <row r="51" spans="1:23">
      <c r="A51" s="24" t="s">
        <v>178</v>
      </c>
      <c r="B51" s="24" t="s">
        <v>179</v>
      </c>
      <c r="C51" s="25">
        <v>7956207028</v>
      </c>
      <c r="D51" s="25">
        <v>1973609172</v>
      </c>
      <c r="E51" s="26">
        <v>45.81</v>
      </c>
      <c r="F51" s="27">
        <f t="shared" si="0"/>
        <v>0.248059051889216</v>
      </c>
      <c r="G51" s="28">
        <f t="shared" si="1"/>
        <v>0.3</v>
      </c>
      <c r="H51" s="25">
        <f t="shared" si="2"/>
        <v>2386862108.4</v>
      </c>
      <c r="I51" s="26">
        <v>1</v>
      </c>
      <c r="J51" s="26">
        <v>1</v>
      </c>
      <c r="K51" s="25">
        <f t="shared" si="3"/>
        <v>109342153185.804</v>
      </c>
      <c r="L51" s="25">
        <f t="shared" si="4"/>
        <v>90411036169.32</v>
      </c>
      <c r="M51" s="27">
        <f t="shared" si="11"/>
        <v>0.00570604286812742</v>
      </c>
      <c r="N51" s="27">
        <f>L51/SUM($L$2:$L$51)</f>
        <v>0.00504248087858789</v>
      </c>
      <c r="O51" s="29">
        <f>VLOOKUP(A51,U:W,3,FALSE)</f>
        <v>0.01313</v>
      </c>
      <c r="P51" s="25">
        <f>O51*$AC$2</f>
        <v>91357594640</v>
      </c>
      <c r="Q51" s="26">
        <f t="shared" si="5"/>
        <v>0.835520354942681</v>
      </c>
      <c r="R51" s="26"/>
      <c r="S51" s="26"/>
      <c r="T51" s="53" t="s">
        <v>180</v>
      </c>
      <c r="U51" s="53" t="str">
        <f t="shared" si="6"/>
        <v>688981.SH</v>
      </c>
      <c r="V51" s="53">
        <v>1.313</v>
      </c>
      <c r="W51" s="26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45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57"/>
  <sheetViews>
    <sheetView showRuler="0" workbookViewId="0">
      <selection activeCell="P58" sqref="P58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hidden="1" customWidth="1"/>
    <col min="10" max="10" width="4.9" customWidth="1"/>
    <col min="11" max="11" width="20.8" hidden="1" customWidth="1"/>
    <col min="12" max="12" width="19.6" hidden="1" customWidth="1"/>
    <col min="13" max="14" width="11.2" hidden="1" customWidth="1"/>
    <col min="15" max="15" width="10.7" customWidth="1"/>
    <col min="16" max="16" width="20.9" customWidth="1"/>
    <col min="17" max="17" width="13.7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46"/>
      <c r="S1" s="46"/>
      <c r="T1" s="47" t="s">
        <v>17</v>
      </c>
      <c r="U1" s="48"/>
      <c r="V1" s="48"/>
      <c r="W1" s="48"/>
      <c r="AA1" s="34" t="s">
        <v>18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121739689893</v>
      </c>
      <c r="D2" s="25">
        <v>94971971046</v>
      </c>
      <c r="E2" s="26">
        <v>6.39</v>
      </c>
      <c r="F2" s="27">
        <f t="shared" ref="F2:F51" si="0">D2/C2</f>
        <v>0.78012331992527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97391751914.4</v>
      </c>
      <c r="I2" s="26">
        <v>1</v>
      </c>
      <c r="J2" s="26">
        <v>1</v>
      </c>
      <c r="K2" s="25">
        <f t="shared" ref="K2:K51" si="3">E2*H2*I2*J2</f>
        <v>622333294733.016</v>
      </c>
      <c r="L2" s="25">
        <f t="shared" ref="L2:L51" si="4">D2*E2</f>
        <v>606870894983.94</v>
      </c>
      <c r="M2" s="27">
        <f t="shared" ref="M2:M51" si="5">K2/$K$53</f>
        <v>0.0324765916395965</v>
      </c>
      <c r="N2" s="27">
        <f>L2/SUM($L$2:$L$51)</f>
        <v>0.0338469175156568</v>
      </c>
      <c r="O2" s="29">
        <f>VLOOKUP(A2,U:W,3,FALSE)</f>
        <v>0.01332</v>
      </c>
      <c r="P2" s="25">
        <f>O2*$AC$2</f>
        <v>92679600960</v>
      </c>
      <c r="Q2" s="26">
        <f>P2/E2/H2/J2</f>
        <v>0.148922774571719</v>
      </c>
      <c r="R2" s="49"/>
      <c r="S2" s="49"/>
      <c r="T2" s="33" t="s">
        <v>24</v>
      </c>
      <c r="U2" s="33" t="str">
        <f t="shared" ref="U2:U51" si="6">T2&amp;".SH"</f>
        <v>600028.SH</v>
      </c>
      <c r="V2" s="33">
        <v>1.332</v>
      </c>
      <c r="W2" s="49">
        <f t="shared" ref="W2:W51" si="7">V2/100</f>
        <v>0.01332</v>
      </c>
      <c r="AA2" s="35" t="s">
        <v>25</v>
      </c>
      <c r="AB2" s="50" t="s">
        <v>181</v>
      </c>
      <c r="AC2" s="36">
        <v>6957928000000</v>
      </c>
      <c r="AD2" s="37" t="e">
        <f t="shared" ref="AD2:AD6" si="8">AB2/AC2-1</f>
        <v>#VALUE!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18.2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1</v>
      </c>
      <c r="J3" s="26">
        <v>1</v>
      </c>
      <c r="K3" s="25">
        <f t="shared" si="3"/>
        <v>215787161830.24</v>
      </c>
      <c r="L3" s="25">
        <f t="shared" si="4"/>
        <v>206873636879</v>
      </c>
      <c r="M3" s="27">
        <f t="shared" si="5"/>
        <v>0.0112608976494416</v>
      </c>
      <c r="N3" s="27">
        <f>L3/SUM($L$2:$L$51)</f>
        <v>0.0115379316778616</v>
      </c>
      <c r="O3" s="29">
        <f t="shared" ref="O3:O34" si="9">VLOOKUP(A3,U:W,3,FALSE)</f>
        <v>0.02569</v>
      </c>
      <c r="P3" s="25">
        <f t="shared" ref="P3:P34" si="10">O3*$AC$2</f>
        <v>178749170320</v>
      </c>
      <c r="Q3" s="26">
        <f t="shared" ref="Q3:Q34" si="11">P3/E3/H3/J3</f>
        <v>0.82835868827369</v>
      </c>
      <c r="R3" s="49"/>
      <c r="S3" s="49"/>
      <c r="T3" s="33" t="s">
        <v>28</v>
      </c>
      <c r="U3" s="33" t="str">
        <f t="shared" si="6"/>
        <v>600030.SH</v>
      </c>
      <c r="V3" s="33">
        <v>2.569</v>
      </c>
      <c r="W3" s="49">
        <f t="shared" si="7"/>
        <v>0.02569</v>
      </c>
      <c r="AA3" s="35" t="s">
        <v>29</v>
      </c>
      <c r="AB3" s="50" t="s">
        <v>181</v>
      </c>
      <c r="AC3" s="36">
        <v>904700100000</v>
      </c>
      <c r="AD3" s="37" t="e">
        <f t="shared" si="8"/>
        <v>#VALUE!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16.43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1</v>
      </c>
      <c r="J4" s="26">
        <v>1</v>
      </c>
      <c r="K4" s="25">
        <f t="shared" si="3"/>
        <v>139420712093.91</v>
      </c>
      <c r="L4" s="25">
        <f t="shared" si="4"/>
        <v>139067066201.91</v>
      </c>
      <c r="M4" s="27">
        <f t="shared" si="5"/>
        <v>0.0072756986828387</v>
      </c>
      <c r="N4" s="27">
        <f t="shared" ref="N3:N51" si="12">L4/SUM($L$2:$L$51)</f>
        <v>0.00775616619248974</v>
      </c>
      <c r="O4" s="29">
        <f t="shared" si="9"/>
        <v>0.01415</v>
      </c>
      <c r="P4" s="25">
        <f t="shared" si="10"/>
        <v>98454681200</v>
      </c>
      <c r="Q4" s="26">
        <f t="shared" si="11"/>
        <v>0.70616969115524</v>
      </c>
      <c r="R4" s="49"/>
      <c r="S4" s="49"/>
      <c r="T4" s="33" t="s">
        <v>32</v>
      </c>
      <c r="U4" s="33" t="str">
        <f t="shared" si="6"/>
        <v>600031.SH</v>
      </c>
      <c r="V4" s="33">
        <v>1.415</v>
      </c>
      <c r="W4" s="49">
        <f t="shared" si="7"/>
        <v>0.01415</v>
      </c>
      <c r="AA4" s="35" t="s">
        <v>33</v>
      </c>
      <c r="AB4" s="50" t="s">
        <v>181</v>
      </c>
      <c r="AC4" s="36">
        <v>31464000000</v>
      </c>
      <c r="AD4" s="37" t="e">
        <f t="shared" si="8"/>
        <v>#VALUE!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34.36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1</v>
      </c>
      <c r="J5" s="26">
        <v>1</v>
      </c>
      <c r="K5" s="25">
        <f t="shared" si="3"/>
        <v>866553894850.36</v>
      </c>
      <c r="L5" s="25">
        <f t="shared" si="4"/>
        <v>708810530580.44</v>
      </c>
      <c r="M5" s="27">
        <f t="shared" si="5"/>
        <v>0.0452212941440493</v>
      </c>
      <c r="N5" s="27">
        <f t="shared" si="12"/>
        <v>0.0395323812050996</v>
      </c>
      <c r="O5" s="29">
        <f t="shared" si="9"/>
        <v>0.06109</v>
      </c>
      <c r="P5" s="25">
        <f t="shared" si="10"/>
        <v>425059821520</v>
      </c>
      <c r="Q5" s="26">
        <f t="shared" si="11"/>
        <v>0.490517466998866</v>
      </c>
      <c r="R5" s="49"/>
      <c r="S5" s="49"/>
      <c r="T5" s="33" t="s">
        <v>36</v>
      </c>
      <c r="U5" s="33" t="str">
        <f t="shared" si="6"/>
        <v>600036.SH</v>
      </c>
      <c r="V5" s="33">
        <v>6.109</v>
      </c>
      <c r="W5" s="49">
        <f t="shared" si="7"/>
        <v>0.06109</v>
      </c>
      <c r="AA5" s="35" t="s">
        <v>37</v>
      </c>
      <c r="AB5" s="50" t="s">
        <v>181</v>
      </c>
      <c r="AC5" s="36">
        <v>139159000000</v>
      </c>
      <c r="AD5" s="37" t="e">
        <f t="shared" si="8"/>
        <v>#VALUE!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9.31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1</v>
      </c>
      <c r="J6" s="26">
        <v>1</v>
      </c>
      <c r="K6" s="25">
        <f t="shared" si="3"/>
        <v>111444828221.58</v>
      </c>
      <c r="L6" s="25">
        <f t="shared" si="4"/>
        <v>111444828221.58</v>
      </c>
      <c r="M6" s="27">
        <f t="shared" si="5"/>
        <v>0.005815771399552</v>
      </c>
      <c r="N6" s="27">
        <f t="shared" si="12"/>
        <v>0.00621559534250226</v>
      </c>
      <c r="O6" s="29">
        <f t="shared" si="9"/>
        <v>0.00908</v>
      </c>
      <c r="P6" s="25">
        <f t="shared" si="10"/>
        <v>63177986240</v>
      </c>
      <c r="Q6" s="26">
        <f t="shared" si="11"/>
        <v>0.566899220432073</v>
      </c>
      <c r="R6" s="49"/>
      <c r="S6" s="49"/>
      <c r="T6" s="33" t="s">
        <v>40</v>
      </c>
      <c r="U6" s="33" t="str">
        <f t="shared" si="6"/>
        <v>600048.SH</v>
      </c>
      <c r="V6" s="33">
        <v>0.908</v>
      </c>
      <c r="W6" s="49">
        <f t="shared" si="7"/>
        <v>0.00908</v>
      </c>
      <c r="AA6" s="35" t="s">
        <v>41</v>
      </c>
      <c r="AB6" s="50" t="s">
        <v>181</v>
      </c>
      <c r="AC6" s="36">
        <v>97594000000</v>
      </c>
      <c r="AD6" s="37" t="e">
        <f t="shared" si="8"/>
        <v>#VALUE!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4.68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1</v>
      </c>
      <c r="J7" s="26">
        <v>1</v>
      </c>
      <c r="K7" s="25">
        <f t="shared" si="3"/>
        <v>148826720540.16</v>
      </c>
      <c r="L7" s="25">
        <f t="shared" si="4"/>
        <v>144919252820.16</v>
      </c>
      <c r="M7" s="27">
        <f t="shared" si="5"/>
        <v>0.00776655317809515</v>
      </c>
      <c r="N7" s="27">
        <f t="shared" si="12"/>
        <v>0.00808255930079555</v>
      </c>
      <c r="O7" s="29">
        <f t="shared" si="9"/>
        <v>0.01295</v>
      </c>
      <c r="P7" s="25">
        <f t="shared" si="10"/>
        <v>90105167600</v>
      </c>
      <c r="Q7" s="26">
        <f t="shared" si="11"/>
        <v>0.605436760770964</v>
      </c>
      <c r="R7" s="49"/>
      <c r="S7" s="49"/>
      <c r="T7" s="33" t="s">
        <v>44</v>
      </c>
      <c r="U7" s="33" t="str">
        <f t="shared" si="6"/>
        <v>600050.SH</v>
      </c>
      <c r="V7" s="33">
        <v>1.295</v>
      </c>
      <c r="W7" s="49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13.96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1</v>
      </c>
      <c r="J8" s="26">
        <v>1</v>
      </c>
      <c r="K8" s="25">
        <f t="shared" si="3"/>
        <v>70536983872.36</v>
      </c>
      <c r="L8" s="25">
        <f t="shared" si="4"/>
        <v>70536983872.36</v>
      </c>
      <c r="M8" s="27">
        <f t="shared" si="5"/>
        <v>0.00368098708537554</v>
      </c>
      <c r="N8" s="27">
        <f t="shared" si="12"/>
        <v>0.00393404840249286</v>
      </c>
      <c r="O8" s="29">
        <f t="shared" si="9"/>
        <v>0.01012</v>
      </c>
      <c r="P8" s="25">
        <f t="shared" si="10"/>
        <v>70414231360</v>
      </c>
      <c r="Q8" s="26">
        <f t="shared" si="11"/>
        <v>0.998259742540422</v>
      </c>
      <c r="R8" s="49"/>
      <c r="S8" s="49"/>
      <c r="T8" s="33" t="s">
        <v>47</v>
      </c>
      <c r="U8" s="33" t="str">
        <f t="shared" si="6"/>
        <v>600089.SH</v>
      </c>
      <c r="V8" s="33">
        <v>1.012</v>
      </c>
      <c r="W8" s="49">
        <f t="shared" si="7"/>
        <v>0.01012</v>
      </c>
      <c r="Y8" s="19" t="s">
        <v>48</v>
      </c>
      <c r="Z8" s="19" t="s">
        <v>49</v>
      </c>
      <c r="AA8" s="34" t="s">
        <v>182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13.86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1</v>
      </c>
      <c r="J9" s="26">
        <v>1</v>
      </c>
      <c r="K9" s="25">
        <f t="shared" si="3"/>
        <v>160433650307.7</v>
      </c>
      <c r="L9" s="25">
        <f t="shared" si="4"/>
        <v>160433650307.7</v>
      </c>
      <c r="M9" s="27">
        <f t="shared" si="5"/>
        <v>0.00837226320749602</v>
      </c>
      <c r="N9" s="27">
        <f t="shared" si="12"/>
        <v>0.00894784141665609</v>
      </c>
      <c r="O9" s="29">
        <f t="shared" si="9"/>
        <v>0.00926</v>
      </c>
      <c r="P9" s="25">
        <f t="shared" si="10"/>
        <v>64430413280</v>
      </c>
      <c r="Q9" s="26">
        <f t="shared" si="11"/>
        <v>0.401601616346865</v>
      </c>
      <c r="R9" s="49"/>
      <c r="S9" s="49"/>
      <c r="T9" s="33" t="s">
        <v>53</v>
      </c>
      <c r="U9" s="33" t="str">
        <f t="shared" si="6"/>
        <v>600104.SH</v>
      </c>
      <c r="V9" s="33">
        <v>0.926</v>
      </c>
      <c r="W9" s="49">
        <f t="shared" si="7"/>
        <v>0.00926</v>
      </c>
      <c r="Y9">
        <f>MATCH(LARGE($K$2:$K$51,Z9),$K$2:$K$51,0)</f>
        <v>37</v>
      </c>
      <c r="Z9">
        <v>1</v>
      </c>
      <c r="AA9" s="38" t="str" cm="1">
        <f t="array" ref="AA9">INDEX(B:B,Y9+1)</f>
        <v>中国石油</v>
      </c>
      <c r="AB9" s="50" t="s">
        <v>181</v>
      </c>
      <c r="AC9" s="37">
        <v>0.13</v>
      </c>
      <c r="AD9" s="37" t="e">
        <f t="shared" ref="AD9:AD18" si="13">AB9/AC9-1</f>
        <v>#VALUE!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41.17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1</v>
      </c>
      <c r="J10" s="26">
        <v>1</v>
      </c>
      <c r="K10" s="25">
        <f t="shared" si="3"/>
        <v>184129891966.86</v>
      </c>
      <c r="L10" s="25">
        <f t="shared" si="4"/>
        <v>184129891966.86</v>
      </c>
      <c r="M10" s="27">
        <f t="shared" si="5"/>
        <v>0.00960885647716495</v>
      </c>
      <c r="N10" s="27">
        <f t="shared" si="12"/>
        <v>0.0102694482748823</v>
      </c>
      <c r="O10" s="29">
        <f t="shared" si="9"/>
        <v>0.01314</v>
      </c>
      <c r="P10" s="25">
        <f t="shared" si="10"/>
        <v>91427173920</v>
      </c>
      <c r="Q10" s="26">
        <f t="shared" si="11"/>
        <v>0.496536292632243</v>
      </c>
      <c r="R10" s="49"/>
      <c r="S10" s="49"/>
      <c r="T10" s="33" t="s">
        <v>57</v>
      </c>
      <c r="U10" s="33" t="str">
        <f t="shared" si="6"/>
        <v>600150.SH</v>
      </c>
      <c r="V10" s="33">
        <v>1.314</v>
      </c>
      <c r="W10" s="49">
        <f t="shared" si="7"/>
        <v>0.01314</v>
      </c>
      <c r="Y10">
        <f>MATCH(LARGE($K$2:$K$51,Z10),$K$2:$K$51,0)</f>
        <v>15</v>
      </c>
      <c r="Z10">
        <v>2</v>
      </c>
      <c r="AA10" s="38" t="str" cm="1">
        <f t="array" ref="AA10">INDEX(B:B,Y10+1)</f>
        <v>贵州茅台</v>
      </c>
      <c r="AB10" s="50" t="s">
        <v>181</v>
      </c>
      <c r="AC10" s="37">
        <v>0.0644</v>
      </c>
      <c r="AD10" s="37" t="e">
        <f t="shared" si="13"/>
        <v>#VALUE!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38.27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1</v>
      </c>
      <c r="J11" s="26">
        <v>1</v>
      </c>
      <c r="K11" s="25">
        <f t="shared" si="3"/>
        <v>244124417025.98</v>
      </c>
      <c r="L11" s="25">
        <f t="shared" si="4"/>
        <v>244124417025.98</v>
      </c>
      <c r="M11" s="27">
        <f t="shared" si="5"/>
        <v>0.0127396831699461</v>
      </c>
      <c r="N11" s="27">
        <f t="shared" si="12"/>
        <v>0.0136155137360061</v>
      </c>
      <c r="O11" s="29">
        <f t="shared" si="9"/>
        <v>0.02479</v>
      </c>
      <c r="P11" s="25">
        <f t="shared" si="10"/>
        <v>172487035120</v>
      </c>
      <c r="Q11" s="26">
        <f t="shared" si="11"/>
        <v>0.70655380244756</v>
      </c>
      <c r="R11" s="49"/>
      <c r="S11" s="49"/>
      <c r="T11" s="33" t="s">
        <v>60</v>
      </c>
      <c r="U11" s="33" t="str">
        <f t="shared" si="6"/>
        <v>600276.SH</v>
      </c>
      <c r="V11" s="33">
        <v>2.479</v>
      </c>
      <c r="W11" s="49">
        <f t="shared" si="7"/>
        <v>0.02479</v>
      </c>
      <c r="Y11">
        <f>MATCH(LARGE($K$2:$K$51,Z11),$K$2:$K$51,0)</f>
        <v>29</v>
      </c>
      <c r="Z11">
        <v>3</v>
      </c>
      <c r="AA11" s="38" t="str" cm="1">
        <f t="array" ref="AA11">INDEX(B:B,Y11+1)</f>
        <v>工商银行</v>
      </c>
      <c r="AB11" s="50" t="s">
        <v>181</v>
      </c>
      <c r="AC11" s="37">
        <v>0.0611</v>
      </c>
      <c r="AD11" s="37" t="e">
        <f t="shared" si="13"/>
        <v>#VALUE!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82.3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1</v>
      </c>
      <c r="J12" s="26">
        <v>1</v>
      </c>
      <c r="K12" s="25">
        <f t="shared" si="3"/>
        <v>258401147319.8</v>
      </c>
      <c r="L12" s="25">
        <f t="shared" si="4"/>
        <v>258401147319.8</v>
      </c>
      <c r="M12" s="27">
        <f t="shared" si="5"/>
        <v>0.0134847172917344</v>
      </c>
      <c r="N12" s="27">
        <f t="shared" si="12"/>
        <v>0.0144117676289548</v>
      </c>
      <c r="O12" s="29">
        <f t="shared" si="9"/>
        <v>0.02199</v>
      </c>
      <c r="P12" s="25">
        <f t="shared" si="10"/>
        <v>153004836720</v>
      </c>
      <c r="Q12" s="26">
        <f t="shared" si="11"/>
        <v>0.592121352041211</v>
      </c>
      <c r="R12" s="49"/>
      <c r="S12" s="49"/>
      <c r="T12" s="33" t="s">
        <v>63</v>
      </c>
      <c r="U12" s="33" t="str">
        <f t="shared" si="6"/>
        <v>600309.SH</v>
      </c>
      <c r="V12" s="33">
        <v>2.199</v>
      </c>
      <c r="W12" s="49">
        <f t="shared" si="7"/>
        <v>0.02199</v>
      </c>
      <c r="Y12">
        <f>MATCH(LARGE($K$2:$K$51,Z12),$K$2:$K$51,0)</f>
        <v>25</v>
      </c>
      <c r="Z12">
        <v>4</v>
      </c>
      <c r="AA12" s="38" t="str" cm="1">
        <f t="array" ref="AA12">INDEX(B:B,Y12+1)</f>
        <v>农业银行</v>
      </c>
      <c r="AB12" s="50" t="s">
        <v>181</v>
      </c>
      <c r="AC12" s="37">
        <v>0.0518</v>
      </c>
      <c r="AD12" s="37" t="e">
        <f t="shared" si="13"/>
        <v>#VALUE!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24.85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1</v>
      </c>
      <c r="J13" s="26">
        <v>1</v>
      </c>
      <c r="K13" s="25">
        <f t="shared" si="3"/>
        <v>199615678338.3</v>
      </c>
      <c r="L13" s="25">
        <f t="shared" si="4"/>
        <v>198414445142.9</v>
      </c>
      <c r="M13" s="27">
        <f t="shared" si="5"/>
        <v>0.0104169854403101</v>
      </c>
      <c r="N13" s="27">
        <f t="shared" si="12"/>
        <v>0.0110661384722434</v>
      </c>
      <c r="O13" s="29">
        <f t="shared" si="9"/>
        <v>0.01447</v>
      </c>
      <c r="P13" s="25">
        <f t="shared" si="10"/>
        <v>100681218160</v>
      </c>
      <c r="Q13" s="26">
        <f t="shared" si="11"/>
        <v>0.504375302572025</v>
      </c>
      <c r="R13" s="49"/>
      <c r="S13" s="49"/>
      <c r="T13" s="33" t="s">
        <v>66</v>
      </c>
      <c r="U13" s="33" t="str">
        <f t="shared" si="6"/>
        <v>600406.SH</v>
      </c>
      <c r="V13" s="33">
        <v>1.447</v>
      </c>
      <c r="W13" s="49">
        <f t="shared" si="7"/>
        <v>0.01447</v>
      </c>
      <c r="Y13">
        <f>MATCH(LARGE($K$2:$K$51,Z13),$K$2:$K$51,0)</f>
        <v>42</v>
      </c>
      <c r="Z13">
        <v>5</v>
      </c>
      <c r="AA13" s="38" t="str" cm="1">
        <f t="array" ref="AA13">INDEX(B:B,Y13+1)</f>
        <v>中国银行</v>
      </c>
      <c r="AB13" s="50" t="s">
        <v>181</v>
      </c>
      <c r="AC13" s="37">
        <v>0.0427</v>
      </c>
      <c r="AD13" s="37" t="e">
        <f t="shared" si="13"/>
        <v>#VALUE!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206.23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1</v>
      </c>
      <c r="J14" s="26">
        <v>1</v>
      </c>
      <c r="K14" s="25">
        <f t="shared" si="3"/>
        <v>124422108218.3</v>
      </c>
      <c r="L14" s="25">
        <f t="shared" si="4"/>
        <v>124422108218.3</v>
      </c>
      <c r="M14" s="27">
        <f t="shared" si="5"/>
        <v>0.00649299343895291</v>
      </c>
      <c r="N14" s="27">
        <f t="shared" si="12"/>
        <v>0.00693937519297307</v>
      </c>
      <c r="O14" s="29">
        <f t="shared" si="9"/>
        <v>0.00902</v>
      </c>
      <c r="P14" s="25">
        <f t="shared" si="10"/>
        <v>62760510560</v>
      </c>
      <c r="Q14" s="26">
        <f t="shared" si="11"/>
        <v>0.50441606768056</v>
      </c>
      <c r="R14" s="49"/>
      <c r="S14" s="49"/>
      <c r="T14" s="33" t="s">
        <v>69</v>
      </c>
      <c r="U14" s="33" t="str">
        <f t="shared" si="6"/>
        <v>600436.SH</v>
      </c>
      <c r="V14" s="33">
        <v>0.902</v>
      </c>
      <c r="W14" s="49">
        <f t="shared" si="7"/>
        <v>0.00902</v>
      </c>
      <c r="Y14">
        <f>MATCH(LARGE($K$2:$K$51,Z14),$K$2:$K$51,0)</f>
        <v>22</v>
      </c>
      <c r="Z14">
        <v>6</v>
      </c>
      <c r="AA14" s="38" t="str" cm="1">
        <f t="array" ref="AA14">INDEX(B:B,Y14+1)</f>
        <v>中国神华</v>
      </c>
      <c r="AB14" s="50" t="s">
        <v>181</v>
      </c>
      <c r="AC14" s="37">
        <v>0.0371</v>
      </c>
      <c r="AD14" s="37" t="e">
        <f t="shared" si="13"/>
        <v>#VALUE!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18.84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1</v>
      </c>
      <c r="J15" s="26">
        <v>1</v>
      </c>
      <c r="K15" s="25">
        <f t="shared" si="3"/>
        <v>84817257437.64</v>
      </c>
      <c r="L15" s="25">
        <f t="shared" si="4"/>
        <v>84817257437.64</v>
      </c>
      <c r="M15" s="27">
        <f t="shared" si="5"/>
        <v>0.00442620611351751</v>
      </c>
      <c r="N15" s="27">
        <f t="shared" si="12"/>
        <v>0.0047304999137782</v>
      </c>
      <c r="O15" s="29">
        <f t="shared" si="9"/>
        <v>0.00745</v>
      </c>
      <c r="P15" s="25">
        <f t="shared" si="10"/>
        <v>51836563600</v>
      </c>
      <c r="Q15" s="26">
        <f t="shared" si="11"/>
        <v>0.611155856319826</v>
      </c>
      <c r="R15" s="49"/>
      <c r="S15" s="49"/>
      <c r="T15" s="33" t="s">
        <v>72</v>
      </c>
      <c r="U15" s="33" t="str">
        <f t="shared" si="6"/>
        <v>600438.SH</v>
      </c>
      <c r="V15" s="33">
        <v>0.745</v>
      </c>
      <c r="W15" s="49">
        <f t="shared" si="7"/>
        <v>0.00745</v>
      </c>
      <c r="Y15">
        <f>MATCH(LARGE($K$2:$K$51,Z15),$K$2:$K$51,0)</f>
        <v>4</v>
      </c>
      <c r="Z15">
        <v>7</v>
      </c>
      <c r="AA15" s="38" t="str" cm="1">
        <f t="array" ref="AA15">INDEX(B:B,Y15+1)</f>
        <v>招商银行</v>
      </c>
      <c r="AB15" s="50" t="s">
        <v>181</v>
      </c>
      <c r="AC15" s="37">
        <v>0.0298</v>
      </c>
      <c r="AD15" s="37" t="e">
        <f t="shared" si="13"/>
        <v>#VALUE!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1440.38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1</v>
      </c>
      <c r="J16" s="26">
        <v>1</v>
      </c>
      <c r="K16" s="25">
        <f t="shared" si="3"/>
        <v>1809402187164</v>
      </c>
      <c r="L16" s="25">
        <f t="shared" si="4"/>
        <v>1809402187164</v>
      </c>
      <c r="M16" s="27">
        <f t="shared" si="5"/>
        <v>0.0944240271919371</v>
      </c>
      <c r="N16" s="27">
        <f t="shared" si="12"/>
        <v>0.100915511170147</v>
      </c>
      <c r="O16" s="29">
        <f t="shared" si="9"/>
        <v>0.13305</v>
      </c>
      <c r="P16" s="25">
        <f t="shared" si="10"/>
        <v>925752320400</v>
      </c>
      <c r="Q16" s="26">
        <f t="shared" si="11"/>
        <v>0.511634354687608</v>
      </c>
      <c r="R16" s="49"/>
      <c r="S16" s="49"/>
      <c r="T16" s="33" t="s">
        <v>75</v>
      </c>
      <c r="U16" s="33" t="str">
        <f t="shared" si="6"/>
        <v>600519.SH</v>
      </c>
      <c r="V16" s="33">
        <v>13.305</v>
      </c>
      <c r="W16" s="49">
        <f t="shared" si="7"/>
        <v>0.13305</v>
      </c>
      <c r="Y16">
        <f>MATCH(LARGE($K$2:$K$51,Z16),$K$2:$K$51,0)</f>
        <v>19</v>
      </c>
      <c r="Z16">
        <v>8</v>
      </c>
      <c r="AA16" s="38" t="str" cm="1">
        <f t="array" ref="AA16">INDEX(B:B,Y16+1)</f>
        <v>长江电力</v>
      </c>
      <c r="AB16" s="50" t="s">
        <v>181</v>
      </c>
      <c r="AC16" s="37">
        <v>0.0293</v>
      </c>
      <c r="AD16" s="37" t="e">
        <f t="shared" si="13"/>
        <v>#VALUE!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28.39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1</v>
      </c>
      <c r="J17" s="26">
        <v>1</v>
      </c>
      <c r="K17" s="25">
        <f t="shared" si="3"/>
        <v>187563657268.589</v>
      </c>
      <c r="L17" s="25">
        <f t="shared" si="4"/>
        <v>179099809847.06</v>
      </c>
      <c r="M17" s="27">
        <f t="shared" si="5"/>
        <v>0.00978804822929241</v>
      </c>
      <c r="N17" s="27">
        <f t="shared" si="12"/>
        <v>0.00998890627490658</v>
      </c>
      <c r="O17" s="29">
        <f t="shared" si="9"/>
        <v>0.01551</v>
      </c>
      <c r="P17" s="25">
        <f t="shared" si="10"/>
        <v>107917463280</v>
      </c>
      <c r="Q17" s="26">
        <f t="shared" si="11"/>
        <v>0.575364464798548</v>
      </c>
      <c r="R17" s="49"/>
      <c r="S17" s="49"/>
      <c r="T17" s="33" t="s">
        <v>78</v>
      </c>
      <c r="U17" s="33" t="str">
        <f t="shared" si="6"/>
        <v>600690.SH</v>
      </c>
      <c r="V17" s="33">
        <v>1.551</v>
      </c>
      <c r="W17" s="49">
        <f t="shared" si="7"/>
        <v>0.01551</v>
      </c>
      <c r="Y17">
        <f>MATCH(LARGE($K$2:$K$51,Z17),$K$2:$K$51,0)</f>
        <v>31</v>
      </c>
      <c r="Z17">
        <v>9</v>
      </c>
      <c r="AA17" s="38" t="str" cm="1">
        <f t="array" ref="AA17">INDEX(B:B,Y17+1)</f>
        <v>中国人寿</v>
      </c>
      <c r="AB17" s="50" t="s">
        <v>181</v>
      </c>
      <c r="AC17" s="37">
        <v>0.0255</v>
      </c>
      <c r="AD17" s="37" t="e">
        <f t="shared" si="13"/>
        <v>#VALUE!</v>
      </c>
    </row>
    <row r="18" spans="1:30">
      <c r="A18" s="24" t="s">
        <v>79</v>
      </c>
      <c r="B18" s="24" t="s">
        <v>183</v>
      </c>
      <c r="C18" s="25">
        <v>1219964222</v>
      </c>
      <c r="D18" s="25">
        <v>1219964222</v>
      </c>
      <c r="E18" s="26">
        <v>207.06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1</v>
      </c>
      <c r="J18" s="26">
        <v>1</v>
      </c>
      <c r="K18" s="25">
        <f t="shared" si="3"/>
        <v>252605791807.32</v>
      </c>
      <c r="L18" s="25">
        <f t="shared" si="4"/>
        <v>252605791807.32</v>
      </c>
      <c r="M18" s="27">
        <f t="shared" si="5"/>
        <v>0.0131822854662512</v>
      </c>
      <c r="N18" s="27">
        <f t="shared" si="12"/>
        <v>0.0140885441532104</v>
      </c>
      <c r="O18" s="29">
        <f t="shared" si="9"/>
        <v>0.01486</v>
      </c>
      <c r="P18" s="25">
        <f t="shared" si="10"/>
        <v>103394810080</v>
      </c>
      <c r="Q18" s="26">
        <f t="shared" si="11"/>
        <v>0.409312903477947</v>
      </c>
      <c r="R18" s="49"/>
      <c r="S18" s="49"/>
      <c r="T18" s="33" t="s">
        <v>81</v>
      </c>
      <c r="U18" s="33" t="str">
        <f t="shared" si="6"/>
        <v>600809.SH</v>
      </c>
      <c r="V18" s="33">
        <v>1.486</v>
      </c>
      <c r="W18" s="49">
        <f t="shared" si="7"/>
        <v>0.01486</v>
      </c>
      <c r="Y18">
        <f>MATCH(LARGE($K$2:$K$51,Z18),$K$2:$K$51,0)</f>
        <v>1</v>
      </c>
      <c r="Z18">
        <v>10</v>
      </c>
      <c r="AA18" s="38" t="str" cm="1">
        <f t="array" ref="AA18">INDEX(B:B,Y18+1)</f>
        <v>中国石化</v>
      </c>
      <c r="AB18" s="50" t="s">
        <v>181</v>
      </c>
      <c r="AC18" s="37">
        <v>0.0246</v>
      </c>
      <c r="AD18" s="37" t="e">
        <f t="shared" si="13"/>
        <v>#VALUE!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25.97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1</v>
      </c>
      <c r="J19" s="26">
        <v>1</v>
      </c>
      <c r="K19" s="25">
        <f t="shared" si="3"/>
        <v>165327583368.85</v>
      </c>
      <c r="L19" s="25">
        <f t="shared" si="4"/>
        <v>163743295309.23</v>
      </c>
      <c r="M19" s="27">
        <f t="shared" si="5"/>
        <v>0.00862765411600699</v>
      </c>
      <c r="N19" s="27">
        <f t="shared" si="12"/>
        <v>0.00913242974062878</v>
      </c>
      <c r="O19" s="29">
        <f t="shared" si="9"/>
        <v>0.02375</v>
      </c>
      <c r="P19" s="25">
        <f t="shared" si="10"/>
        <v>165250790000</v>
      </c>
      <c r="Q19" s="26">
        <f t="shared" si="11"/>
        <v>0.999535507824616</v>
      </c>
      <c r="R19" s="49"/>
      <c r="S19" s="49"/>
      <c r="T19" s="33" t="s">
        <v>84</v>
      </c>
      <c r="U19" s="33" t="str">
        <f t="shared" si="6"/>
        <v>600887.SH</v>
      </c>
      <c r="V19" s="33">
        <v>2.375</v>
      </c>
      <c r="W19" s="49">
        <f t="shared" si="7"/>
        <v>0.02375</v>
      </c>
    </row>
    <row r="20" spans="1:23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29.48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1</v>
      </c>
      <c r="J20" s="26">
        <v>1</v>
      </c>
      <c r="K20" s="25">
        <f t="shared" si="3"/>
        <v>721323058267.68</v>
      </c>
      <c r="L20" s="25">
        <f t="shared" si="4"/>
        <v>707733921708.44</v>
      </c>
      <c r="M20" s="27">
        <f t="shared" si="5"/>
        <v>0.0376423929136465</v>
      </c>
      <c r="N20" s="27">
        <f t="shared" si="12"/>
        <v>0.0394723356633074</v>
      </c>
      <c r="O20" s="29">
        <f t="shared" si="9"/>
        <v>0.05108</v>
      </c>
      <c r="P20" s="25">
        <f t="shared" si="10"/>
        <v>355410962240</v>
      </c>
      <c r="Q20" s="26">
        <f t="shared" si="11"/>
        <v>0.492720921875907</v>
      </c>
      <c r="R20" s="49"/>
      <c r="S20" s="49"/>
      <c r="T20" s="33" t="s">
        <v>87</v>
      </c>
      <c r="U20" s="33" t="str">
        <f t="shared" si="6"/>
        <v>600900.SH</v>
      </c>
      <c r="V20" s="33">
        <v>5.108</v>
      </c>
      <c r="W20" s="49">
        <f t="shared" si="7"/>
        <v>0.05108</v>
      </c>
    </row>
    <row r="21" spans="1:23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107.46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</v>
      </c>
      <c r="J21" s="26">
        <v>1</v>
      </c>
      <c r="K21" s="25">
        <f t="shared" si="3"/>
        <v>92168663092.5024</v>
      </c>
      <c r="L21" s="25">
        <f t="shared" si="4"/>
        <v>81521613287.82</v>
      </c>
      <c r="M21" s="27">
        <f t="shared" si="5"/>
        <v>0.00480984073736068</v>
      </c>
      <c r="N21" s="27">
        <f t="shared" si="12"/>
        <v>0.00454669245716444</v>
      </c>
      <c r="O21" s="29">
        <f t="shared" si="9"/>
        <v>0.01401</v>
      </c>
      <c r="P21" s="25">
        <f t="shared" si="10"/>
        <v>97480571280</v>
      </c>
      <c r="Q21" s="26">
        <f t="shared" si="11"/>
        <v>1.05763247517398</v>
      </c>
      <c r="R21" s="49"/>
      <c r="S21" s="49"/>
      <c r="T21" s="33" t="s">
        <v>90</v>
      </c>
      <c r="U21" s="33" t="str">
        <f t="shared" si="6"/>
        <v>600941.SH</v>
      </c>
      <c r="V21" s="33">
        <v>1.401</v>
      </c>
      <c r="W21" s="49">
        <f t="shared" si="7"/>
        <v>0.01401</v>
      </c>
    </row>
    <row r="22" spans="1:23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14.05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1</v>
      </c>
      <c r="J22" s="26">
        <v>1</v>
      </c>
      <c r="K22" s="25">
        <f t="shared" si="3"/>
        <v>106471528512.7</v>
      </c>
      <c r="L22" s="25">
        <f t="shared" si="4"/>
        <v>106471422491.4</v>
      </c>
      <c r="M22" s="27">
        <f t="shared" si="5"/>
        <v>0.0055562387261219</v>
      </c>
      <c r="N22" s="27">
        <f t="shared" si="12"/>
        <v>0.00593821434612782</v>
      </c>
      <c r="O22" s="29">
        <f t="shared" si="9"/>
        <v>0.01227</v>
      </c>
      <c r="P22" s="25">
        <f t="shared" si="10"/>
        <v>85373776560</v>
      </c>
      <c r="Q22" s="26">
        <f t="shared" si="11"/>
        <v>0.801846068639999</v>
      </c>
      <c r="R22" s="49"/>
      <c r="S22" s="49"/>
      <c r="T22" s="33" t="s">
        <v>93</v>
      </c>
      <c r="U22" s="33" t="str">
        <f t="shared" si="6"/>
        <v>601012.SH</v>
      </c>
      <c r="V22" s="33">
        <v>1.227</v>
      </c>
      <c r="W22" s="49">
        <f t="shared" si="7"/>
        <v>0.01227</v>
      </c>
    </row>
    <row r="23" spans="1:23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45.28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1</v>
      </c>
      <c r="J23" s="26">
        <v>1</v>
      </c>
      <c r="K23" s="25">
        <f t="shared" si="3"/>
        <v>899646583562.4</v>
      </c>
      <c r="L23" s="25">
        <f t="shared" si="4"/>
        <v>746714198602.4</v>
      </c>
      <c r="M23" s="27">
        <f t="shared" si="5"/>
        <v>0.046948242945685</v>
      </c>
      <c r="N23" s="27">
        <f t="shared" si="12"/>
        <v>0.0416463766787399</v>
      </c>
      <c r="O23" s="29">
        <f t="shared" si="9"/>
        <v>0.02113</v>
      </c>
      <c r="P23" s="25">
        <f t="shared" si="10"/>
        <v>147021018640</v>
      </c>
      <c r="Q23" s="26">
        <f t="shared" si="11"/>
        <v>0.163420860286969</v>
      </c>
      <c r="R23" s="49"/>
      <c r="S23" s="49"/>
      <c r="T23" s="33" t="s">
        <v>96</v>
      </c>
      <c r="U23" s="33" t="str">
        <f t="shared" si="6"/>
        <v>601088.SH</v>
      </c>
      <c r="V23" s="33">
        <v>2.113</v>
      </c>
      <c r="W23" s="49">
        <f t="shared" si="7"/>
        <v>0.02113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17.75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1</v>
      </c>
      <c r="J24" s="26">
        <v>1</v>
      </c>
      <c r="K24" s="25">
        <f t="shared" si="3"/>
        <v>368743830254</v>
      </c>
      <c r="L24" s="25">
        <f t="shared" si="4"/>
        <v>368743830254</v>
      </c>
      <c r="M24" s="27">
        <f t="shared" si="5"/>
        <v>0.0192429730116198</v>
      </c>
      <c r="N24" s="27">
        <f t="shared" si="12"/>
        <v>0.0205658931910794</v>
      </c>
      <c r="O24" s="29">
        <f t="shared" si="9"/>
        <v>0.03699</v>
      </c>
      <c r="P24" s="25">
        <f t="shared" si="10"/>
        <v>257373756720</v>
      </c>
      <c r="Q24" s="26">
        <f t="shared" si="11"/>
        <v>0.697974408257121</v>
      </c>
      <c r="R24" s="49"/>
      <c r="S24" s="49"/>
      <c r="T24" s="33" t="s">
        <v>99</v>
      </c>
      <c r="U24" s="33" t="str">
        <f t="shared" si="6"/>
        <v>601166.SH</v>
      </c>
      <c r="V24" s="33">
        <v>3.699</v>
      </c>
      <c r="W24" s="49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26.87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1</v>
      </c>
      <c r="J25" s="26">
        <v>1</v>
      </c>
      <c r="K25" s="25">
        <f t="shared" si="3"/>
        <v>260504650000</v>
      </c>
      <c r="L25" s="25">
        <f t="shared" si="4"/>
        <v>260504650000</v>
      </c>
      <c r="M25" s="27">
        <f t="shared" si="5"/>
        <v>0.0135944890139544</v>
      </c>
      <c r="N25" s="27">
        <f t="shared" si="12"/>
        <v>0.014529085961897</v>
      </c>
      <c r="O25" s="29">
        <f t="shared" si="9"/>
        <v>0.01443</v>
      </c>
      <c r="P25" s="25">
        <f t="shared" si="10"/>
        <v>100402901040</v>
      </c>
      <c r="Q25" s="26">
        <f t="shared" si="11"/>
        <v>0.385416924573131</v>
      </c>
      <c r="R25" s="49"/>
      <c r="S25" s="49"/>
      <c r="T25" s="33" t="s">
        <v>102</v>
      </c>
      <c r="U25" s="33" t="str">
        <f t="shared" si="6"/>
        <v>601225.SH</v>
      </c>
      <c r="V25" s="33">
        <v>1.443</v>
      </c>
      <c r="W25" s="49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4.44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1</v>
      </c>
      <c r="J26" s="26">
        <v>1</v>
      </c>
      <c r="K26" s="25">
        <f t="shared" si="3"/>
        <v>1553924670396.12</v>
      </c>
      <c r="L26" s="25">
        <f t="shared" si="4"/>
        <v>1417444295849.88</v>
      </c>
      <c r="M26" s="27">
        <f t="shared" si="5"/>
        <v>0.0810918801649519</v>
      </c>
      <c r="N26" s="27">
        <f t="shared" si="12"/>
        <v>0.079054903705571</v>
      </c>
      <c r="O26" s="29">
        <f t="shared" si="9"/>
        <v>0.02009</v>
      </c>
      <c r="P26" s="25">
        <f t="shared" si="10"/>
        <v>139784773520</v>
      </c>
      <c r="Q26" s="26">
        <f t="shared" si="11"/>
        <v>0.0899559522948861</v>
      </c>
      <c r="R26" s="49"/>
      <c r="S26" s="49"/>
      <c r="T26" s="33" t="s">
        <v>105</v>
      </c>
      <c r="U26" s="33" t="str">
        <f t="shared" si="6"/>
        <v>601288.SH</v>
      </c>
      <c r="V26" s="33">
        <v>2.009</v>
      </c>
      <c r="W26" s="49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41.62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1</v>
      </c>
      <c r="J27" s="26">
        <v>1</v>
      </c>
      <c r="K27" s="25">
        <f t="shared" si="3"/>
        <v>454745978606.004</v>
      </c>
      <c r="L27" s="25">
        <f t="shared" si="4"/>
        <v>447941813265.9</v>
      </c>
      <c r="M27" s="27">
        <f t="shared" si="5"/>
        <v>0.023731012902454</v>
      </c>
      <c r="N27" s="27">
        <f t="shared" si="12"/>
        <v>0.0249829901726064</v>
      </c>
      <c r="O27" s="29">
        <f t="shared" si="9"/>
        <v>0.06426</v>
      </c>
      <c r="P27" s="25">
        <f t="shared" si="10"/>
        <v>447116453280</v>
      </c>
      <c r="Q27" s="26">
        <f t="shared" si="11"/>
        <v>0.983222445750061</v>
      </c>
      <c r="R27" s="49"/>
      <c r="S27" s="49"/>
      <c r="T27" s="33" t="s">
        <v>108</v>
      </c>
      <c r="U27" s="33" t="str">
        <f t="shared" si="6"/>
        <v>601318.SH</v>
      </c>
      <c r="V27" s="33">
        <v>6.426</v>
      </c>
      <c r="W27" s="49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7.54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1</v>
      </c>
      <c r="J28" s="26">
        <v>1</v>
      </c>
      <c r="K28" s="25">
        <f t="shared" si="3"/>
        <v>335964575341.98</v>
      </c>
      <c r="L28" s="25">
        <f t="shared" si="4"/>
        <v>295951514673.1</v>
      </c>
      <c r="M28" s="27">
        <f t="shared" si="5"/>
        <v>0.0175323808176338</v>
      </c>
      <c r="N28" s="27">
        <f t="shared" si="12"/>
        <v>0.0165060585184913</v>
      </c>
      <c r="O28" s="29">
        <f t="shared" si="9"/>
        <v>0.02963</v>
      </c>
      <c r="P28" s="25">
        <f t="shared" si="10"/>
        <v>206163406640</v>
      </c>
      <c r="Q28" s="26">
        <f t="shared" si="11"/>
        <v>0.613646264431734</v>
      </c>
      <c r="R28" s="49"/>
      <c r="S28" s="49"/>
      <c r="T28" s="33" t="s">
        <v>111</v>
      </c>
      <c r="U28" s="33" t="str">
        <f t="shared" si="6"/>
        <v>601328.SH</v>
      </c>
      <c r="V28" s="33">
        <v>2.963</v>
      </c>
      <c r="W28" s="49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6.57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1</v>
      </c>
      <c r="J29" s="26">
        <v>1</v>
      </c>
      <c r="K29" s="25">
        <f t="shared" si="3"/>
        <v>162611637897.69</v>
      </c>
      <c r="L29" s="25">
        <f t="shared" si="4"/>
        <v>134155787294.97</v>
      </c>
      <c r="M29" s="27">
        <f t="shared" si="5"/>
        <v>0.00848592194013149</v>
      </c>
      <c r="N29" s="27">
        <f t="shared" si="12"/>
        <v>0.00748225018591641</v>
      </c>
      <c r="O29" s="29">
        <f t="shared" si="9"/>
        <v>0.00967</v>
      </c>
      <c r="P29" s="25">
        <f t="shared" si="10"/>
        <v>67283163760</v>
      </c>
      <c r="Q29" s="26">
        <f t="shared" si="11"/>
        <v>0.413765980282004</v>
      </c>
      <c r="R29" s="49"/>
      <c r="S29" s="49"/>
      <c r="T29" s="33" t="s">
        <v>114</v>
      </c>
      <c r="U29" s="33" t="str">
        <f t="shared" si="6"/>
        <v>601390.SH</v>
      </c>
      <c r="V29" s="33">
        <v>0.967</v>
      </c>
      <c r="W29" s="4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5.82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1</v>
      </c>
      <c r="J30" s="26">
        <v>1</v>
      </c>
      <c r="K30" s="25">
        <f t="shared" si="3"/>
        <v>1659427533006.38</v>
      </c>
      <c r="L30" s="25">
        <f t="shared" si="4"/>
        <v>1569143076976.98</v>
      </c>
      <c r="M30" s="27">
        <f t="shared" si="5"/>
        <v>0.0865975688607045</v>
      </c>
      <c r="N30" s="27">
        <f t="shared" si="12"/>
        <v>0.0875155766007022</v>
      </c>
      <c r="O30" s="29">
        <f t="shared" si="9"/>
        <v>0.02884</v>
      </c>
      <c r="P30" s="25">
        <f t="shared" si="10"/>
        <v>200666643520</v>
      </c>
      <c r="Q30" s="26">
        <f t="shared" si="11"/>
        <v>0.120925222420802</v>
      </c>
      <c r="R30" s="49"/>
      <c r="S30" s="49"/>
      <c r="T30" s="33" t="s">
        <v>117</v>
      </c>
      <c r="U30" s="33" t="str">
        <f t="shared" si="6"/>
        <v>601398.SH</v>
      </c>
      <c r="V30" s="33">
        <v>2.884</v>
      </c>
      <c r="W30" s="49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28.54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1</v>
      </c>
      <c r="J31" s="26">
        <v>1</v>
      </c>
      <c r="K31" s="25">
        <f t="shared" si="3"/>
        <v>219651636100.56</v>
      </c>
      <c r="L31" s="25">
        <f t="shared" si="4"/>
        <v>195357483125.7</v>
      </c>
      <c r="M31" s="27">
        <f t="shared" si="5"/>
        <v>0.0114625660381347</v>
      </c>
      <c r="N31" s="27">
        <f t="shared" si="12"/>
        <v>0.0108956429976706</v>
      </c>
      <c r="O31" s="29">
        <f t="shared" si="9"/>
        <v>0.01376</v>
      </c>
      <c r="P31" s="25">
        <f t="shared" si="10"/>
        <v>95741089280</v>
      </c>
      <c r="Q31" s="26">
        <f t="shared" si="11"/>
        <v>0.435876968547451</v>
      </c>
      <c r="R31" s="49"/>
      <c r="S31" s="49"/>
      <c r="T31" s="33" t="s">
        <v>120</v>
      </c>
      <c r="U31" s="33" t="str">
        <f t="shared" si="6"/>
        <v>601601.SH</v>
      </c>
      <c r="V31" s="33">
        <v>1.376</v>
      </c>
      <c r="W31" s="49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31.35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1</v>
      </c>
      <c r="J32" s="26">
        <v>1</v>
      </c>
      <c r="K32" s="25">
        <f t="shared" si="3"/>
        <v>708878801400</v>
      </c>
      <c r="L32" s="25">
        <f t="shared" si="4"/>
        <v>652817665500</v>
      </c>
      <c r="M32" s="27">
        <f t="shared" si="5"/>
        <v>0.0369929867964255</v>
      </c>
      <c r="N32" s="27">
        <f t="shared" si="12"/>
        <v>0.0364094997133235</v>
      </c>
      <c r="O32" s="29">
        <f t="shared" si="9"/>
        <v>0.00747</v>
      </c>
      <c r="P32" s="25">
        <f t="shared" si="10"/>
        <v>51975722160</v>
      </c>
      <c r="Q32" s="26">
        <f t="shared" si="11"/>
        <v>0.0733210275964672</v>
      </c>
      <c r="R32" s="49"/>
      <c r="S32" s="49"/>
      <c r="T32" s="33" t="s">
        <v>123</v>
      </c>
      <c r="U32" s="33" t="str">
        <f t="shared" si="6"/>
        <v>601628.SH</v>
      </c>
      <c r="V32" s="33">
        <v>0.747</v>
      </c>
      <c r="W32" s="49">
        <f t="shared" si="7"/>
        <v>0.00747</v>
      </c>
    </row>
    <row r="33" spans="1:23">
      <c r="A33" s="24" t="s">
        <v>124</v>
      </c>
      <c r="B33" s="24" t="s">
        <v>125</v>
      </c>
      <c r="C33" s="25">
        <v>8541945790</v>
      </c>
      <c r="D33" s="25">
        <v>6170400464</v>
      </c>
      <c r="E33" s="26">
        <v>25.28</v>
      </c>
      <c r="F33" s="27">
        <f t="shared" si="0"/>
        <v>0.722364741675562</v>
      </c>
      <c r="G33" s="28">
        <f t="shared" si="1"/>
        <v>0.8</v>
      </c>
      <c r="H33" s="25">
        <f t="shared" si="2"/>
        <v>6833556632</v>
      </c>
      <c r="I33" s="26">
        <v>1</v>
      </c>
      <c r="J33" s="26">
        <v>1</v>
      </c>
      <c r="K33" s="25">
        <f t="shared" si="3"/>
        <v>172752311656.96</v>
      </c>
      <c r="L33" s="25">
        <f t="shared" si="4"/>
        <v>155987723729.92</v>
      </c>
      <c r="M33" s="27">
        <f t="shared" si="5"/>
        <v>0.00901511509662406</v>
      </c>
      <c r="N33" s="27">
        <f t="shared" si="12"/>
        <v>0.00869987943429282</v>
      </c>
      <c r="O33" s="29">
        <f t="shared" si="9"/>
        <v>0.00455</v>
      </c>
      <c r="P33" s="25">
        <f t="shared" si="10"/>
        <v>31658572400</v>
      </c>
      <c r="Q33" s="26">
        <f t="shared" si="11"/>
        <v>0.183259906025834</v>
      </c>
      <c r="R33" s="49"/>
      <c r="S33" s="49"/>
      <c r="T33" s="33" t="s">
        <v>126</v>
      </c>
      <c r="U33" s="33" t="str">
        <f t="shared" si="6"/>
        <v>601633.SH</v>
      </c>
      <c r="V33" s="33">
        <v>0.455</v>
      </c>
      <c r="W33" s="49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5.08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1</v>
      </c>
      <c r="J34" s="26">
        <v>1</v>
      </c>
      <c r="K34" s="25">
        <f t="shared" si="3"/>
        <v>352616786391.128</v>
      </c>
      <c r="L34" s="25">
        <f t="shared" si="4"/>
        <v>340981767616</v>
      </c>
      <c r="M34" s="27">
        <f t="shared" si="5"/>
        <v>0.0184013798937182</v>
      </c>
      <c r="N34" s="27">
        <f t="shared" si="12"/>
        <v>0.0190175239218665</v>
      </c>
      <c r="O34" s="29">
        <f t="shared" si="9"/>
        <v>0.00813</v>
      </c>
      <c r="P34" s="25">
        <f t="shared" si="10"/>
        <v>56567954640</v>
      </c>
      <c r="Q34" s="26">
        <f t="shared" si="11"/>
        <v>0.160423317389246</v>
      </c>
      <c r="R34" s="49"/>
      <c r="S34" s="49"/>
      <c r="T34" s="33" t="s">
        <v>129</v>
      </c>
      <c r="U34" s="33" t="str">
        <f t="shared" si="6"/>
        <v>601658.SH</v>
      </c>
      <c r="V34" s="33">
        <v>0.813</v>
      </c>
      <c r="W34" s="49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5.44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1</v>
      </c>
      <c r="J35" s="26">
        <v>1</v>
      </c>
      <c r="K35" s="25">
        <f t="shared" si="3"/>
        <v>226412541295.36</v>
      </c>
      <c r="L35" s="25">
        <f t="shared" si="4"/>
        <v>224782924015.36</v>
      </c>
      <c r="M35" s="27">
        <f t="shared" si="5"/>
        <v>0.0118153852733963</v>
      </c>
      <c r="N35" s="27">
        <f t="shared" si="12"/>
        <v>0.0125367836074547</v>
      </c>
      <c r="O35" s="29">
        <f t="shared" ref="O35:O51" si="14">VLOOKUP(A35,U:W,3,FALSE)</f>
        <v>0.01595</v>
      </c>
      <c r="P35" s="25">
        <f t="shared" ref="P35:P51" si="15">O35*$AC$2</f>
        <v>110978951600</v>
      </c>
      <c r="Q35" s="26">
        <f t="shared" ref="Q35:Q51" si="16">P35/E35/H35/J35</f>
        <v>0.49016256327968</v>
      </c>
      <c r="R35" s="49"/>
      <c r="S35" s="49"/>
      <c r="T35" s="33" t="s">
        <v>132</v>
      </c>
      <c r="U35" s="33" t="str">
        <f t="shared" si="6"/>
        <v>601668.SH</v>
      </c>
      <c r="V35" s="33">
        <v>1.595</v>
      </c>
      <c r="W35" s="49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5.68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1</v>
      </c>
      <c r="J36" s="26">
        <v>1</v>
      </c>
      <c r="K36" s="25">
        <f t="shared" si="3"/>
        <v>78275668013.696</v>
      </c>
      <c r="L36" s="25">
        <f t="shared" si="4"/>
        <v>74246266828</v>
      </c>
      <c r="M36" s="27">
        <f t="shared" si="5"/>
        <v>0.0040848319170968</v>
      </c>
      <c r="N36" s="27">
        <f t="shared" si="12"/>
        <v>0.00414092567289664</v>
      </c>
      <c r="O36" s="29">
        <f t="shared" si="14"/>
        <v>0.00695</v>
      </c>
      <c r="P36" s="25">
        <f t="shared" si="15"/>
        <v>48357599600</v>
      </c>
      <c r="Q36" s="26">
        <f t="shared" si="16"/>
        <v>0.617785843635838</v>
      </c>
      <c r="R36" s="49"/>
      <c r="S36" s="49"/>
      <c r="T36" s="33" t="s">
        <v>135</v>
      </c>
      <c r="U36" s="33" t="str">
        <f t="shared" si="6"/>
        <v>601669.SH</v>
      </c>
      <c r="V36" s="33">
        <v>0.695</v>
      </c>
      <c r="W36" s="49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1</v>
      </c>
      <c r="J37" s="26">
        <v>1</v>
      </c>
      <c r="K37" s="25">
        <f t="shared" si="3"/>
        <v>167458063819.17</v>
      </c>
      <c r="L37" s="25">
        <f t="shared" si="4"/>
        <v>119501594830.2</v>
      </c>
      <c r="M37" s="27">
        <f t="shared" si="5"/>
        <v>0.00873883367873771</v>
      </c>
      <c r="N37" s="27">
        <f t="shared" si="12"/>
        <v>0.00666494415309578</v>
      </c>
      <c r="O37" s="29">
        <f t="shared" si="14"/>
        <v>0.01378</v>
      </c>
      <c r="P37" s="25">
        <f t="shared" si="15"/>
        <v>95880247840</v>
      </c>
      <c r="Q37" s="26">
        <f t="shared" si="16"/>
        <v>0.572562739908044</v>
      </c>
      <c r="R37" s="49"/>
      <c r="S37" s="49"/>
      <c r="T37" s="33" t="s">
        <v>138</v>
      </c>
      <c r="U37" s="33" t="str">
        <f t="shared" si="6"/>
        <v>601728.SH</v>
      </c>
      <c r="V37" s="33">
        <v>1.378</v>
      </c>
      <c r="W37" s="49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10.43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1</v>
      </c>
      <c r="J38" s="26">
        <v>1</v>
      </c>
      <c r="K38" s="25">
        <f t="shared" si="3"/>
        <v>1908908798641.74</v>
      </c>
      <c r="L38" s="25">
        <f t="shared" si="4"/>
        <v>1688847271641.74</v>
      </c>
      <c r="M38" s="27">
        <f t="shared" si="5"/>
        <v>0.0996168002827435</v>
      </c>
      <c r="N38" s="27">
        <f t="shared" si="12"/>
        <v>0.0941918203233534</v>
      </c>
      <c r="O38" s="29">
        <f t="shared" si="14"/>
        <v>0.01689</v>
      </c>
      <c r="P38" s="25">
        <f t="shared" si="15"/>
        <v>117519403920</v>
      </c>
      <c r="Q38" s="26">
        <f t="shared" si="16"/>
        <v>0.0615636556359421</v>
      </c>
      <c r="R38" s="49"/>
      <c r="S38" s="49"/>
      <c r="T38" s="33" t="s">
        <v>141</v>
      </c>
      <c r="U38" s="33" t="str">
        <f t="shared" si="6"/>
        <v>601857.SH</v>
      </c>
      <c r="V38" s="33">
        <v>1.689</v>
      </c>
      <c r="W38" s="49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62.5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1</v>
      </c>
      <c r="J39" s="26">
        <v>1</v>
      </c>
      <c r="K39" s="25">
        <f t="shared" si="3"/>
        <v>129303690250</v>
      </c>
      <c r="L39" s="25">
        <f t="shared" si="4"/>
        <v>122029721500</v>
      </c>
      <c r="M39" s="27">
        <f t="shared" si="5"/>
        <v>0.00674773980643872</v>
      </c>
      <c r="N39" s="27">
        <f t="shared" si="12"/>
        <v>0.00680594497480122</v>
      </c>
      <c r="O39" s="29">
        <f t="shared" si="14"/>
        <v>0.00881</v>
      </c>
      <c r="P39" s="25">
        <f t="shared" si="15"/>
        <v>61299345680</v>
      </c>
      <c r="Q39" s="26">
        <f t="shared" si="16"/>
        <v>0.474072670018016</v>
      </c>
      <c r="R39" s="49"/>
      <c r="S39" s="49"/>
      <c r="T39" s="33" t="s">
        <v>144</v>
      </c>
      <c r="U39" s="33" t="str">
        <f t="shared" si="6"/>
        <v>601888.SH</v>
      </c>
      <c r="V39" s="33">
        <v>0.881</v>
      </c>
      <c r="W39" s="4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18.04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1</v>
      </c>
      <c r="J40" s="26">
        <v>1</v>
      </c>
      <c r="K40" s="25">
        <f t="shared" si="3"/>
        <v>383572093182.08</v>
      </c>
      <c r="L40" s="25">
        <f t="shared" si="4"/>
        <v>370835526369.44</v>
      </c>
      <c r="M40" s="27">
        <f t="shared" si="5"/>
        <v>0.0200167889779444</v>
      </c>
      <c r="N40" s="27">
        <f t="shared" si="12"/>
        <v>0.0206825530382929</v>
      </c>
      <c r="O40" s="29">
        <f t="shared" si="14"/>
        <v>0.04178</v>
      </c>
      <c r="P40" s="25">
        <f t="shared" si="15"/>
        <v>290702231840</v>
      </c>
      <c r="Q40" s="26">
        <f t="shared" si="16"/>
        <v>0.757881600374939</v>
      </c>
      <c r="R40" s="49"/>
      <c r="S40" s="49"/>
      <c r="T40" s="33" t="s">
        <v>147</v>
      </c>
      <c r="U40" s="33" t="str">
        <f t="shared" si="6"/>
        <v>601899.SH</v>
      </c>
      <c r="V40" s="33">
        <v>4.178</v>
      </c>
      <c r="W40" s="49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15.82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1</v>
      </c>
      <c r="J41" s="26">
        <v>1</v>
      </c>
      <c r="K41" s="25">
        <f t="shared" si="3"/>
        <v>201997429093.04</v>
      </c>
      <c r="L41" s="25">
        <f t="shared" si="4"/>
        <v>201876266766.3</v>
      </c>
      <c r="M41" s="27">
        <f t="shared" si="5"/>
        <v>0.0105412775958217</v>
      </c>
      <c r="N41" s="27">
        <f t="shared" si="12"/>
        <v>0.0112592141196498</v>
      </c>
      <c r="O41" s="29">
        <f t="shared" si="14"/>
        <v>0.01427</v>
      </c>
      <c r="P41" s="25">
        <f t="shared" si="15"/>
        <v>99289632560</v>
      </c>
      <c r="Q41" s="26">
        <f t="shared" si="16"/>
        <v>0.49153909040232</v>
      </c>
      <c r="R41" s="49"/>
      <c r="S41" s="49"/>
      <c r="T41" s="33" t="s">
        <v>150</v>
      </c>
      <c r="U41" s="33" t="str">
        <f t="shared" si="6"/>
        <v>601919.SH</v>
      </c>
      <c r="V41" s="33">
        <v>1.427</v>
      </c>
      <c r="W41" s="49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10.93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1</v>
      </c>
      <c r="J42" s="26">
        <v>1</v>
      </c>
      <c r="K42" s="25">
        <f t="shared" si="3"/>
        <v>206394303596.31</v>
      </c>
      <c r="L42" s="25">
        <f t="shared" si="4"/>
        <v>206394303596.31</v>
      </c>
      <c r="M42" s="27">
        <f t="shared" si="5"/>
        <v>0.0107707294007336</v>
      </c>
      <c r="N42" s="27">
        <f t="shared" si="12"/>
        <v>0.0115111978960708</v>
      </c>
      <c r="O42" s="29">
        <f t="shared" si="14"/>
        <v>0.01453</v>
      </c>
      <c r="P42" s="25">
        <f t="shared" si="15"/>
        <v>101098693840</v>
      </c>
      <c r="Q42" s="26">
        <f t="shared" si="16"/>
        <v>0.489832771924465</v>
      </c>
      <c r="R42" s="49"/>
      <c r="S42" s="49"/>
      <c r="T42" s="33" t="s">
        <v>153</v>
      </c>
      <c r="U42" s="33" t="str">
        <f t="shared" si="6"/>
        <v>601985.SH</v>
      </c>
      <c r="V42" s="33">
        <v>1.453</v>
      </c>
      <c r="W42" s="49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4.67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1</v>
      </c>
      <c r="J43" s="26">
        <v>1</v>
      </c>
      <c r="K43" s="25">
        <f t="shared" si="3"/>
        <v>1099832788076.38</v>
      </c>
      <c r="L43" s="25">
        <f t="shared" si="4"/>
        <v>984274954330.82</v>
      </c>
      <c r="M43" s="27">
        <f t="shared" si="5"/>
        <v>0.0573950014124167</v>
      </c>
      <c r="N43" s="27">
        <f t="shared" si="12"/>
        <v>0.0548958163380759</v>
      </c>
      <c r="O43" s="29">
        <f t="shared" si="14"/>
        <v>0.01406</v>
      </c>
      <c r="P43" s="25">
        <f t="shared" si="15"/>
        <v>97828467680</v>
      </c>
      <c r="Q43" s="26">
        <f t="shared" si="16"/>
        <v>0.0889484917530995</v>
      </c>
      <c r="R43" s="49"/>
      <c r="S43" s="49"/>
      <c r="T43" s="33" t="s">
        <v>156</v>
      </c>
      <c r="U43" s="33" t="str">
        <f t="shared" si="6"/>
        <v>601988.SH</v>
      </c>
      <c r="V43" s="33">
        <v>1.406</v>
      </c>
      <c r="W43" s="49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38.66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1</v>
      </c>
      <c r="J44" s="26">
        <v>1</v>
      </c>
      <c r="K44" s="25">
        <f t="shared" si="3"/>
        <v>112575105667.98</v>
      </c>
      <c r="L44" s="25">
        <f t="shared" si="4"/>
        <v>97610741708.98</v>
      </c>
      <c r="M44" s="27">
        <f t="shared" si="5"/>
        <v>0.00587475516175281</v>
      </c>
      <c r="N44" s="27">
        <f t="shared" si="12"/>
        <v>0.00544402895339602</v>
      </c>
      <c r="O44" s="29">
        <f t="shared" si="14"/>
        <v>0.01428</v>
      </c>
      <c r="P44" s="25">
        <f t="shared" si="15"/>
        <v>99359211840</v>
      </c>
      <c r="Q44" s="26">
        <f t="shared" si="16"/>
        <v>0.88260376262086</v>
      </c>
      <c r="R44" s="49"/>
      <c r="S44" s="49"/>
      <c r="T44" s="33" t="s">
        <v>159</v>
      </c>
      <c r="U44" s="33" t="str">
        <f t="shared" si="6"/>
        <v>603259.SH</v>
      </c>
      <c r="V44" s="33">
        <v>1.428</v>
      </c>
      <c r="W44" s="49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34.4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1</v>
      </c>
      <c r="J45" s="26">
        <v>1</v>
      </c>
      <c r="K45" s="25">
        <f t="shared" si="3"/>
        <v>191284658713.6</v>
      </c>
      <c r="L45" s="25">
        <f t="shared" si="4"/>
        <v>191284658713.6</v>
      </c>
      <c r="M45" s="27">
        <f t="shared" si="5"/>
        <v>0.00998222945893691</v>
      </c>
      <c r="N45" s="27">
        <f t="shared" si="12"/>
        <v>0.0106684899852729</v>
      </c>
      <c r="O45" s="29">
        <f t="shared" si="14"/>
        <v>0.0083</v>
      </c>
      <c r="P45" s="25">
        <f t="shared" si="15"/>
        <v>57750802400</v>
      </c>
      <c r="Q45" s="26">
        <f t="shared" si="16"/>
        <v>0.301910267077231</v>
      </c>
      <c r="R45" s="49"/>
      <c r="S45" s="49"/>
      <c r="T45" s="33" t="s">
        <v>162</v>
      </c>
      <c r="U45" s="33" t="str">
        <f t="shared" si="6"/>
        <v>603288.SH</v>
      </c>
      <c r="V45" s="33">
        <v>0.83</v>
      </c>
      <c r="W45" s="49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99.02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1</v>
      </c>
      <c r="J46" s="26">
        <v>1</v>
      </c>
      <c r="K46" s="25">
        <f t="shared" si="3"/>
        <v>120386109714.98</v>
      </c>
      <c r="L46" s="25">
        <f t="shared" si="4"/>
        <v>120252559757.64</v>
      </c>
      <c r="M46" s="27">
        <f t="shared" si="5"/>
        <v>0.00628237402270172</v>
      </c>
      <c r="N46" s="27">
        <f t="shared" si="12"/>
        <v>0.00670682760502321</v>
      </c>
      <c r="O46" s="29">
        <f t="shared" si="14"/>
        <v>0.01221</v>
      </c>
      <c r="P46" s="25">
        <f t="shared" si="15"/>
        <v>84956300880</v>
      </c>
      <c r="Q46" s="26">
        <f t="shared" si="16"/>
        <v>0.70569853184174</v>
      </c>
      <c r="R46" s="49"/>
      <c r="S46" s="49"/>
      <c r="T46" s="33" t="s">
        <v>165</v>
      </c>
      <c r="U46" s="33" t="str">
        <f t="shared" si="6"/>
        <v>603501.SH</v>
      </c>
      <c r="V46" s="33">
        <v>1.221</v>
      </c>
      <c r="W46" s="49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94.41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</v>
      </c>
      <c r="J47" s="26">
        <v>1</v>
      </c>
      <c r="K47" s="25">
        <f t="shared" si="3"/>
        <v>62962628314.68</v>
      </c>
      <c r="L47" s="25">
        <f t="shared" si="4"/>
        <v>62804875246.92</v>
      </c>
      <c r="M47" s="27">
        <f t="shared" si="5"/>
        <v>0.00328571777476375</v>
      </c>
      <c r="N47" s="27">
        <f t="shared" si="12"/>
        <v>0.00350280669189098</v>
      </c>
      <c r="O47" s="29">
        <f t="shared" si="14"/>
        <v>0.00921</v>
      </c>
      <c r="P47" s="25">
        <f t="shared" si="15"/>
        <v>64082516880</v>
      </c>
      <c r="Q47" s="26">
        <f t="shared" si="16"/>
        <v>1.0177865599848</v>
      </c>
      <c r="R47" s="49"/>
      <c r="S47" s="49"/>
      <c r="T47" s="33" t="s">
        <v>168</v>
      </c>
      <c r="U47" s="33" t="str">
        <f t="shared" si="6"/>
        <v>603986.SH</v>
      </c>
      <c r="V47" s="33">
        <v>0.921</v>
      </c>
      <c r="W47" s="49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142.27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1</v>
      </c>
      <c r="J48" s="26">
        <v>1</v>
      </c>
      <c r="K48" s="25">
        <f t="shared" si="3"/>
        <v>88393133485</v>
      </c>
      <c r="L48" s="25">
        <f t="shared" si="4"/>
        <v>88393133485</v>
      </c>
      <c r="M48" s="27">
        <f t="shared" si="5"/>
        <v>0.00461281394428405</v>
      </c>
      <c r="N48" s="27">
        <f t="shared" si="12"/>
        <v>0.00492993670111072</v>
      </c>
      <c r="O48" s="29">
        <f t="shared" si="14"/>
        <v>0.00885</v>
      </c>
      <c r="P48" s="25">
        <f t="shared" si="15"/>
        <v>61577662800</v>
      </c>
      <c r="Q48" s="26">
        <f t="shared" si="16"/>
        <v>0.696634007328742</v>
      </c>
      <c r="R48" s="49"/>
      <c r="S48" s="49"/>
      <c r="T48" s="33" t="s">
        <v>171</v>
      </c>
      <c r="U48" s="33" t="str">
        <f t="shared" si="6"/>
        <v>688012.SH</v>
      </c>
      <c r="V48" s="33">
        <v>0.885</v>
      </c>
      <c r="W48" s="49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70.47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</v>
      </c>
      <c r="J49" s="26">
        <v>1</v>
      </c>
      <c r="K49" s="25">
        <f t="shared" si="3"/>
        <v>65518442109.108</v>
      </c>
      <c r="L49" s="25">
        <f t="shared" si="4"/>
        <v>62016211336.32</v>
      </c>
      <c r="M49" s="27">
        <f t="shared" si="5"/>
        <v>0.00341909344598523</v>
      </c>
      <c r="N49" s="27">
        <f t="shared" si="12"/>
        <v>0.00345882066034739</v>
      </c>
      <c r="O49" s="29">
        <f t="shared" si="14"/>
        <v>0.00944</v>
      </c>
      <c r="P49" s="25">
        <f t="shared" si="15"/>
        <v>65682840320</v>
      </c>
      <c r="Q49" s="26">
        <f t="shared" si="16"/>
        <v>1.00250918986471</v>
      </c>
      <c r="R49" s="49"/>
      <c r="S49" s="49"/>
      <c r="T49" s="33" t="s">
        <v>174</v>
      </c>
      <c r="U49" s="33" t="str">
        <f t="shared" si="6"/>
        <v>688041.SH</v>
      </c>
      <c r="V49" s="33">
        <v>0.944</v>
      </c>
      <c r="W49" s="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205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1</v>
      </c>
      <c r="J50" s="26">
        <v>1</v>
      </c>
      <c r="K50" s="25">
        <f t="shared" si="3"/>
        <v>94721885900</v>
      </c>
      <c r="L50" s="25">
        <f t="shared" si="4"/>
        <v>94721885900</v>
      </c>
      <c r="M50" s="27">
        <f t="shared" si="5"/>
        <v>0.00494308119739356</v>
      </c>
      <c r="N50" s="27">
        <f t="shared" si="12"/>
        <v>0.00528290924063774</v>
      </c>
      <c r="O50" s="29">
        <f t="shared" si="14"/>
        <v>0.00759</v>
      </c>
      <c r="P50" s="25">
        <f t="shared" si="15"/>
        <v>52810673520</v>
      </c>
      <c r="Q50" s="26">
        <f t="shared" si="16"/>
        <v>0.557534016750399</v>
      </c>
      <c r="R50" s="49"/>
      <c r="S50" s="49"/>
      <c r="T50" s="33" t="s">
        <v>177</v>
      </c>
      <c r="U50" s="33" t="str">
        <f t="shared" si="6"/>
        <v>688111.SH</v>
      </c>
      <c r="V50" s="33">
        <v>0.759</v>
      </c>
      <c r="W50" s="49">
        <f t="shared" si="7"/>
        <v>0.00759</v>
      </c>
    </row>
    <row r="51" spans="1:23">
      <c r="A51" s="24" t="s">
        <v>178</v>
      </c>
      <c r="B51" s="24" t="s">
        <v>179</v>
      </c>
      <c r="C51" s="25">
        <v>7956207028</v>
      </c>
      <c r="D51" s="25">
        <v>1973609172</v>
      </c>
      <c r="E51" s="26">
        <v>45.81</v>
      </c>
      <c r="F51" s="27">
        <f t="shared" si="0"/>
        <v>0.248059051889216</v>
      </c>
      <c r="G51" s="28">
        <f t="shared" si="1"/>
        <v>0.3</v>
      </c>
      <c r="H51" s="25">
        <f t="shared" si="2"/>
        <v>2386862108.4</v>
      </c>
      <c r="I51" s="26">
        <v>1</v>
      </c>
      <c r="J51" s="26">
        <v>1</v>
      </c>
      <c r="K51" s="25">
        <f t="shared" si="3"/>
        <v>109342153185.804</v>
      </c>
      <c r="L51" s="25">
        <f t="shared" si="4"/>
        <v>90411036169.32</v>
      </c>
      <c r="M51" s="27">
        <f t="shared" si="5"/>
        <v>0.00570604286812742</v>
      </c>
      <c r="N51" s="27">
        <f t="shared" si="12"/>
        <v>0.00504248087858789</v>
      </c>
      <c r="O51" s="29">
        <f t="shared" si="14"/>
        <v>0.01313</v>
      </c>
      <c r="P51" s="25">
        <f t="shared" si="15"/>
        <v>91357594640</v>
      </c>
      <c r="Q51" s="26">
        <f t="shared" si="16"/>
        <v>0.835520354942681</v>
      </c>
      <c r="R51" s="49"/>
      <c r="S51" s="49"/>
      <c r="T51" s="33" t="s">
        <v>180</v>
      </c>
      <c r="U51" s="33" t="str">
        <f t="shared" si="6"/>
        <v>688981.SH</v>
      </c>
      <c r="V51" s="33">
        <v>1.313</v>
      </c>
      <c r="W51" s="49">
        <f t="shared" si="7"/>
        <v>0.01313</v>
      </c>
    </row>
    <row r="53" spans="3:12">
      <c r="C53" s="19"/>
      <c r="D53" s="22"/>
      <c r="I53" s="16" t="s">
        <v>184</v>
      </c>
      <c r="J53" s="17"/>
      <c r="K53" s="13">
        <f>SUM(K2:K51)</f>
        <v>19162518703910</v>
      </c>
      <c r="L53" s="13"/>
    </row>
    <row r="54" spans="4:12">
      <c r="D54" s="22"/>
      <c r="I54" s="16" t="s">
        <v>185</v>
      </c>
      <c r="J54" s="16"/>
      <c r="K54" s="13">
        <f>K53</f>
        <v>19162518703910</v>
      </c>
      <c r="L54" s="13"/>
    </row>
    <row r="55" spans="9:11">
      <c r="I55" s="16" t="s">
        <v>186</v>
      </c>
      <c r="J55" s="16"/>
      <c r="K55" s="45">
        <f>(K53/K54)*2394.87</f>
        <v>2394.87</v>
      </c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D57"/>
  <sheetViews>
    <sheetView showRuler="0" topLeftCell="C1" workbookViewId="0">
      <selection activeCell="K57" sqref="K57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customWidth="1"/>
    <col min="13" max="14" width="11.2" customWidth="1"/>
    <col min="15" max="15" width="10.7" customWidth="1"/>
    <col min="16" max="16" width="20.9" customWidth="1"/>
    <col min="17" max="17" width="13.7" customWidth="1"/>
    <col min="18" max="23" width="9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T1" s="31" t="s">
        <v>17</v>
      </c>
      <c r="U1" s="32"/>
      <c r="V1" s="32"/>
      <c r="W1" s="32"/>
      <c r="AA1" s="34" t="s">
        <v>18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121739689893</v>
      </c>
      <c r="D2" s="25">
        <v>94971971046</v>
      </c>
      <c r="E2" s="26">
        <v>6.39</v>
      </c>
      <c r="F2" s="27">
        <f t="shared" ref="F2:F51" si="0">D2/C2</f>
        <v>0.78012331992527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97391751914.4</v>
      </c>
      <c r="I2" s="26">
        <v>0.148922774571719</v>
      </c>
      <c r="J2" s="26">
        <v>1</v>
      </c>
      <c r="K2" s="25">
        <f t="shared" ref="K2:K51" si="3">E2*H2*I2*J2</f>
        <v>92679600960</v>
      </c>
      <c r="L2" s="25">
        <f t="shared" ref="L2:L51" si="4">D2*E2</f>
        <v>606870894983.94</v>
      </c>
      <c r="M2" s="27">
        <f>K2/$AB$2</f>
        <v>0.0133196004119876</v>
      </c>
      <c r="N2" s="27">
        <f>L2/SUM($L$2:$L$51)</f>
        <v>0.0338469175156568</v>
      </c>
      <c r="O2" s="29">
        <f>VLOOKUP(A2,U:W,3,FALSE)</f>
        <v>0.01332</v>
      </c>
      <c r="P2" s="25">
        <f>O2*$AC$2</f>
        <v>92679600960</v>
      </c>
      <c r="Q2" s="26">
        <f t="shared" ref="Q2:Q51" si="5">P2/E2/H2</f>
        <v>0.148922774571719</v>
      </c>
      <c r="T2" s="33" t="s">
        <v>24</v>
      </c>
      <c r="U2" s="33" t="str">
        <f t="shared" ref="U2:U51" si="6">T2&amp;".SH"</f>
        <v>600028.SH</v>
      </c>
      <c r="V2" s="33">
        <v>1.332</v>
      </c>
      <c r="W2">
        <f t="shared" ref="W2:W51" si="7">V2/100</f>
        <v>0.01332</v>
      </c>
      <c r="AA2" s="35" t="s">
        <v>25</v>
      </c>
      <c r="AB2" s="36">
        <f>SUM(K2:K51)</f>
        <v>6958136737840</v>
      </c>
      <c r="AC2" s="36">
        <v>6957928000000</v>
      </c>
      <c r="AD2" s="37">
        <f>AB2/AC2-1</f>
        <v>2.99999999999745e-5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18.2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0.82835868827369</v>
      </c>
      <c r="J3" s="26">
        <v>1</v>
      </c>
      <c r="K3" s="25">
        <f t="shared" si="3"/>
        <v>178749170320</v>
      </c>
      <c r="L3" s="25">
        <f t="shared" si="4"/>
        <v>206873636879</v>
      </c>
      <c r="M3" s="27">
        <f>K3/$AB$2</f>
        <v>0.0256892293231203</v>
      </c>
      <c r="N3" s="27">
        <f>L3/SUM($L$2:$L$51)</f>
        <v>0.0115379316778616</v>
      </c>
      <c r="O3" s="29">
        <f>VLOOKUP(A3,U:W,3,FALSE)</f>
        <v>0.02569</v>
      </c>
      <c r="P3" s="25">
        <f t="shared" ref="P3:P34" si="8">O3*$AC$2</f>
        <v>178749170320</v>
      </c>
      <c r="Q3" s="26">
        <f t="shared" si="5"/>
        <v>0.82835868827369</v>
      </c>
      <c r="T3" s="33" t="s">
        <v>28</v>
      </c>
      <c r="U3" s="33" t="str">
        <f t="shared" si="6"/>
        <v>600030.SH</v>
      </c>
      <c r="V3" s="33">
        <v>2.569</v>
      </c>
      <c r="W3">
        <f t="shared" si="7"/>
        <v>0.02569</v>
      </c>
      <c r="AA3" s="35" t="s">
        <v>29</v>
      </c>
      <c r="AB3" s="36">
        <f>MAX(K2:K51)</f>
        <v>925752320400</v>
      </c>
      <c r="AC3" s="36">
        <v>904700100000</v>
      </c>
      <c r="AD3" s="37">
        <f>AB3/AC3-1</f>
        <v>0.0232698331745516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16.43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0.70616969115524</v>
      </c>
      <c r="J4" s="26">
        <v>1</v>
      </c>
      <c r="K4" s="25">
        <f t="shared" si="3"/>
        <v>98454681200</v>
      </c>
      <c r="L4" s="25">
        <f t="shared" si="4"/>
        <v>139067066201.91</v>
      </c>
      <c r="M4" s="27">
        <f>K4/$AB$2</f>
        <v>0.0141495755127346</v>
      </c>
      <c r="N4" s="27">
        <f>L4/SUM($L$2:$L$51)</f>
        <v>0.00775616619248974</v>
      </c>
      <c r="O4" s="29">
        <f>VLOOKUP(A4,U:W,3,FALSE)</f>
        <v>0.01415</v>
      </c>
      <c r="P4" s="25">
        <f t="shared" si="8"/>
        <v>98454681200</v>
      </c>
      <c r="Q4" s="26">
        <f t="shared" si="5"/>
        <v>0.70616969115524</v>
      </c>
      <c r="T4" s="33" t="s">
        <v>32</v>
      </c>
      <c r="U4" s="33" t="str">
        <f t="shared" si="6"/>
        <v>600031.SH</v>
      </c>
      <c r="V4" s="33">
        <v>1.415</v>
      </c>
      <c r="W4">
        <f t="shared" si="7"/>
        <v>0.01415</v>
      </c>
      <c r="AA4" s="35" t="s">
        <v>33</v>
      </c>
      <c r="AB4" s="36">
        <f>MIN(K2:K51)</f>
        <v>31658572400</v>
      </c>
      <c r="AC4" s="36">
        <v>31464000000</v>
      </c>
      <c r="AD4" s="37">
        <f t="shared" ref="AD4:AD18" si="9">AB4/AC4-1</f>
        <v>0.00618396898042217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34.36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0.490517466998866</v>
      </c>
      <c r="J5" s="26">
        <v>1</v>
      </c>
      <c r="K5" s="25">
        <f t="shared" si="3"/>
        <v>425059821520</v>
      </c>
      <c r="L5" s="25">
        <f t="shared" si="4"/>
        <v>708810530580.44</v>
      </c>
      <c r="M5" s="27">
        <f>K5/$AB$2</f>
        <v>0.0610881673549794</v>
      </c>
      <c r="N5" s="27">
        <f>L5/SUM($L$2:$L$51)</f>
        <v>0.0395323812050996</v>
      </c>
      <c r="O5" s="29">
        <f>VLOOKUP(A5,U:W,3,FALSE)</f>
        <v>0.06109</v>
      </c>
      <c r="P5" s="25">
        <f t="shared" si="8"/>
        <v>425059821520</v>
      </c>
      <c r="Q5" s="26">
        <f t="shared" si="5"/>
        <v>0.490517466998866</v>
      </c>
      <c r="T5" s="33" t="s">
        <v>36</v>
      </c>
      <c r="U5" s="33" t="str">
        <f t="shared" si="6"/>
        <v>600036.SH</v>
      </c>
      <c r="V5" s="33">
        <v>6.109</v>
      </c>
      <c r="W5">
        <f t="shared" si="7"/>
        <v>0.06109</v>
      </c>
      <c r="AA5" s="35" t="s">
        <v>37</v>
      </c>
      <c r="AB5" s="36">
        <f>AVERAGE(K2:K51)</f>
        <v>139162734756.8</v>
      </c>
      <c r="AC5" s="36">
        <v>139159000000</v>
      </c>
      <c r="AD5" s="37">
        <f t="shared" si="9"/>
        <v>2.68380543118063e-5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9.31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0.566899220432073</v>
      </c>
      <c r="J6" s="26">
        <v>1</v>
      </c>
      <c r="K6" s="25">
        <f t="shared" si="3"/>
        <v>63177986240</v>
      </c>
      <c r="L6" s="25">
        <f t="shared" si="4"/>
        <v>111444828221.58</v>
      </c>
      <c r="M6" s="27">
        <f>K6/$AB$2</f>
        <v>0.00907972760817176</v>
      </c>
      <c r="N6" s="27">
        <f>L6/SUM($L$2:$L$51)</f>
        <v>0.00621559534250226</v>
      </c>
      <c r="O6" s="29">
        <f>VLOOKUP(A6,U:W,3,FALSE)</f>
        <v>0.00908</v>
      </c>
      <c r="P6" s="25">
        <f t="shared" si="8"/>
        <v>63177986240</v>
      </c>
      <c r="Q6" s="26">
        <f t="shared" si="5"/>
        <v>0.566899220432073</v>
      </c>
      <c r="T6" s="33" t="s">
        <v>40</v>
      </c>
      <c r="U6" s="33" t="str">
        <f t="shared" si="6"/>
        <v>600048.SH</v>
      </c>
      <c r="V6" s="33">
        <v>0.908</v>
      </c>
      <c r="W6">
        <f t="shared" si="7"/>
        <v>0.00908</v>
      </c>
      <c r="AA6" s="35" t="s">
        <v>41</v>
      </c>
      <c r="AB6" s="36">
        <f>MEDIAN(K2:K51)</f>
        <v>97654519480</v>
      </c>
      <c r="AC6" s="36">
        <v>97594000000</v>
      </c>
      <c r="AD6" s="37">
        <f t="shared" si="9"/>
        <v>0.000620114761153312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4.68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0.605436760770964</v>
      </c>
      <c r="J7" s="26">
        <v>1</v>
      </c>
      <c r="K7" s="25">
        <f t="shared" si="3"/>
        <v>90105167600</v>
      </c>
      <c r="L7" s="25">
        <f t="shared" si="4"/>
        <v>144919252820.16</v>
      </c>
      <c r="M7" s="27">
        <f>K7/$AB$2</f>
        <v>0.0129496115116547</v>
      </c>
      <c r="N7" s="27">
        <f>L7/SUM($L$2:$L$51)</f>
        <v>0.00808255930079555</v>
      </c>
      <c r="O7" s="29">
        <f>VLOOKUP(A7,U:W,3,FALSE)</f>
        <v>0.01295</v>
      </c>
      <c r="P7" s="25">
        <f t="shared" si="8"/>
        <v>90105167600</v>
      </c>
      <c r="Q7" s="26">
        <f t="shared" si="5"/>
        <v>0.605436760770964</v>
      </c>
      <c r="T7" s="33" t="s">
        <v>44</v>
      </c>
      <c r="U7" s="33" t="str">
        <f t="shared" si="6"/>
        <v>600050.SH</v>
      </c>
      <c r="V7" s="33">
        <v>1.295</v>
      </c>
      <c r="W7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13.96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0.998259742540422</v>
      </c>
      <c r="J8" s="26">
        <v>1</v>
      </c>
      <c r="K8" s="25">
        <f t="shared" si="3"/>
        <v>70414231360</v>
      </c>
      <c r="L8" s="25">
        <f t="shared" si="4"/>
        <v>70536983872.36</v>
      </c>
      <c r="M8" s="27">
        <f>K8/$AB$2</f>
        <v>0.0101196964091077</v>
      </c>
      <c r="N8" s="27">
        <f>L8/SUM($L$2:$L$51)</f>
        <v>0.00393404840249286</v>
      </c>
      <c r="O8" s="29">
        <f>VLOOKUP(A8,U:W,3,FALSE)</f>
        <v>0.01012</v>
      </c>
      <c r="P8" s="25">
        <f t="shared" si="8"/>
        <v>70414231360</v>
      </c>
      <c r="Q8" s="26">
        <f t="shared" si="5"/>
        <v>0.998259742540422</v>
      </c>
      <c r="T8" s="33" t="s">
        <v>47</v>
      </c>
      <c r="U8" s="33" t="str">
        <f t="shared" si="6"/>
        <v>600089.SH</v>
      </c>
      <c r="V8" s="33">
        <v>1.012</v>
      </c>
      <c r="W8">
        <f t="shared" si="7"/>
        <v>0.01012</v>
      </c>
      <c r="Y8" s="19" t="s">
        <v>48</v>
      </c>
      <c r="Z8" s="19" t="s">
        <v>49</v>
      </c>
      <c r="AA8" s="34" t="s">
        <v>50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13.86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0.401601616346865</v>
      </c>
      <c r="J9" s="26">
        <v>1</v>
      </c>
      <c r="K9" s="25">
        <f t="shared" si="3"/>
        <v>64430413280</v>
      </c>
      <c r="L9" s="25">
        <f t="shared" si="4"/>
        <v>160433650307.7</v>
      </c>
      <c r="M9" s="27">
        <f>K9/$AB$2</f>
        <v>0.00925972220833375</v>
      </c>
      <c r="N9" s="27">
        <f>L9/SUM($L$2:$L$51)</f>
        <v>0.00894784141665609</v>
      </c>
      <c r="O9" s="29">
        <f>VLOOKUP(A9,U:W,3,FALSE)</f>
        <v>0.00926</v>
      </c>
      <c r="P9" s="25">
        <f t="shared" si="8"/>
        <v>64430413280</v>
      </c>
      <c r="Q9" s="26">
        <f t="shared" si="5"/>
        <v>0.401601616346865</v>
      </c>
      <c r="T9" s="33" t="s">
        <v>53</v>
      </c>
      <c r="U9" s="33" t="str">
        <f t="shared" si="6"/>
        <v>600104.SH</v>
      </c>
      <c r="V9" s="33">
        <v>0.926</v>
      </c>
      <c r="W9">
        <f t="shared" si="7"/>
        <v>0.00926</v>
      </c>
      <c r="Y9">
        <f>MATCH(LARGE($K$2:$K$51,Z9),$K$2:$K$51,0)</f>
        <v>15</v>
      </c>
      <c r="Z9">
        <v>1</v>
      </c>
      <c r="AA9" s="38" t="str" cm="1">
        <f t="array" ref="AA9">INDEX(B:B,Y9+1)</f>
        <v>贵州茅台</v>
      </c>
      <c r="AB9" s="37">
        <f>LARGE($M$2:$M$51,Z9)</f>
        <v>0.133046008619741</v>
      </c>
      <c r="AC9" s="37">
        <v>0.13</v>
      </c>
      <c r="AD9" s="37">
        <f t="shared" si="9"/>
        <v>0.0234308355364725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41.17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0.496536292632243</v>
      </c>
      <c r="J10" s="26">
        <v>1</v>
      </c>
      <c r="K10" s="25">
        <f t="shared" si="3"/>
        <v>91427173920</v>
      </c>
      <c r="L10" s="25">
        <f t="shared" si="4"/>
        <v>184129891966.86</v>
      </c>
      <c r="M10" s="27">
        <f>K10/$AB$2</f>
        <v>0.0131396058118256</v>
      </c>
      <c r="N10" s="27">
        <f>L10/SUM($L$2:$L$51)</f>
        <v>0.0102694482748823</v>
      </c>
      <c r="O10" s="29">
        <f>VLOOKUP(A10,U:W,3,FALSE)</f>
        <v>0.01314</v>
      </c>
      <c r="P10" s="25">
        <f t="shared" si="8"/>
        <v>91427173920</v>
      </c>
      <c r="Q10" s="26">
        <f t="shared" si="5"/>
        <v>0.496536292632243</v>
      </c>
      <c r="T10" s="33" t="s">
        <v>57</v>
      </c>
      <c r="U10" s="33" t="str">
        <f t="shared" si="6"/>
        <v>600150.SH</v>
      </c>
      <c r="V10" s="33">
        <v>1.314</v>
      </c>
      <c r="W10">
        <f t="shared" si="7"/>
        <v>0.01314</v>
      </c>
      <c r="Y10">
        <f t="shared" ref="Y10:Y18" si="10">MATCH(LARGE($K$2:$K$51,Z10),$K$2:$K$51,0)</f>
        <v>26</v>
      </c>
      <c r="Z10">
        <v>2</v>
      </c>
      <c r="AA10" s="38" t="str" cm="1">
        <f t="array" ref="AA10">INDEX(B:B,Y10+1)</f>
        <v>中国平安</v>
      </c>
      <c r="AB10" s="37">
        <f t="shared" ref="AB10:AB18" si="11">LARGE($M$2:$M$51,Z10)</f>
        <v>0.0642580722578323</v>
      </c>
      <c r="AC10" s="37">
        <v>0.0644</v>
      </c>
      <c r="AD10" s="37">
        <f t="shared" si="9"/>
        <v>-0.0022038469280703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38.27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0.70655380244756</v>
      </c>
      <c r="J11" s="26">
        <v>1</v>
      </c>
      <c r="K11" s="25">
        <f t="shared" si="3"/>
        <v>172487035120</v>
      </c>
      <c r="L11" s="25">
        <f t="shared" si="4"/>
        <v>244124417025.98</v>
      </c>
      <c r="M11" s="27">
        <f>K11/$AB$2</f>
        <v>0.0247892563223103</v>
      </c>
      <c r="N11" s="27">
        <f>L11/SUM($L$2:$L$51)</f>
        <v>0.0136155137360061</v>
      </c>
      <c r="O11" s="29">
        <f>VLOOKUP(A11,U:W,3,FALSE)</f>
        <v>0.02479</v>
      </c>
      <c r="P11" s="25">
        <f t="shared" si="8"/>
        <v>172487035120</v>
      </c>
      <c r="Q11" s="26">
        <f t="shared" si="5"/>
        <v>0.70655380244756</v>
      </c>
      <c r="T11" s="33" t="s">
        <v>60</v>
      </c>
      <c r="U11" s="33" t="str">
        <f t="shared" si="6"/>
        <v>600276.SH</v>
      </c>
      <c r="V11" s="33">
        <v>2.479</v>
      </c>
      <c r="W11">
        <f t="shared" si="7"/>
        <v>0.02479</v>
      </c>
      <c r="Y11">
        <f t="shared" si="10"/>
        <v>4</v>
      </c>
      <c r="Z11">
        <v>3</v>
      </c>
      <c r="AA11" s="38" t="str" cm="1">
        <f t="array" ref="AA11">INDEX(B:B,Y11+1)</f>
        <v>招商银行</v>
      </c>
      <c r="AB11" s="37">
        <f t="shared" si="11"/>
        <v>0.0610881673549794</v>
      </c>
      <c r="AC11" s="37">
        <v>0.0611</v>
      </c>
      <c r="AD11" s="37">
        <f t="shared" si="9"/>
        <v>-0.000193660311303634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82.3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0.592121352041211</v>
      </c>
      <c r="J12" s="26">
        <v>1</v>
      </c>
      <c r="K12" s="25">
        <f t="shared" si="3"/>
        <v>153004836720</v>
      </c>
      <c r="L12" s="25">
        <f t="shared" si="4"/>
        <v>258401147319.8</v>
      </c>
      <c r="M12" s="27">
        <f>K12/$AB$2</f>
        <v>0.0219893403197904</v>
      </c>
      <c r="N12" s="27">
        <f>L12/SUM($L$2:$L$51)</f>
        <v>0.0144117676289548</v>
      </c>
      <c r="O12" s="29">
        <f>VLOOKUP(A12,U:W,3,FALSE)</f>
        <v>0.02199</v>
      </c>
      <c r="P12" s="25">
        <f t="shared" si="8"/>
        <v>153004836720</v>
      </c>
      <c r="Q12" s="26">
        <f t="shared" si="5"/>
        <v>0.592121352041211</v>
      </c>
      <c r="T12" s="33" t="s">
        <v>63</v>
      </c>
      <c r="U12" s="33" t="str">
        <f t="shared" si="6"/>
        <v>600309.SH</v>
      </c>
      <c r="V12" s="33">
        <v>2.199</v>
      </c>
      <c r="W12">
        <f t="shared" si="7"/>
        <v>0.02199</v>
      </c>
      <c r="Y12">
        <f t="shared" si="10"/>
        <v>19</v>
      </c>
      <c r="Z12">
        <v>4</v>
      </c>
      <c r="AA12" s="38" t="str" cm="1">
        <f t="array" ref="AA12">INDEX(B:B,Y12+1)</f>
        <v>长江电力</v>
      </c>
      <c r="AB12" s="37">
        <f t="shared" si="11"/>
        <v>0.0510784676459706</v>
      </c>
      <c r="AC12" s="37">
        <v>0.0518</v>
      </c>
      <c r="AD12" s="37">
        <f t="shared" si="9"/>
        <v>-0.0139291960237332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24.85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0.504375302572025</v>
      </c>
      <c r="J13" s="26">
        <v>1</v>
      </c>
      <c r="K13" s="25">
        <f t="shared" si="3"/>
        <v>100681218160</v>
      </c>
      <c r="L13" s="25">
        <f t="shared" si="4"/>
        <v>198414445142.9</v>
      </c>
      <c r="M13" s="27">
        <f>K13/$AB$2</f>
        <v>0.0144695659130226</v>
      </c>
      <c r="N13" s="27">
        <f>L13/SUM($L$2:$L$51)</f>
        <v>0.0110661384722434</v>
      </c>
      <c r="O13" s="29">
        <f>VLOOKUP(A13,U:W,3,FALSE)</f>
        <v>0.01447</v>
      </c>
      <c r="P13" s="25">
        <f t="shared" si="8"/>
        <v>100681218160</v>
      </c>
      <c r="Q13" s="26">
        <f t="shared" si="5"/>
        <v>0.504375302572025</v>
      </c>
      <c r="T13" s="33" t="s">
        <v>66</v>
      </c>
      <c r="U13" s="33" t="str">
        <f t="shared" si="6"/>
        <v>600406.SH</v>
      </c>
      <c r="V13" s="33">
        <v>1.447</v>
      </c>
      <c r="W13">
        <f t="shared" si="7"/>
        <v>0.01447</v>
      </c>
      <c r="Y13">
        <f t="shared" si="10"/>
        <v>39</v>
      </c>
      <c r="Z13">
        <v>5</v>
      </c>
      <c r="AA13" s="38" t="str" cm="1">
        <f t="array" ref="AA13">INDEX(B:B,Y13+1)</f>
        <v>紫金矿业</v>
      </c>
      <c r="AB13" s="37">
        <f t="shared" si="11"/>
        <v>0.0417787466376009</v>
      </c>
      <c r="AC13" s="37">
        <v>0.0427</v>
      </c>
      <c r="AD13" s="37">
        <f t="shared" si="9"/>
        <v>-0.0215750201967008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206.23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0.50441606768056</v>
      </c>
      <c r="J14" s="26">
        <v>1</v>
      </c>
      <c r="K14" s="25">
        <f t="shared" si="3"/>
        <v>62760510560</v>
      </c>
      <c r="L14" s="25">
        <f t="shared" si="4"/>
        <v>124422108218.3</v>
      </c>
      <c r="M14" s="27">
        <f>K14/$AB$2</f>
        <v>0.00901972940811776</v>
      </c>
      <c r="N14" s="27">
        <f>L14/SUM($L$2:$L$51)</f>
        <v>0.00693937519297307</v>
      </c>
      <c r="O14" s="29">
        <f>VLOOKUP(A14,U:W,3,FALSE)</f>
        <v>0.00902</v>
      </c>
      <c r="P14" s="25">
        <f t="shared" si="8"/>
        <v>62760510560</v>
      </c>
      <c r="Q14" s="26">
        <f t="shared" si="5"/>
        <v>0.50441606768056</v>
      </c>
      <c r="T14" s="33" t="s">
        <v>69</v>
      </c>
      <c r="U14" s="33" t="str">
        <f t="shared" si="6"/>
        <v>600436.SH</v>
      </c>
      <c r="V14" s="33">
        <v>0.902</v>
      </c>
      <c r="W14">
        <f t="shared" si="7"/>
        <v>0.00902</v>
      </c>
      <c r="Y14">
        <f t="shared" si="10"/>
        <v>23</v>
      </c>
      <c r="Z14">
        <v>6</v>
      </c>
      <c r="AA14" s="38" t="str" cm="1">
        <f t="array" ref="AA14">INDEX(B:B,Y14+1)</f>
        <v>兴业银行</v>
      </c>
      <c r="AB14" s="37">
        <f t="shared" si="11"/>
        <v>0.03698889033329</v>
      </c>
      <c r="AC14" s="37">
        <v>0.0371</v>
      </c>
      <c r="AD14" s="37">
        <f t="shared" si="9"/>
        <v>-0.00299486972264162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18.84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0.611155856319826</v>
      </c>
      <c r="J15" s="26">
        <v>1</v>
      </c>
      <c r="K15" s="25">
        <f t="shared" si="3"/>
        <v>51836563600</v>
      </c>
      <c r="L15" s="25">
        <f t="shared" si="4"/>
        <v>84817257437.64</v>
      </c>
      <c r="M15" s="27">
        <f>K15/$AB$2</f>
        <v>0.0074497765067048</v>
      </c>
      <c r="N15" s="27">
        <f>L15/SUM($L$2:$L$51)</f>
        <v>0.0047304999137782</v>
      </c>
      <c r="O15" s="29">
        <f>VLOOKUP(A15,U:W,3,FALSE)</f>
        <v>0.00745</v>
      </c>
      <c r="P15" s="25">
        <f t="shared" si="8"/>
        <v>51836563600</v>
      </c>
      <c r="Q15" s="26">
        <f t="shared" si="5"/>
        <v>0.611155856319826</v>
      </c>
      <c r="T15" s="33" t="s">
        <v>72</v>
      </c>
      <c r="U15" s="33" t="str">
        <f t="shared" si="6"/>
        <v>600438.SH</v>
      </c>
      <c r="V15" s="33">
        <v>0.745</v>
      </c>
      <c r="W15">
        <f t="shared" si="7"/>
        <v>0.00745</v>
      </c>
      <c r="Y15">
        <f t="shared" si="10"/>
        <v>27</v>
      </c>
      <c r="Z15">
        <v>7</v>
      </c>
      <c r="AA15" s="38" t="str" cm="1">
        <f t="array" ref="AA15">INDEX(B:B,Y15+1)</f>
        <v>交通银行</v>
      </c>
      <c r="AB15" s="37">
        <f t="shared" si="11"/>
        <v>0.0296291111266662</v>
      </c>
      <c r="AC15" s="37">
        <v>0.0298</v>
      </c>
      <c r="AD15" s="37">
        <f t="shared" si="9"/>
        <v>-0.0057345259507986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1440.38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0.511634354687608</v>
      </c>
      <c r="J16" s="26">
        <v>1</v>
      </c>
      <c r="K16" s="25">
        <f t="shared" si="3"/>
        <v>925752320400</v>
      </c>
      <c r="L16" s="25">
        <f t="shared" si="4"/>
        <v>1809402187164</v>
      </c>
      <c r="M16" s="27">
        <f>K16/$AB$2</f>
        <v>0.133046008619741</v>
      </c>
      <c r="N16" s="27">
        <f>L16/SUM($L$2:$L$51)</f>
        <v>0.100915511170147</v>
      </c>
      <c r="O16" s="29">
        <f>VLOOKUP(A16,U:W,3,FALSE)</f>
        <v>0.13305</v>
      </c>
      <c r="P16" s="25">
        <f t="shared" si="8"/>
        <v>925752320400</v>
      </c>
      <c r="Q16" s="26">
        <f t="shared" si="5"/>
        <v>0.511634354687608</v>
      </c>
      <c r="T16" s="33" t="s">
        <v>75</v>
      </c>
      <c r="U16" s="33" t="str">
        <f t="shared" si="6"/>
        <v>600519.SH</v>
      </c>
      <c r="V16" s="33">
        <v>13.305</v>
      </c>
      <c r="W16">
        <f t="shared" si="7"/>
        <v>0.13305</v>
      </c>
      <c r="Y16">
        <f t="shared" si="10"/>
        <v>29</v>
      </c>
      <c r="Z16">
        <v>8</v>
      </c>
      <c r="AA16" s="38" t="str" cm="1">
        <f t="array" ref="AA16">INDEX(B:B,Y16+1)</f>
        <v>工商银行</v>
      </c>
      <c r="AB16" s="37">
        <f t="shared" si="11"/>
        <v>0.0288391348259552</v>
      </c>
      <c r="AC16" s="37">
        <v>0.0293</v>
      </c>
      <c r="AD16" s="37">
        <f t="shared" si="9"/>
        <v>-0.0157291868274673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28.39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0.575364464798548</v>
      </c>
      <c r="J17" s="26">
        <v>1</v>
      </c>
      <c r="K17" s="25">
        <f t="shared" si="3"/>
        <v>107917463280</v>
      </c>
      <c r="L17" s="25">
        <f t="shared" si="4"/>
        <v>179099809847.06</v>
      </c>
      <c r="M17" s="27">
        <f>K17/$AB$2</f>
        <v>0.0155095347139586</v>
      </c>
      <c r="N17" s="27">
        <f>L17/SUM($L$2:$L$51)</f>
        <v>0.00998890627490658</v>
      </c>
      <c r="O17" s="29">
        <f>VLOOKUP(A17,U:W,3,FALSE)</f>
        <v>0.01551</v>
      </c>
      <c r="P17" s="25">
        <f t="shared" si="8"/>
        <v>107917463280</v>
      </c>
      <c r="Q17" s="26">
        <f t="shared" si="5"/>
        <v>0.575364464798548</v>
      </c>
      <c r="T17" s="33" t="s">
        <v>78</v>
      </c>
      <c r="U17" s="33" t="str">
        <f t="shared" si="6"/>
        <v>600690.SH</v>
      </c>
      <c r="V17" s="33">
        <v>1.551</v>
      </c>
      <c r="W17">
        <f t="shared" si="7"/>
        <v>0.01551</v>
      </c>
      <c r="Y17">
        <f t="shared" si="10"/>
        <v>2</v>
      </c>
      <c r="Z17">
        <v>9</v>
      </c>
      <c r="AA17" s="38" t="str" cm="1">
        <f t="array" ref="AA17">INDEX(B:B,Y17+1)</f>
        <v>中信证券</v>
      </c>
      <c r="AB17" s="37">
        <f t="shared" si="11"/>
        <v>0.0256892293231203</v>
      </c>
      <c r="AC17" s="37">
        <v>0.0255</v>
      </c>
      <c r="AD17" s="37">
        <f t="shared" si="9"/>
        <v>0.00742075776942386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207.06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0.409312903477947</v>
      </c>
      <c r="J18" s="26">
        <v>1</v>
      </c>
      <c r="K18" s="25">
        <f t="shared" si="3"/>
        <v>103394810080</v>
      </c>
      <c r="L18" s="25">
        <f t="shared" si="4"/>
        <v>252605791807.32</v>
      </c>
      <c r="M18" s="27">
        <f>K18/$AB$2</f>
        <v>0.0148595542133736</v>
      </c>
      <c r="N18" s="27">
        <f>L18/SUM($L$2:$L$51)</f>
        <v>0.0140885441532104</v>
      </c>
      <c r="O18" s="29">
        <f>VLOOKUP(A18,U:W,3,FALSE)</f>
        <v>0.01486</v>
      </c>
      <c r="P18" s="25">
        <f t="shared" si="8"/>
        <v>103394810080</v>
      </c>
      <c r="Q18" s="26">
        <f t="shared" si="5"/>
        <v>0.409312903477947</v>
      </c>
      <c r="T18" s="33" t="s">
        <v>81</v>
      </c>
      <c r="U18" s="33" t="str">
        <f t="shared" si="6"/>
        <v>600809.SH</v>
      </c>
      <c r="V18" s="33">
        <v>1.486</v>
      </c>
      <c r="W18">
        <f t="shared" si="7"/>
        <v>0.01486</v>
      </c>
      <c r="Y18">
        <f t="shared" si="10"/>
        <v>10</v>
      </c>
      <c r="Z18">
        <v>10</v>
      </c>
      <c r="AA18" s="38" t="str" cm="1">
        <f t="array" ref="AA18">INDEX(B:B,Y18+1)</f>
        <v>恒瑞医药</v>
      </c>
      <c r="AB18" s="37">
        <f t="shared" si="11"/>
        <v>0.0247892563223103</v>
      </c>
      <c r="AC18" s="37">
        <v>0.0246</v>
      </c>
      <c r="AD18" s="37">
        <f t="shared" si="9"/>
        <v>0.00769334643537922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25.97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0.999535507824616</v>
      </c>
      <c r="J19" s="26">
        <v>1</v>
      </c>
      <c r="K19" s="25">
        <f t="shared" si="3"/>
        <v>165250790000</v>
      </c>
      <c r="L19" s="25">
        <f t="shared" si="4"/>
        <v>163743295309.23</v>
      </c>
      <c r="M19" s="27">
        <f>K19/$AB$2</f>
        <v>0.0237492875213744</v>
      </c>
      <c r="N19" s="27">
        <f>L19/SUM($L$2:$L$51)</f>
        <v>0.00913242974062878</v>
      </c>
      <c r="O19" s="29">
        <f>VLOOKUP(A19,U:W,3,FALSE)</f>
        <v>0.02375</v>
      </c>
      <c r="P19" s="25">
        <f t="shared" si="8"/>
        <v>165250790000</v>
      </c>
      <c r="Q19" s="26">
        <f t="shared" si="5"/>
        <v>0.999535507824616</v>
      </c>
      <c r="T19" s="33" t="s">
        <v>84</v>
      </c>
      <c r="U19" s="33" t="str">
        <f t="shared" si="6"/>
        <v>600887.SH</v>
      </c>
      <c r="V19" s="33">
        <v>2.375</v>
      </c>
      <c r="W19">
        <f t="shared" si="7"/>
        <v>0.02375</v>
      </c>
    </row>
    <row r="20" spans="1:30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29.48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0.492720921875907</v>
      </c>
      <c r="J20" s="26">
        <v>1</v>
      </c>
      <c r="K20" s="25">
        <f t="shared" si="3"/>
        <v>355410962240</v>
      </c>
      <c r="L20" s="25">
        <f t="shared" si="4"/>
        <v>707733921708.44</v>
      </c>
      <c r="M20" s="27">
        <f>K20/$AB$2</f>
        <v>0.0510784676459706</v>
      </c>
      <c r="N20" s="27">
        <f>L20/SUM($L$2:$L$51)</f>
        <v>0.0394723356633074</v>
      </c>
      <c r="O20" s="29">
        <f>VLOOKUP(A20,U:W,3,FALSE)</f>
        <v>0.05108</v>
      </c>
      <c r="P20" s="25">
        <f t="shared" si="8"/>
        <v>355410962240</v>
      </c>
      <c r="Q20" s="26">
        <f t="shared" si="5"/>
        <v>0.492720921875907</v>
      </c>
      <c r="T20" s="33" t="s">
        <v>87</v>
      </c>
      <c r="U20" s="33" t="str">
        <f t="shared" si="6"/>
        <v>600900.SH</v>
      </c>
      <c r="V20" s="33">
        <v>5.108</v>
      </c>
      <c r="W20">
        <f t="shared" si="7"/>
        <v>0.05108</v>
      </c>
      <c r="AA20" s="34" t="s">
        <v>187</v>
      </c>
      <c r="AB20" s="34" t="s">
        <v>19</v>
      </c>
      <c r="AC20" s="34" t="s">
        <v>188</v>
      </c>
      <c r="AD20" s="34" t="s">
        <v>21</v>
      </c>
    </row>
    <row r="21" spans="1:30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107.46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1.05763247517398</v>
      </c>
      <c r="J21" s="26">
        <v>1</v>
      </c>
      <c r="K21" s="25">
        <f t="shared" si="3"/>
        <v>97480571280</v>
      </c>
      <c r="L21" s="25">
        <f t="shared" si="4"/>
        <v>81521613287.82</v>
      </c>
      <c r="M21" s="27">
        <f>K21/$AB$2</f>
        <v>0.0140095797126086</v>
      </c>
      <c r="N21" s="27">
        <f>L21/SUM($L$2:$L$51)</f>
        <v>0.00454669245716444</v>
      </c>
      <c r="O21" s="29">
        <f>VLOOKUP(A21,U:W,3,FALSE)</f>
        <v>0.01401</v>
      </c>
      <c r="P21" s="25">
        <f t="shared" si="8"/>
        <v>97480571280</v>
      </c>
      <c r="Q21" s="26">
        <f t="shared" si="5"/>
        <v>1.05763247517398</v>
      </c>
      <c r="T21" s="33" t="s">
        <v>90</v>
      </c>
      <c r="U21" s="33" t="str">
        <f t="shared" si="6"/>
        <v>600941.SH</v>
      </c>
      <c r="V21" s="33">
        <v>1.401</v>
      </c>
      <c r="W21">
        <f t="shared" si="7"/>
        <v>0.01401</v>
      </c>
      <c r="AA21" s="39" t="s">
        <v>25</v>
      </c>
      <c r="AB21" s="36">
        <f>SUM(K2:K51)</f>
        <v>6958136737840</v>
      </c>
      <c r="AC21" s="40" t="s">
        <v>189</v>
      </c>
      <c r="AD21" s="40" t="s">
        <v>189</v>
      </c>
    </row>
    <row r="22" spans="1:30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14.05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0.801846068639999</v>
      </c>
      <c r="J22" s="26">
        <v>1</v>
      </c>
      <c r="K22" s="25">
        <f t="shared" si="3"/>
        <v>85373776560</v>
      </c>
      <c r="L22" s="25">
        <f t="shared" si="4"/>
        <v>106471422491.4</v>
      </c>
      <c r="M22" s="27">
        <f>K22/$AB$2</f>
        <v>0.0122696319110427</v>
      </c>
      <c r="N22" s="27">
        <f>L22/SUM($L$2:$L$51)</f>
        <v>0.00593821434612782</v>
      </c>
      <c r="O22" s="29">
        <f>VLOOKUP(A22,U:W,3,FALSE)</f>
        <v>0.01227</v>
      </c>
      <c r="P22" s="25">
        <f t="shared" si="8"/>
        <v>85373776560</v>
      </c>
      <c r="Q22" s="26">
        <f t="shared" si="5"/>
        <v>0.801846068639999</v>
      </c>
      <c r="T22" s="33" t="s">
        <v>93</v>
      </c>
      <c r="U22" s="33" t="str">
        <f t="shared" si="6"/>
        <v>601012.SH</v>
      </c>
      <c r="V22" s="33">
        <v>1.227</v>
      </c>
      <c r="W22">
        <f t="shared" si="7"/>
        <v>0.01227</v>
      </c>
      <c r="AA22" s="39" t="s">
        <v>185</v>
      </c>
      <c r="AB22" s="36">
        <f>AB21</f>
        <v>6958136737840</v>
      </c>
      <c r="AC22" s="40" t="s">
        <v>189</v>
      </c>
      <c r="AD22" s="40" t="s">
        <v>189</v>
      </c>
    </row>
    <row r="23" spans="1:30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45.28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0.163420860286969</v>
      </c>
      <c r="J23" s="26">
        <v>1</v>
      </c>
      <c r="K23" s="25">
        <f t="shared" si="3"/>
        <v>147021018640</v>
      </c>
      <c r="L23" s="25">
        <f t="shared" si="4"/>
        <v>746714198602.4</v>
      </c>
      <c r="M23" s="27">
        <f>K23/$AB$2</f>
        <v>0.0211293661190164</v>
      </c>
      <c r="N23" s="27">
        <f>L23/SUM($L$2:$L$51)</f>
        <v>0.0416463766787399</v>
      </c>
      <c r="O23" s="29">
        <f>VLOOKUP(A23,U:W,3,FALSE)</f>
        <v>0.02113</v>
      </c>
      <c r="P23" s="25">
        <f t="shared" si="8"/>
        <v>147021018640</v>
      </c>
      <c r="Q23" s="26">
        <f t="shared" si="5"/>
        <v>0.163420860286969</v>
      </c>
      <c r="T23" s="33" t="s">
        <v>96</v>
      </c>
      <c r="U23" s="33" t="str">
        <f t="shared" si="6"/>
        <v>601088.SH</v>
      </c>
      <c r="V23" s="33">
        <v>2.113</v>
      </c>
      <c r="W23">
        <f t="shared" si="7"/>
        <v>0.02113</v>
      </c>
      <c r="AA23" s="39" t="s">
        <v>186</v>
      </c>
      <c r="AB23" s="43">
        <f>(AB21/AB22)*2405.47</f>
        <v>2405.47</v>
      </c>
      <c r="AC23" s="43">
        <v>2405.47</v>
      </c>
      <c r="AD23" s="37">
        <f t="shared" ref="AD21:AD23" si="12">AB23/AC23-1</f>
        <v>0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17.75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0.697974408257121</v>
      </c>
      <c r="J24" s="26">
        <v>1</v>
      </c>
      <c r="K24" s="25">
        <f t="shared" si="3"/>
        <v>257373756720</v>
      </c>
      <c r="L24" s="25">
        <f t="shared" si="4"/>
        <v>368743830254</v>
      </c>
      <c r="M24" s="27">
        <f>K24/$AB$2</f>
        <v>0.03698889033329</v>
      </c>
      <c r="N24" s="27">
        <f>L24/SUM($L$2:$L$51)</f>
        <v>0.0205658931910794</v>
      </c>
      <c r="O24" s="29">
        <f>VLOOKUP(A24,U:W,3,FALSE)</f>
        <v>0.03699</v>
      </c>
      <c r="P24" s="25">
        <f t="shared" si="8"/>
        <v>257373756720</v>
      </c>
      <c r="Q24" s="26">
        <f t="shared" si="5"/>
        <v>0.697974408257121</v>
      </c>
      <c r="T24" s="33" t="s">
        <v>99</v>
      </c>
      <c r="U24" s="33" t="str">
        <f t="shared" si="6"/>
        <v>601166.SH</v>
      </c>
      <c r="V24" s="33">
        <v>3.699</v>
      </c>
      <c r="W24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26.87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0.385416924573131</v>
      </c>
      <c r="J25" s="26">
        <v>1</v>
      </c>
      <c r="K25" s="25">
        <f t="shared" si="3"/>
        <v>100402901040</v>
      </c>
      <c r="L25" s="25">
        <f t="shared" si="4"/>
        <v>260504650000</v>
      </c>
      <c r="M25" s="27">
        <f>K25/$AB$2</f>
        <v>0.0144295671129866</v>
      </c>
      <c r="N25" s="27">
        <f>L25/SUM($L$2:$L$51)</f>
        <v>0.014529085961897</v>
      </c>
      <c r="O25" s="29">
        <f>VLOOKUP(A25,U:W,3,FALSE)</f>
        <v>0.01443</v>
      </c>
      <c r="P25" s="25">
        <f t="shared" si="8"/>
        <v>100402901040</v>
      </c>
      <c r="Q25" s="26">
        <f t="shared" si="5"/>
        <v>0.385416924573131</v>
      </c>
      <c r="T25" s="33" t="s">
        <v>102</v>
      </c>
      <c r="U25" s="33" t="str">
        <f t="shared" si="6"/>
        <v>601225.SH</v>
      </c>
      <c r="V25" s="33">
        <v>1.443</v>
      </c>
      <c r="W25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4.44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0.0899559522948861</v>
      </c>
      <c r="J26" s="26">
        <v>1</v>
      </c>
      <c r="K26" s="25">
        <f t="shared" si="3"/>
        <v>139784773520</v>
      </c>
      <c r="L26" s="25">
        <f t="shared" si="4"/>
        <v>1417444295849.88</v>
      </c>
      <c r="M26" s="27">
        <f>K26/$AB$2</f>
        <v>0.0200893973180805</v>
      </c>
      <c r="N26" s="27">
        <f>L26/SUM($L$2:$L$51)</f>
        <v>0.079054903705571</v>
      </c>
      <c r="O26" s="29">
        <f>VLOOKUP(A26,U:W,3,FALSE)</f>
        <v>0.02009</v>
      </c>
      <c r="P26" s="25">
        <f t="shared" si="8"/>
        <v>139784773520</v>
      </c>
      <c r="Q26" s="26">
        <f t="shared" si="5"/>
        <v>0.0899559522948861</v>
      </c>
      <c r="T26" s="33" t="s">
        <v>105</v>
      </c>
      <c r="U26" s="33" t="str">
        <f t="shared" si="6"/>
        <v>601288.SH</v>
      </c>
      <c r="V26" s="33">
        <v>2.009</v>
      </c>
      <c r="W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41.62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0.983222445750061</v>
      </c>
      <c r="J27" s="26">
        <v>1</v>
      </c>
      <c r="K27" s="25">
        <f t="shared" si="3"/>
        <v>447116453280</v>
      </c>
      <c r="L27" s="25">
        <f t="shared" si="4"/>
        <v>447941813265.9</v>
      </c>
      <c r="M27" s="27">
        <f>K27/$AB$2</f>
        <v>0.0642580722578323</v>
      </c>
      <c r="N27" s="27">
        <f>L27/SUM($L$2:$L$51)</f>
        <v>0.0249829901726064</v>
      </c>
      <c r="O27" s="29">
        <f>VLOOKUP(A27,U:W,3,FALSE)</f>
        <v>0.06426</v>
      </c>
      <c r="P27" s="25">
        <f t="shared" si="8"/>
        <v>447116453280</v>
      </c>
      <c r="Q27" s="26">
        <f t="shared" si="5"/>
        <v>0.983222445750061</v>
      </c>
      <c r="T27" s="33" t="s">
        <v>108</v>
      </c>
      <c r="U27" s="33" t="str">
        <f t="shared" si="6"/>
        <v>601318.SH</v>
      </c>
      <c r="V27" s="33">
        <v>6.426</v>
      </c>
      <c r="W27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7.54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0.613646264431734</v>
      </c>
      <c r="J28" s="26">
        <v>1</v>
      </c>
      <c r="K28" s="25">
        <f t="shared" si="3"/>
        <v>206163406640</v>
      </c>
      <c r="L28" s="25">
        <f t="shared" si="4"/>
        <v>295951514673.1</v>
      </c>
      <c r="M28" s="27">
        <f>K28/$AB$2</f>
        <v>0.0296291111266662</v>
      </c>
      <c r="N28" s="27">
        <f>L28/SUM($L$2:$L$51)</f>
        <v>0.0165060585184913</v>
      </c>
      <c r="O28" s="29">
        <f>VLOOKUP(A28,U:W,3,FALSE)</f>
        <v>0.02963</v>
      </c>
      <c r="P28" s="25">
        <f t="shared" si="8"/>
        <v>206163406640</v>
      </c>
      <c r="Q28" s="26">
        <f t="shared" si="5"/>
        <v>0.613646264431734</v>
      </c>
      <c r="T28" s="33" t="s">
        <v>111</v>
      </c>
      <c r="U28" s="33" t="str">
        <f t="shared" si="6"/>
        <v>601328.SH</v>
      </c>
      <c r="V28" s="33">
        <v>2.963</v>
      </c>
      <c r="W28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6.57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0.413765980282004</v>
      </c>
      <c r="J29" s="26">
        <v>1</v>
      </c>
      <c r="K29" s="25">
        <f t="shared" si="3"/>
        <v>67283163760</v>
      </c>
      <c r="L29" s="25">
        <f t="shared" si="4"/>
        <v>134155787294.97</v>
      </c>
      <c r="M29" s="27">
        <f>K29/$AB$2</f>
        <v>0.00966970990870274</v>
      </c>
      <c r="N29" s="27">
        <f>L29/SUM($L$2:$L$51)</f>
        <v>0.00748225018591641</v>
      </c>
      <c r="O29" s="29">
        <f>VLOOKUP(A29,U:W,3,FALSE)</f>
        <v>0.00967</v>
      </c>
      <c r="P29" s="25">
        <f t="shared" si="8"/>
        <v>67283163760</v>
      </c>
      <c r="Q29" s="26">
        <f t="shared" si="5"/>
        <v>0.413765980282004</v>
      </c>
      <c r="T29" s="33" t="s">
        <v>114</v>
      </c>
      <c r="U29" s="33" t="str">
        <f t="shared" si="6"/>
        <v>601390.SH</v>
      </c>
      <c r="V29" s="33">
        <v>0.967</v>
      </c>
      <c r="W2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5.82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0.120925222420802</v>
      </c>
      <c r="J30" s="26">
        <v>1</v>
      </c>
      <c r="K30" s="25">
        <f t="shared" si="3"/>
        <v>200666643520</v>
      </c>
      <c r="L30" s="25">
        <f t="shared" si="4"/>
        <v>1569143076976.98</v>
      </c>
      <c r="M30" s="27">
        <f>K30/$AB$2</f>
        <v>0.0288391348259552</v>
      </c>
      <c r="N30" s="27">
        <f>L30/SUM($L$2:$L$51)</f>
        <v>0.0875155766007022</v>
      </c>
      <c r="O30" s="29">
        <f>VLOOKUP(A30,U:W,3,FALSE)</f>
        <v>0.02884</v>
      </c>
      <c r="P30" s="25">
        <f t="shared" si="8"/>
        <v>200666643520</v>
      </c>
      <c r="Q30" s="26">
        <f t="shared" si="5"/>
        <v>0.120925222420802</v>
      </c>
      <c r="T30" s="33" t="s">
        <v>117</v>
      </c>
      <c r="U30" s="33" t="str">
        <f t="shared" si="6"/>
        <v>601398.SH</v>
      </c>
      <c r="V30" s="33">
        <v>2.884</v>
      </c>
      <c r="W30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28.54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0.435876968547451</v>
      </c>
      <c r="J31" s="26">
        <v>1</v>
      </c>
      <c r="K31" s="25">
        <f t="shared" si="3"/>
        <v>95741089280</v>
      </c>
      <c r="L31" s="25">
        <f t="shared" si="4"/>
        <v>195357483125.7</v>
      </c>
      <c r="M31" s="27">
        <f>K31/$AB$2</f>
        <v>0.0137595872123836</v>
      </c>
      <c r="N31" s="27">
        <f>L31/SUM($L$2:$L$51)</f>
        <v>0.0108956429976706</v>
      </c>
      <c r="O31" s="29">
        <f>VLOOKUP(A31,U:W,3,FALSE)</f>
        <v>0.01376</v>
      </c>
      <c r="P31" s="25">
        <f t="shared" si="8"/>
        <v>95741089280</v>
      </c>
      <c r="Q31" s="26">
        <f t="shared" si="5"/>
        <v>0.435876968547451</v>
      </c>
      <c r="T31" s="33" t="s">
        <v>120</v>
      </c>
      <c r="U31" s="33" t="str">
        <f t="shared" si="6"/>
        <v>601601.SH</v>
      </c>
      <c r="V31" s="33">
        <v>1.376</v>
      </c>
      <c r="W31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31.35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0.0733210275964672</v>
      </c>
      <c r="J32" s="26">
        <v>1</v>
      </c>
      <c r="K32" s="25">
        <f t="shared" si="3"/>
        <v>51975722160</v>
      </c>
      <c r="L32" s="25">
        <f t="shared" si="4"/>
        <v>652817665500</v>
      </c>
      <c r="M32" s="27">
        <f>K32/$AB$2</f>
        <v>0.0074697759067228</v>
      </c>
      <c r="N32" s="27">
        <f>L32/SUM($L$2:$L$51)</f>
        <v>0.0364094997133235</v>
      </c>
      <c r="O32" s="29">
        <f>VLOOKUP(A32,U:W,3,FALSE)</f>
        <v>0.00747</v>
      </c>
      <c r="P32" s="25">
        <f t="shared" si="8"/>
        <v>51975722160</v>
      </c>
      <c r="Q32" s="26">
        <f t="shared" si="5"/>
        <v>0.0733210275964672</v>
      </c>
      <c r="T32" s="33" t="s">
        <v>123</v>
      </c>
      <c r="U32" s="33" t="str">
        <f t="shared" si="6"/>
        <v>601628.SH</v>
      </c>
      <c r="V32" s="33">
        <v>0.747</v>
      </c>
      <c r="W32">
        <f t="shared" si="7"/>
        <v>0.00747</v>
      </c>
    </row>
    <row r="33" spans="1:23">
      <c r="A33" s="24" t="s">
        <v>124</v>
      </c>
      <c r="B33" s="24" t="s">
        <v>125</v>
      </c>
      <c r="C33" s="25">
        <v>8541945790</v>
      </c>
      <c r="D33" s="25">
        <v>6170400464</v>
      </c>
      <c r="E33" s="26">
        <v>25.28</v>
      </c>
      <c r="F33" s="27">
        <f t="shared" si="0"/>
        <v>0.722364741675562</v>
      </c>
      <c r="G33" s="28">
        <f t="shared" si="1"/>
        <v>0.8</v>
      </c>
      <c r="H33" s="25">
        <f t="shared" si="2"/>
        <v>6833556632</v>
      </c>
      <c r="I33" s="26">
        <v>0.183259906025834</v>
      </c>
      <c r="J33" s="26">
        <v>1</v>
      </c>
      <c r="K33" s="25">
        <f t="shared" si="3"/>
        <v>31658572400</v>
      </c>
      <c r="L33" s="25">
        <f t="shared" si="4"/>
        <v>155987723729.92</v>
      </c>
      <c r="M33" s="27">
        <f>K33/$AB$2</f>
        <v>0.00454986350409488</v>
      </c>
      <c r="N33" s="27">
        <f>L33/SUM($L$2:$L$51)</f>
        <v>0.00869987943429282</v>
      </c>
      <c r="O33" s="29">
        <f>VLOOKUP(A33,U:W,3,FALSE)</f>
        <v>0.00455</v>
      </c>
      <c r="P33" s="25">
        <f t="shared" si="8"/>
        <v>31658572400</v>
      </c>
      <c r="Q33" s="26">
        <f t="shared" si="5"/>
        <v>0.183259906025834</v>
      </c>
      <c r="T33" s="33" t="s">
        <v>126</v>
      </c>
      <c r="U33" s="33" t="str">
        <f t="shared" si="6"/>
        <v>601633.SH</v>
      </c>
      <c r="V33" s="33">
        <v>0.455</v>
      </c>
      <c r="W33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5.08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0.160423317389246</v>
      </c>
      <c r="J34" s="26">
        <v>1</v>
      </c>
      <c r="K34" s="25">
        <f t="shared" si="3"/>
        <v>56567954640</v>
      </c>
      <c r="L34" s="25">
        <f t="shared" si="4"/>
        <v>340981767616</v>
      </c>
      <c r="M34" s="27">
        <f>K34/$AB$2</f>
        <v>0.00812975610731678</v>
      </c>
      <c r="N34" s="27">
        <f>L34/SUM($L$2:$L$51)</f>
        <v>0.0190175239218665</v>
      </c>
      <c r="O34" s="29">
        <f>VLOOKUP(A34,U:W,3,FALSE)</f>
        <v>0.00813</v>
      </c>
      <c r="P34" s="25">
        <f t="shared" si="8"/>
        <v>56567954640</v>
      </c>
      <c r="Q34" s="26">
        <f t="shared" si="5"/>
        <v>0.160423317389246</v>
      </c>
      <c r="T34" s="33" t="s">
        <v>129</v>
      </c>
      <c r="U34" s="33" t="str">
        <f t="shared" si="6"/>
        <v>601658.SH</v>
      </c>
      <c r="V34" s="33">
        <v>0.813</v>
      </c>
      <c r="W34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5.44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0.49016256327968</v>
      </c>
      <c r="J35" s="26">
        <v>1</v>
      </c>
      <c r="K35" s="25">
        <f t="shared" si="3"/>
        <v>110978951600</v>
      </c>
      <c r="L35" s="25">
        <f t="shared" si="4"/>
        <v>224782924015.36</v>
      </c>
      <c r="M35" s="27">
        <f>K35/$AB$2</f>
        <v>0.0159495215143546</v>
      </c>
      <c r="N35" s="27">
        <f>L35/SUM($L$2:$L$51)</f>
        <v>0.0125367836074547</v>
      </c>
      <c r="O35" s="29">
        <f>VLOOKUP(A35,U:W,3,FALSE)</f>
        <v>0.01595</v>
      </c>
      <c r="P35" s="25">
        <f t="shared" ref="P35:P51" si="13">O35*$AC$2</f>
        <v>110978951600</v>
      </c>
      <c r="Q35" s="26">
        <f t="shared" si="5"/>
        <v>0.49016256327968</v>
      </c>
      <c r="T35" s="33" t="s">
        <v>132</v>
      </c>
      <c r="U35" s="33" t="str">
        <f t="shared" si="6"/>
        <v>601668.SH</v>
      </c>
      <c r="V35" s="33">
        <v>1.595</v>
      </c>
      <c r="W35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5.68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0.617785843635838</v>
      </c>
      <c r="J36" s="26">
        <v>1</v>
      </c>
      <c r="K36" s="25">
        <f t="shared" si="3"/>
        <v>48357599600</v>
      </c>
      <c r="L36" s="25">
        <f t="shared" si="4"/>
        <v>74246266828</v>
      </c>
      <c r="M36" s="27">
        <f>K36/$AB$2</f>
        <v>0.00694979150625481</v>
      </c>
      <c r="N36" s="27">
        <f>L36/SUM($L$2:$L$51)</f>
        <v>0.00414092567289664</v>
      </c>
      <c r="O36" s="29">
        <f>VLOOKUP(A36,U:W,3,FALSE)</f>
        <v>0.00695</v>
      </c>
      <c r="P36" s="25">
        <f t="shared" si="13"/>
        <v>48357599600</v>
      </c>
      <c r="Q36" s="26">
        <f t="shared" si="5"/>
        <v>0.617785843635838</v>
      </c>
      <c r="T36" s="33" t="s">
        <v>135</v>
      </c>
      <c r="U36" s="33" t="str">
        <f t="shared" si="6"/>
        <v>601669.SH</v>
      </c>
      <c r="V36" s="33">
        <v>0.695</v>
      </c>
      <c r="W3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0.572562739908044</v>
      </c>
      <c r="J37" s="26">
        <v>1</v>
      </c>
      <c r="K37" s="25">
        <f t="shared" si="3"/>
        <v>95880247840</v>
      </c>
      <c r="L37" s="25">
        <f t="shared" si="4"/>
        <v>119501594830.2</v>
      </c>
      <c r="M37" s="27">
        <f>K37/$AB$2</f>
        <v>0.0137795866124016</v>
      </c>
      <c r="N37" s="27">
        <f>L37/SUM($L$2:$L$51)</f>
        <v>0.00666494415309578</v>
      </c>
      <c r="O37" s="29">
        <f>VLOOKUP(A37,U:W,3,FALSE)</f>
        <v>0.01378</v>
      </c>
      <c r="P37" s="25">
        <f t="shared" si="13"/>
        <v>95880247840</v>
      </c>
      <c r="Q37" s="26">
        <f t="shared" si="5"/>
        <v>0.572562739908044</v>
      </c>
      <c r="T37" s="33" t="s">
        <v>138</v>
      </c>
      <c r="U37" s="33" t="str">
        <f t="shared" si="6"/>
        <v>601728.SH</v>
      </c>
      <c r="V37" s="33">
        <v>1.378</v>
      </c>
      <c r="W37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10.43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0.0615636556359421</v>
      </c>
      <c r="J38" s="26">
        <v>1</v>
      </c>
      <c r="K38" s="25">
        <f t="shared" si="3"/>
        <v>117519403920</v>
      </c>
      <c r="L38" s="25">
        <f t="shared" si="4"/>
        <v>1688847271641.74</v>
      </c>
      <c r="M38" s="27">
        <f>K38/$AB$2</f>
        <v>0.0168894933152005</v>
      </c>
      <c r="N38" s="27">
        <f>L38/SUM($L$2:$L$51)</f>
        <v>0.0941918203233534</v>
      </c>
      <c r="O38" s="29">
        <f>VLOOKUP(A38,U:W,3,FALSE)</f>
        <v>0.01689</v>
      </c>
      <c r="P38" s="25">
        <f t="shared" si="13"/>
        <v>117519403920</v>
      </c>
      <c r="Q38" s="26">
        <f t="shared" si="5"/>
        <v>0.0615636556359421</v>
      </c>
      <c r="T38" s="33" t="s">
        <v>141</v>
      </c>
      <c r="U38" s="33" t="str">
        <f t="shared" si="6"/>
        <v>601857.SH</v>
      </c>
      <c r="V38" s="33">
        <v>1.689</v>
      </c>
      <c r="W38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62.5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0.474072670018016</v>
      </c>
      <c r="J39" s="26">
        <v>1</v>
      </c>
      <c r="K39" s="25">
        <f t="shared" si="3"/>
        <v>61299345680</v>
      </c>
      <c r="L39" s="25">
        <f t="shared" si="4"/>
        <v>122029721500</v>
      </c>
      <c r="M39" s="27">
        <f>K39/$AB$2</f>
        <v>0.00880973570792876</v>
      </c>
      <c r="N39" s="27">
        <f>L39/SUM($L$2:$L$51)</f>
        <v>0.00680594497480122</v>
      </c>
      <c r="O39" s="29">
        <f>VLOOKUP(A39,U:W,3,FALSE)</f>
        <v>0.00881</v>
      </c>
      <c r="P39" s="25">
        <f t="shared" si="13"/>
        <v>61299345680</v>
      </c>
      <c r="Q39" s="26">
        <f t="shared" si="5"/>
        <v>0.474072670018016</v>
      </c>
      <c r="T39" s="33" t="s">
        <v>144</v>
      </c>
      <c r="U39" s="33" t="str">
        <f t="shared" si="6"/>
        <v>601888.SH</v>
      </c>
      <c r="V39" s="33">
        <v>0.881</v>
      </c>
      <c r="W3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18.04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0.757881600374939</v>
      </c>
      <c r="J40" s="26">
        <v>1</v>
      </c>
      <c r="K40" s="25">
        <f t="shared" si="3"/>
        <v>290702231840</v>
      </c>
      <c r="L40" s="25">
        <f t="shared" si="4"/>
        <v>370835526369.44</v>
      </c>
      <c r="M40" s="27">
        <f>K40/$AB$2</f>
        <v>0.0417787466376009</v>
      </c>
      <c r="N40" s="27">
        <f>L40/SUM($L$2:$L$51)</f>
        <v>0.0206825530382929</v>
      </c>
      <c r="O40" s="29">
        <f>VLOOKUP(A40,U:W,3,FALSE)</f>
        <v>0.04178</v>
      </c>
      <c r="P40" s="25">
        <f t="shared" si="13"/>
        <v>290702231840</v>
      </c>
      <c r="Q40" s="26">
        <f t="shared" si="5"/>
        <v>0.757881600374939</v>
      </c>
      <c r="T40" s="33" t="s">
        <v>147</v>
      </c>
      <c r="U40" s="33" t="str">
        <f t="shared" si="6"/>
        <v>601899.SH</v>
      </c>
      <c r="V40" s="33">
        <v>4.178</v>
      </c>
      <c r="W40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15.82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0.49153909040232</v>
      </c>
      <c r="J41" s="26">
        <v>1</v>
      </c>
      <c r="K41" s="25">
        <f t="shared" si="3"/>
        <v>99289632560</v>
      </c>
      <c r="L41" s="25">
        <f t="shared" si="4"/>
        <v>201876266766.3</v>
      </c>
      <c r="M41" s="27">
        <f>K41/$AB$2</f>
        <v>0.0142695719128426</v>
      </c>
      <c r="N41" s="27">
        <f>L41/SUM($L$2:$L$51)</f>
        <v>0.0112592141196498</v>
      </c>
      <c r="O41" s="29">
        <f>VLOOKUP(A41,U:W,3,FALSE)</f>
        <v>0.01427</v>
      </c>
      <c r="P41" s="25">
        <f t="shared" si="13"/>
        <v>99289632560</v>
      </c>
      <c r="Q41" s="26">
        <f t="shared" si="5"/>
        <v>0.49153909040232</v>
      </c>
      <c r="T41" s="33" t="s">
        <v>150</v>
      </c>
      <c r="U41" s="33" t="str">
        <f t="shared" si="6"/>
        <v>601919.SH</v>
      </c>
      <c r="V41" s="33">
        <v>1.427</v>
      </c>
      <c r="W41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10.93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0.489832771924465</v>
      </c>
      <c r="J42" s="26">
        <v>1</v>
      </c>
      <c r="K42" s="25">
        <f t="shared" si="3"/>
        <v>101098693840</v>
      </c>
      <c r="L42" s="25">
        <f t="shared" si="4"/>
        <v>206394303596.31</v>
      </c>
      <c r="M42" s="27">
        <f>K42/$AB$2</f>
        <v>0.0145295641130766</v>
      </c>
      <c r="N42" s="27">
        <f>L42/SUM($L$2:$L$51)</f>
        <v>0.0115111978960708</v>
      </c>
      <c r="O42" s="29">
        <f>VLOOKUP(A42,U:W,3,FALSE)</f>
        <v>0.01453</v>
      </c>
      <c r="P42" s="25">
        <f t="shared" si="13"/>
        <v>101098693840</v>
      </c>
      <c r="Q42" s="26">
        <f t="shared" si="5"/>
        <v>0.489832771924465</v>
      </c>
      <c r="T42" s="33" t="s">
        <v>153</v>
      </c>
      <c r="U42" s="33" t="str">
        <f t="shared" si="6"/>
        <v>601985.SH</v>
      </c>
      <c r="V42" s="33">
        <v>1.453</v>
      </c>
      <c r="W42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4.67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0.0889484917530995</v>
      </c>
      <c r="J43" s="26">
        <v>1</v>
      </c>
      <c r="K43" s="25">
        <f t="shared" si="3"/>
        <v>97828467680</v>
      </c>
      <c r="L43" s="25">
        <f t="shared" si="4"/>
        <v>984274954330.82</v>
      </c>
      <c r="M43" s="27">
        <f>K43/$AB$2</f>
        <v>0.0140595782126536</v>
      </c>
      <c r="N43" s="27">
        <f>L43/SUM($L$2:$L$51)</f>
        <v>0.0548958163380759</v>
      </c>
      <c r="O43" s="29">
        <f>VLOOKUP(A43,U:W,3,FALSE)</f>
        <v>0.01406</v>
      </c>
      <c r="P43" s="25">
        <f t="shared" si="13"/>
        <v>97828467680</v>
      </c>
      <c r="Q43" s="26">
        <f t="shared" si="5"/>
        <v>0.0889484917530995</v>
      </c>
      <c r="T43" s="33" t="s">
        <v>156</v>
      </c>
      <c r="U43" s="33" t="str">
        <f t="shared" si="6"/>
        <v>601988.SH</v>
      </c>
      <c r="V43" s="33">
        <v>1.406</v>
      </c>
      <c r="W43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38.66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0.88260376262086</v>
      </c>
      <c r="J44" s="26">
        <v>1</v>
      </c>
      <c r="K44" s="25">
        <f t="shared" si="3"/>
        <v>99359211840</v>
      </c>
      <c r="L44" s="25">
        <f t="shared" si="4"/>
        <v>97610741708.98</v>
      </c>
      <c r="M44" s="27">
        <f>K44/$AB$2</f>
        <v>0.0142795716128516</v>
      </c>
      <c r="N44" s="27">
        <f>L44/SUM($L$2:$L$51)</f>
        <v>0.00544402895339602</v>
      </c>
      <c r="O44" s="29">
        <f>VLOOKUP(A44,U:W,3,FALSE)</f>
        <v>0.01428</v>
      </c>
      <c r="P44" s="25">
        <f t="shared" si="13"/>
        <v>99359211840</v>
      </c>
      <c r="Q44" s="26">
        <f t="shared" si="5"/>
        <v>0.88260376262086</v>
      </c>
      <c r="T44" s="33" t="s">
        <v>159</v>
      </c>
      <c r="U44" s="33" t="str">
        <f t="shared" si="6"/>
        <v>603259.SH</v>
      </c>
      <c r="V44" s="33">
        <v>1.428</v>
      </c>
      <c r="W44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34.4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0.301910267077231</v>
      </c>
      <c r="J45" s="26">
        <v>1</v>
      </c>
      <c r="K45" s="25">
        <f t="shared" si="3"/>
        <v>57750802400</v>
      </c>
      <c r="L45" s="25">
        <f t="shared" si="4"/>
        <v>191284658713.6</v>
      </c>
      <c r="M45" s="27">
        <f>K45/$AB$2</f>
        <v>0.00829975100746978</v>
      </c>
      <c r="N45" s="27">
        <f>L45/SUM($L$2:$L$51)</f>
        <v>0.0106684899852729</v>
      </c>
      <c r="O45" s="29">
        <f>VLOOKUP(A45,U:W,3,FALSE)</f>
        <v>0.0083</v>
      </c>
      <c r="P45" s="25">
        <f t="shared" si="13"/>
        <v>57750802400</v>
      </c>
      <c r="Q45" s="26">
        <f t="shared" si="5"/>
        <v>0.301910267077231</v>
      </c>
      <c r="T45" s="33" t="s">
        <v>162</v>
      </c>
      <c r="U45" s="33" t="str">
        <f t="shared" si="6"/>
        <v>603288.SH</v>
      </c>
      <c r="V45" s="33">
        <v>0.83</v>
      </c>
      <c r="W45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99.02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0.70569853184174</v>
      </c>
      <c r="J46" s="26">
        <v>1</v>
      </c>
      <c r="K46" s="25">
        <f t="shared" si="3"/>
        <v>84956300880</v>
      </c>
      <c r="L46" s="25">
        <f t="shared" si="4"/>
        <v>120252559757.64</v>
      </c>
      <c r="M46" s="27">
        <f>K46/$AB$2</f>
        <v>0.0122096337109887</v>
      </c>
      <c r="N46" s="27">
        <f>L46/SUM($L$2:$L$51)</f>
        <v>0.00670682760502321</v>
      </c>
      <c r="O46" s="29">
        <f>VLOOKUP(A46,U:W,3,FALSE)</f>
        <v>0.01221</v>
      </c>
      <c r="P46" s="25">
        <f t="shared" si="13"/>
        <v>84956300880</v>
      </c>
      <c r="Q46" s="26">
        <f t="shared" si="5"/>
        <v>0.70569853184174</v>
      </c>
      <c r="T46" s="33" t="s">
        <v>165</v>
      </c>
      <c r="U46" s="33" t="str">
        <f t="shared" si="6"/>
        <v>603501.SH</v>
      </c>
      <c r="V46" s="33">
        <v>1.221</v>
      </c>
      <c r="W4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94.41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1.0177865599848</v>
      </c>
      <c r="J47" s="26">
        <v>1</v>
      </c>
      <c r="K47" s="25">
        <f t="shared" si="3"/>
        <v>64082516880</v>
      </c>
      <c r="L47" s="25">
        <f t="shared" si="4"/>
        <v>62804875246.92</v>
      </c>
      <c r="M47" s="27">
        <f>K47/$AB$2</f>
        <v>0.00920972370828875</v>
      </c>
      <c r="N47" s="27">
        <f>L47/SUM($L$2:$L$51)</f>
        <v>0.00350280669189098</v>
      </c>
      <c r="O47" s="29">
        <f>VLOOKUP(A47,U:W,3,FALSE)</f>
        <v>0.00921</v>
      </c>
      <c r="P47" s="25">
        <f t="shared" si="13"/>
        <v>64082516880</v>
      </c>
      <c r="Q47" s="26">
        <f t="shared" si="5"/>
        <v>1.0177865599848</v>
      </c>
      <c r="T47" s="33" t="s">
        <v>168</v>
      </c>
      <c r="U47" s="33" t="str">
        <f t="shared" si="6"/>
        <v>603986.SH</v>
      </c>
      <c r="V47" s="33">
        <v>0.921</v>
      </c>
      <c r="W47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142.27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0.696634007328742</v>
      </c>
      <c r="J48" s="26">
        <v>1</v>
      </c>
      <c r="K48" s="25">
        <f t="shared" si="3"/>
        <v>61577662800</v>
      </c>
      <c r="L48" s="25">
        <f t="shared" si="4"/>
        <v>88393133485</v>
      </c>
      <c r="M48" s="27">
        <f>K48/$AB$2</f>
        <v>0.00884973450796476</v>
      </c>
      <c r="N48" s="27">
        <f>L48/SUM($L$2:$L$51)</f>
        <v>0.00492993670111072</v>
      </c>
      <c r="O48" s="29">
        <f>VLOOKUP(A48,U:W,3,FALSE)</f>
        <v>0.00885</v>
      </c>
      <c r="P48" s="25">
        <f t="shared" si="13"/>
        <v>61577662800</v>
      </c>
      <c r="Q48" s="26">
        <f t="shared" si="5"/>
        <v>0.696634007328742</v>
      </c>
      <c r="T48" s="33" t="s">
        <v>171</v>
      </c>
      <c r="U48" s="33" t="str">
        <f t="shared" si="6"/>
        <v>688012.SH</v>
      </c>
      <c r="V48" s="33">
        <v>0.885</v>
      </c>
      <c r="W48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70.47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1.00250918986471</v>
      </c>
      <c r="J49" s="26">
        <v>1</v>
      </c>
      <c r="K49" s="25">
        <f t="shared" si="3"/>
        <v>65682840320</v>
      </c>
      <c r="L49" s="25">
        <f t="shared" si="4"/>
        <v>62016211336.32</v>
      </c>
      <c r="M49" s="27">
        <f>K49/$AB$2</f>
        <v>0.00943971680849574</v>
      </c>
      <c r="N49" s="27">
        <f>L49/SUM($L$2:$L$51)</f>
        <v>0.00345882066034739</v>
      </c>
      <c r="O49" s="29">
        <f>VLOOKUP(A49,U:W,3,FALSE)</f>
        <v>0.00944</v>
      </c>
      <c r="P49" s="25">
        <f t="shared" si="13"/>
        <v>65682840320</v>
      </c>
      <c r="Q49" s="26">
        <f t="shared" si="5"/>
        <v>1.00250918986471</v>
      </c>
      <c r="T49" s="33" t="s">
        <v>174</v>
      </c>
      <c r="U49" s="33" t="str">
        <f t="shared" si="6"/>
        <v>688041.SH</v>
      </c>
      <c r="V49" s="33">
        <v>0.944</v>
      </c>
      <c r="W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205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0.557534016750399</v>
      </c>
      <c r="J50" s="26">
        <v>1</v>
      </c>
      <c r="K50" s="25">
        <f t="shared" si="3"/>
        <v>52810673520</v>
      </c>
      <c r="L50" s="25">
        <f t="shared" si="4"/>
        <v>94721885900</v>
      </c>
      <c r="M50" s="27">
        <f>K50/$AB$2</f>
        <v>0.00758977230683079</v>
      </c>
      <c r="N50" s="27">
        <f>L50/SUM($L$2:$L$51)</f>
        <v>0.00528290924063774</v>
      </c>
      <c r="O50" s="29">
        <f>VLOOKUP(A50,U:W,3,FALSE)</f>
        <v>0.00759</v>
      </c>
      <c r="P50" s="25">
        <f t="shared" si="13"/>
        <v>52810673520</v>
      </c>
      <c r="Q50" s="26">
        <f t="shared" si="5"/>
        <v>0.557534016750399</v>
      </c>
      <c r="T50" s="33" t="s">
        <v>177</v>
      </c>
      <c r="U50" s="33" t="str">
        <f t="shared" si="6"/>
        <v>688111.SH</v>
      </c>
      <c r="V50" s="33">
        <v>0.759</v>
      </c>
      <c r="W50">
        <f t="shared" si="7"/>
        <v>0.00759</v>
      </c>
    </row>
    <row r="51" spans="1:23">
      <c r="A51" s="24" t="s">
        <v>178</v>
      </c>
      <c r="B51" s="24" t="s">
        <v>179</v>
      </c>
      <c r="C51" s="25">
        <v>7956207028</v>
      </c>
      <c r="D51" s="25">
        <v>1973609172</v>
      </c>
      <c r="E51" s="26">
        <v>45.81</v>
      </c>
      <c r="F51" s="27">
        <f t="shared" si="0"/>
        <v>0.248059051889216</v>
      </c>
      <c r="G51" s="28">
        <f t="shared" si="1"/>
        <v>0.3</v>
      </c>
      <c r="H51" s="25">
        <f t="shared" si="2"/>
        <v>2386862108.4</v>
      </c>
      <c r="I51" s="26">
        <v>0.835520354942681</v>
      </c>
      <c r="J51" s="26">
        <v>1</v>
      </c>
      <c r="K51" s="25">
        <f t="shared" si="3"/>
        <v>91357594640</v>
      </c>
      <c r="L51" s="25">
        <f t="shared" si="4"/>
        <v>90411036169.32</v>
      </c>
      <c r="M51" s="27">
        <f>K51/$AB$2</f>
        <v>0.0131296061118166</v>
      </c>
      <c r="N51" s="27">
        <f>L51/SUM($L$2:$L$51)</f>
        <v>0.00504248087858789</v>
      </c>
      <c r="O51" s="29">
        <f>VLOOKUP(A51,U:W,3,FALSE)</f>
        <v>0.01313</v>
      </c>
      <c r="P51" s="25">
        <f t="shared" si="13"/>
        <v>91357594640</v>
      </c>
      <c r="Q51" s="26">
        <f t="shared" si="5"/>
        <v>0.835520354942681</v>
      </c>
      <c r="T51" s="33" t="s">
        <v>180</v>
      </c>
      <c r="U51" s="33" t="str">
        <f t="shared" si="6"/>
        <v>688981.SH</v>
      </c>
      <c r="V51" s="33">
        <v>1.313</v>
      </c>
      <c r="W51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45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D57"/>
  <sheetViews>
    <sheetView showRuler="0" topLeftCell="C1" workbookViewId="0">
      <selection activeCell="N60" sqref="N60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customWidth="1"/>
    <col min="13" max="14" width="11.2" customWidth="1"/>
    <col min="15" max="15" width="10.7" customWidth="1"/>
    <col min="16" max="16" width="20.9" customWidth="1"/>
    <col min="17" max="17" width="13.7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T1" s="31" t="s">
        <v>17</v>
      </c>
      <c r="U1" s="32"/>
      <c r="V1" s="32"/>
      <c r="W1" s="32"/>
      <c r="AA1" s="34" t="s">
        <v>190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121699823893</v>
      </c>
      <c r="D2" s="25">
        <v>94971971046</v>
      </c>
      <c r="E2" s="26">
        <v>6.45</v>
      </c>
      <c r="F2" s="27">
        <f t="shared" ref="F2:F51" si="0">D2/C2</f>
        <v>0.780378869976842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97359859114.4</v>
      </c>
      <c r="I2" s="26">
        <v>0.148922774571719</v>
      </c>
      <c r="J2" s="26">
        <v>1</v>
      </c>
      <c r="K2" s="25">
        <f t="shared" ref="K2:K51" si="3">E2*H2*I2*J2</f>
        <v>93519197265.4212</v>
      </c>
      <c r="L2" s="25">
        <f t="shared" ref="L2:L51" si="4">D2*E2</f>
        <v>612569213246.7</v>
      </c>
      <c r="M2" s="27">
        <f>K2/$AB$2</f>
        <v>0.013377158995555</v>
      </c>
      <c r="N2" s="27">
        <f>L2/SUM($L$2:$L$51)</f>
        <v>0.0338428300467724</v>
      </c>
      <c r="O2" s="29">
        <f>VLOOKUP(A2,U:W,3,FALSE)</f>
        <v>0.01332</v>
      </c>
      <c r="P2" s="25">
        <f>O2*$AC$2</f>
        <v>93111555240</v>
      </c>
      <c r="Q2" s="26">
        <f t="shared" ref="Q2:Q51" si="5">P2/E2/H2</f>
        <v>0.148273633184358</v>
      </c>
      <c r="T2" s="33" t="s">
        <v>24</v>
      </c>
      <c r="U2" s="33" t="str">
        <f t="shared" ref="U2:U51" si="6">T2&amp;".SH"</f>
        <v>600028.SH</v>
      </c>
      <c r="V2" s="33">
        <v>1.332</v>
      </c>
      <c r="W2">
        <f t="shared" ref="W2:W51" si="7">V2/100</f>
        <v>0.01332</v>
      </c>
      <c r="AA2" s="35" t="s">
        <v>25</v>
      </c>
      <c r="AB2" s="36">
        <f>SUM(K2:K51)</f>
        <v>6990961032644.96</v>
      </c>
      <c r="AC2" s="36">
        <v>6990357000000</v>
      </c>
      <c r="AD2" s="37">
        <f t="shared" ref="AD2:AD6" si="8">AB2/AC2-1</f>
        <v>8.64094129902071e-5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18.19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0.82835868827369</v>
      </c>
      <c r="J3" s="26">
        <v>1</v>
      </c>
      <c r="K3" s="25">
        <f t="shared" si="3"/>
        <v>178650956490.154</v>
      </c>
      <c r="L3" s="25">
        <f t="shared" si="4"/>
        <v>206759970045.55</v>
      </c>
      <c r="M3" s="27">
        <f>K3/$AB$2</f>
        <v>0.0255545633362747</v>
      </c>
      <c r="N3" s="27">
        <f>L3/SUM($L$2:$L$51)</f>
        <v>0.0114229418903383</v>
      </c>
      <c r="O3" s="29">
        <f>VLOOKUP(A3,U:W,3,FALSE)</f>
        <v>0.02569</v>
      </c>
      <c r="P3" s="25">
        <f t="shared" ref="P3:P34" si="9">O3*$AC$2</f>
        <v>179582271330</v>
      </c>
      <c r="Q3" s="26">
        <f t="shared" si="5"/>
        <v>0.832676956444548</v>
      </c>
      <c r="T3" s="33" t="s">
        <v>28</v>
      </c>
      <c r="U3" s="33" t="str">
        <f t="shared" si="6"/>
        <v>600030.SH</v>
      </c>
      <c r="V3" s="33">
        <v>2.569</v>
      </c>
      <c r="W3">
        <f t="shared" si="7"/>
        <v>0.02569</v>
      </c>
      <c r="AA3" s="35" t="s">
        <v>29</v>
      </c>
      <c r="AB3" s="36">
        <f>MAX(K2:K51)</f>
        <v>958093686402.394</v>
      </c>
      <c r="AC3" s="36">
        <v>936307000000</v>
      </c>
      <c r="AD3" s="37">
        <f t="shared" si="8"/>
        <v>0.0232687424128986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15.65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0.70616969115524</v>
      </c>
      <c r="J4" s="26">
        <v>1</v>
      </c>
      <c r="K4" s="25">
        <f t="shared" si="3"/>
        <v>93780630601.339</v>
      </c>
      <c r="L4" s="25">
        <f t="shared" si="4"/>
        <v>132464977849.05</v>
      </c>
      <c r="M4" s="27">
        <f>K4/$AB$2</f>
        <v>0.0134145549035993</v>
      </c>
      <c r="N4" s="27">
        <f>L4/SUM($L$2:$L$51)</f>
        <v>0.00731833992886195</v>
      </c>
      <c r="O4" s="29">
        <f>VLOOKUP(A4,U:W,3,FALSE)</f>
        <v>0.01415</v>
      </c>
      <c r="P4" s="25">
        <f t="shared" si="9"/>
        <v>98913551550</v>
      </c>
      <c r="Q4" s="26">
        <f t="shared" si="5"/>
        <v>0.744820670337165</v>
      </c>
      <c r="T4" s="33" t="s">
        <v>32</v>
      </c>
      <c r="U4" s="33" t="str">
        <f t="shared" si="6"/>
        <v>600031.SH</v>
      </c>
      <c r="V4" s="33">
        <v>1.415</v>
      </c>
      <c r="W4">
        <f t="shared" si="7"/>
        <v>0.01415</v>
      </c>
      <c r="AA4" s="35" t="s">
        <v>33</v>
      </c>
      <c r="AB4" s="36">
        <f>MIN(K2:K51)</f>
        <v>30957274910.1266</v>
      </c>
      <c r="AC4" s="36">
        <v>30767000000</v>
      </c>
      <c r="AD4" s="37">
        <f t="shared" si="8"/>
        <v>0.00618438294687729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35.08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0.490517466998866</v>
      </c>
      <c r="J5" s="26">
        <v>1</v>
      </c>
      <c r="K5" s="25">
        <f t="shared" si="3"/>
        <v>433966779363.26</v>
      </c>
      <c r="L5" s="25">
        <f t="shared" si="4"/>
        <v>723663370569.32</v>
      </c>
      <c r="M5" s="27">
        <f>K5/$AB$2</f>
        <v>0.062075410996687</v>
      </c>
      <c r="N5" s="27">
        <f>L5/SUM($L$2:$L$51)</f>
        <v>0.0399804886233955</v>
      </c>
      <c r="O5" s="29">
        <f>VLOOKUP(A5,U:W,3,FALSE)</f>
        <v>0.06109</v>
      </c>
      <c r="P5" s="25">
        <f t="shared" si="9"/>
        <v>427040909130</v>
      </c>
      <c r="Q5" s="26">
        <f t="shared" si="5"/>
        <v>0.482689079008969</v>
      </c>
      <c r="T5" s="33" t="s">
        <v>36</v>
      </c>
      <c r="U5" s="33" t="str">
        <f t="shared" si="6"/>
        <v>600036.SH</v>
      </c>
      <c r="V5" s="33">
        <v>6.109</v>
      </c>
      <c r="W5">
        <f t="shared" si="7"/>
        <v>0.06109</v>
      </c>
      <c r="AA5" s="35" t="s">
        <v>37</v>
      </c>
      <c r="AB5" s="36">
        <f>AVERAGE(K2:K51)</f>
        <v>139819220652.899</v>
      </c>
      <c r="AC5" s="36">
        <v>139807000000</v>
      </c>
      <c r="AD5" s="37">
        <f t="shared" si="8"/>
        <v>8.74108799933104e-5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9.03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0.566899220432073</v>
      </c>
      <c r="J6" s="26">
        <v>1</v>
      </c>
      <c r="K6" s="25">
        <f t="shared" si="3"/>
        <v>61277896428.2707</v>
      </c>
      <c r="L6" s="25">
        <f t="shared" si="4"/>
        <v>108093104064.54</v>
      </c>
      <c r="M6" s="27">
        <f>K6/$AB$2</f>
        <v>0.00876530367457745</v>
      </c>
      <c r="N6" s="27">
        <f>L6/SUM($L$2:$L$51)</f>
        <v>0.00597185831572482</v>
      </c>
      <c r="O6" s="29">
        <f>VLOOKUP(A6,U:W,3,FALSE)</f>
        <v>0.00908</v>
      </c>
      <c r="P6" s="25">
        <f t="shared" si="9"/>
        <v>63472441560</v>
      </c>
      <c r="Q6" s="26">
        <f t="shared" si="5"/>
        <v>0.587201580612414</v>
      </c>
      <c r="T6" s="33" t="s">
        <v>40</v>
      </c>
      <c r="U6" s="33" t="str">
        <f t="shared" si="6"/>
        <v>600048.SH</v>
      </c>
      <c r="V6" s="33">
        <v>0.908</v>
      </c>
      <c r="W6">
        <f t="shared" si="7"/>
        <v>0.00908</v>
      </c>
      <c r="AA6" s="35" t="s">
        <v>41</v>
      </c>
      <c r="AB6" s="36">
        <f>MEDIAN(K2:K51)</f>
        <v>97537217262.8284</v>
      </c>
      <c r="AC6" s="36">
        <v>96677000000</v>
      </c>
      <c r="AD6" s="37">
        <f t="shared" si="8"/>
        <v>0.00889784812135619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4.74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0.605436760770964</v>
      </c>
      <c r="J7" s="26">
        <v>1</v>
      </c>
      <c r="K7" s="25">
        <f t="shared" si="3"/>
        <v>91260362056.4102</v>
      </c>
      <c r="L7" s="25">
        <f t="shared" si="4"/>
        <v>146777191958.88</v>
      </c>
      <c r="M7" s="27">
        <f>K7/$AB$2</f>
        <v>0.013054051028215</v>
      </c>
      <c r="N7" s="27">
        <f>L7/SUM($L$2:$L$51)</f>
        <v>0.00810905193207346</v>
      </c>
      <c r="O7" s="29">
        <f>VLOOKUP(A7,U:W,3,FALSE)</f>
        <v>0.01295</v>
      </c>
      <c r="P7" s="25">
        <f t="shared" si="9"/>
        <v>90525123150</v>
      </c>
      <c r="Q7" s="26">
        <f t="shared" si="5"/>
        <v>0.600559060837946</v>
      </c>
      <c r="T7" s="33" t="s">
        <v>44</v>
      </c>
      <c r="U7" s="33" t="str">
        <f t="shared" si="6"/>
        <v>600050.SH</v>
      </c>
      <c r="V7" s="33">
        <v>1.295</v>
      </c>
      <c r="W7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13.78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0.998259742540422</v>
      </c>
      <c r="J8" s="26">
        <v>1</v>
      </c>
      <c r="K8" s="25">
        <f t="shared" si="3"/>
        <v>69506311471.404</v>
      </c>
      <c r="L8" s="25">
        <f t="shared" si="4"/>
        <v>69627481214.98</v>
      </c>
      <c r="M8" s="27">
        <f>K8/$AB$2</f>
        <v>0.00994231138563606</v>
      </c>
      <c r="N8" s="27">
        <f>L8/SUM($L$2:$L$51)</f>
        <v>0.00384673431570976</v>
      </c>
      <c r="O8" s="29">
        <f>VLOOKUP(A8,U:W,3,FALSE)</f>
        <v>0.01012</v>
      </c>
      <c r="P8" s="25">
        <f t="shared" si="9"/>
        <v>70742412840</v>
      </c>
      <c r="Q8" s="26">
        <f t="shared" si="5"/>
        <v>1.01601280996475</v>
      </c>
      <c r="T8" s="33" t="s">
        <v>47</v>
      </c>
      <c r="U8" s="33" t="str">
        <f t="shared" si="6"/>
        <v>600089.SH</v>
      </c>
      <c r="V8" s="33">
        <v>1.012</v>
      </c>
      <c r="W8">
        <f t="shared" si="7"/>
        <v>0.01012</v>
      </c>
      <c r="Y8" s="19" t="s">
        <v>48</v>
      </c>
      <c r="Z8" s="19" t="s">
        <v>49</v>
      </c>
      <c r="AA8" s="34" t="s">
        <v>191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13.75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0.401601616346865</v>
      </c>
      <c r="J9" s="26">
        <v>1</v>
      </c>
      <c r="K9" s="25">
        <f t="shared" si="3"/>
        <v>63919060793.6508</v>
      </c>
      <c r="L9" s="25">
        <f t="shared" si="4"/>
        <v>159160367368.75</v>
      </c>
      <c r="M9" s="27">
        <f>K9/$AB$2</f>
        <v>0.00914310071178692</v>
      </c>
      <c r="N9" s="27">
        <f>L9/SUM($L$2:$L$51)</f>
        <v>0.00879318964545022</v>
      </c>
      <c r="O9" s="29">
        <f>VLOOKUP(A9,U:W,3,FALSE)</f>
        <v>0.00926</v>
      </c>
      <c r="P9" s="25">
        <f t="shared" si="9"/>
        <v>64730705820</v>
      </c>
      <c r="Q9" s="26">
        <f t="shared" si="5"/>
        <v>0.40670115864981</v>
      </c>
      <c r="T9" s="33" t="s">
        <v>53</v>
      </c>
      <c r="U9" s="33" t="str">
        <f t="shared" si="6"/>
        <v>600104.SH</v>
      </c>
      <c r="V9" s="33">
        <v>0.926</v>
      </c>
      <c r="W9">
        <f t="shared" si="7"/>
        <v>0.00926</v>
      </c>
      <c r="Y9">
        <f>MATCH(LARGE($K$2:$K$51,Z9),$K$2:$K$51,0)</f>
        <v>15</v>
      </c>
      <c r="Z9">
        <v>1</v>
      </c>
      <c r="AA9" s="38" t="str" cm="1">
        <f t="array" ref="AA9">INDEX(B:B,Y9+1)</f>
        <v>贵州茅台</v>
      </c>
      <c r="AB9" s="37">
        <f>LARGE($M$2:$M$51,Z9)</f>
        <v>0.137047493460267</v>
      </c>
      <c r="AC9" s="37">
        <v>0.1339</v>
      </c>
      <c r="AD9" s="37">
        <f t="shared" ref="AD9:AD18" si="10">AB9/AC9-1</f>
        <v>0.0235062991804875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41.1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0.496536292632243</v>
      </c>
      <c r="J10" s="26">
        <v>1</v>
      </c>
      <c r="K10" s="25">
        <f t="shared" si="3"/>
        <v>91271723296.3809</v>
      </c>
      <c r="L10" s="25">
        <f t="shared" si="4"/>
        <v>183816821953.8</v>
      </c>
      <c r="M10" s="27">
        <f>K10/$AB$2</f>
        <v>0.0130556761609997</v>
      </c>
      <c r="N10" s="27">
        <f>L10/SUM($L$2:$L$51)</f>
        <v>0.0101553935956865</v>
      </c>
      <c r="O10" s="29">
        <f>VLOOKUP(A10,U:W,3,FALSE)</f>
        <v>0.01314</v>
      </c>
      <c r="P10" s="25">
        <f t="shared" si="9"/>
        <v>91853290980</v>
      </c>
      <c r="Q10" s="26">
        <f t="shared" si="5"/>
        <v>0.499700136275265</v>
      </c>
      <c r="T10" s="33" t="s">
        <v>57</v>
      </c>
      <c r="U10" s="33" t="str">
        <f t="shared" si="6"/>
        <v>600150.SH</v>
      </c>
      <c r="V10" s="33">
        <v>1.314</v>
      </c>
      <c r="W10">
        <f t="shared" si="7"/>
        <v>0.01314</v>
      </c>
      <c r="Y10">
        <f>MATCH(LARGE($K$2:$K$51,Z10),$K$2:$K$51,0)</f>
        <v>26</v>
      </c>
      <c r="Z10">
        <v>2</v>
      </c>
      <c r="AA10" s="38" t="str" cm="1">
        <f t="array" ref="AA10">INDEX(B:B,Y10+1)</f>
        <v>中国平安</v>
      </c>
      <c r="AB10" s="37">
        <f>LARGE($M$2:$M$51,Z10)</f>
        <v>0.0648015352866636</v>
      </c>
      <c r="AC10" s="37">
        <v>0.0649</v>
      </c>
      <c r="AD10" s="37">
        <f t="shared" si="10"/>
        <v>-0.00151717586034572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37.47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0.70655380244756</v>
      </c>
      <c r="J11" s="26">
        <v>1</v>
      </c>
      <c r="K11" s="25">
        <f t="shared" si="3"/>
        <v>168881348469.987</v>
      </c>
      <c r="L11" s="25">
        <f t="shared" si="4"/>
        <v>239021215206.78</v>
      </c>
      <c r="M11" s="27">
        <f>K11/$AB$2</f>
        <v>0.0241571005304391</v>
      </c>
      <c r="N11" s="27">
        <f>L11/SUM($L$2:$L$51)</f>
        <v>0.0132052904208856</v>
      </c>
      <c r="O11" s="29">
        <f>VLOOKUP(A11,U:W,3,FALSE)</f>
        <v>0.02479</v>
      </c>
      <c r="P11" s="25">
        <f t="shared" si="9"/>
        <v>173290950030</v>
      </c>
      <c r="Q11" s="26">
        <f t="shared" si="5"/>
        <v>0.725002380563098</v>
      </c>
      <c r="T11" s="33" t="s">
        <v>60</v>
      </c>
      <c r="U11" s="33" t="str">
        <f t="shared" si="6"/>
        <v>600276.SH</v>
      </c>
      <c r="V11" s="33">
        <v>2.479</v>
      </c>
      <c r="W11">
        <f t="shared" si="7"/>
        <v>0.02479</v>
      </c>
      <c r="Y11">
        <f>MATCH(LARGE($K$2:$K$51,Z11),$K$2:$K$51,0)</f>
        <v>4</v>
      </c>
      <c r="Z11">
        <v>3</v>
      </c>
      <c r="AA11" s="38" t="str" cm="1">
        <f t="array" ref="AA11">INDEX(B:B,Y11+1)</f>
        <v>招商银行</v>
      </c>
      <c r="AB11" s="37">
        <f>LARGE($M$2:$M$51,Z11)</f>
        <v>0.062075410996687</v>
      </c>
      <c r="AC11" s="37">
        <v>0.0621</v>
      </c>
      <c r="AD11" s="37">
        <f t="shared" si="10"/>
        <v>-0.000395958185394063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80.3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0.592121352041211</v>
      </c>
      <c r="J12" s="26">
        <v>1</v>
      </c>
      <c r="K12" s="25">
        <f t="shared" si="3"/>
        <v>149286614685.492</v>
      </c>
      <c r="L12" s="25">
        <f t="shared" si="4"/>
        <v>252121654067.8</v>
      </c>
      <c r="M12" s="27">
        <f>K12/$AB$2</f>
        <v>0.0213542335579306</v>
      </c>
      <c r="N12" s="27">
        <f>L12/SUM($L$2:$L$51)</f>
        <v>0.0139290550442525</v>
      </c>
      <c r="O12" s="29">
        <f>VLOOKUP(A12,U:W,3,FALSE)</f>
        <v>0.02199</v>
      </c>
      <c r="P12" s="25">
        <f t="shared" si="9"/>
        <v>153717950430</v>
      </c>
      <c r="Q12" s="26">
        <f t="shared" si="5"/>
        <v>0.609697532718322</v>
      </c>
      <c r="T12" s="33" t="s">
        <v>63</v>
      </c>
      <c r="U12" s="33" t="str">
        <f t="shared" si="6"/>
        <v>600309.SH</v>
      </c>
      <c r="V12" s="33">
        <v>2.199</v>
      </c>
      <c r="W12">
        <f t="shared" si="7"/>
        <v>0.02199</v>
      </c>
      <c r="Y12">
        <f>MATCH(LARGE($K$2:$K$51,Z12),$K$2:$K$51,0)</f>
        <v>19</v>
      </c>
      <c r="Z12">
        <v>4</v>
      </c>
      <c r="AA12" s="38" t="str" cm="1">
        <f t="array" ref="AA12">INDEX(B:B,Y12+1)</f>
        <v>长江电力</v>
      </c>
      <c r="AB12" s="37">
        <f>LARGE($M$2:$M$51,Z12)</f>
        <v>0.0508386415802312</v>
      </c>
      <c r="AC12" s="37">
        <v>0.0516</v>
      </c>
      <c r="AD12" s="37">
        <f t="shared" si="10"/>
        <v>-0.0147550081350548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24.42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0.504375302572025</v>
      </c>
      <c r="J13" s="26">
        <v>1</v>
      </c>
      <c r="K13" s="25">
        <f t="shared" si="3"/>
        <v>98939048187.8149</v>
      </c>
      <c r="L13" s="25">
        <f t="shared" si="4"/>
        <v>194981116715.88</v>
      </c>
      <c r="M13" s="27">
        <f>K13/$AB$2</f>
        <v>0.0141524244986933</v>
      </c>
      <c r="N13" s="27">
        <f>L13/SUM($L$2:$L$51)</f>
        <v>0.0107721913747042</v>
      </c>
      <c r="O13" s="29">
        <f>VLOOKUP(A13,U:W,3,FALSE)</f>
        <v>0.01447</v>
      </c>
      <c r="P13" s="25">
        <f t="shared" si="9"/>
        <v>101150465790</v>
      </c>
      <c r="Q13" s="26">
        <f t="shared" si="5"/>
        <v>0.515648752667258</v>
      </c>
      <c r="T13" s="33" t="s">
        <v>66</v>
      </c>
      <c r="U13" s="33" t="str">
        <f t="shared" si="6"/>
        <v>600406.SH</v>
      </c>
      <c r="V13" s="33">
        <v>1.447</v>
      </c>
      <c r="W13">
        <f t="shared" si="7"/>
        <v>0.01447</v>
      </c>
      <c r="Y13">
        <f>MATCH(LARGE($K$2:$K$51,Z13),$K$2:$K$51,0)</f>
        <v>39</v>
      </c>
      <c r="Z13">
        <v>5</v>
      </c>
      <c r="AA13" s="38" t="str" cm="1">
        <f t="array" ref="AA13">INDEX(B:B,Y13+1)</f>
        <v>紫金矿业</v>
      </c>
      <c r="AB13" s="37">
        <f>LARGE($M$2:$M$51,Z13)</f>
        <v>0.0411215807979587</v>
      </c>
      <c r="AC13" s="37">
        <v>0.042</v>
      </c>
      <c r="AD13" s="37">
        <f t="shared" si="10"/>
        <v>-0.0209147429057457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206.82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0.50441606768056</v>
      </c>
      <c r="J14" s="26">
        <v>1</v>
      </c>
      <c r="K14" s="25">
        <f t="shared" si="3"/>
        <v>62940061067.833</v>
      </c>
      <c r="L14" s="25">
        <f t="shared" si="4"/>
        <v>124778065372.2</v>
      </c>
      <c r="M14" s="27">
        <f>K14/$AB$2</f>
        <v>0.00900306277977067</v>
      </c>
      <c r="N14" s="27">
        <f>L14/SUM($L$2:$L$51)</f>
        <v>0.00689365833058241</v>
      </c>
      <c r="O14" s="29">
        <f>VLOOKUP(A14,U:W,3,FALSE)</f>
        <v>0.00902</v>
      </c>
      <c r="P14" s="25">
        <f t="shared" si="9"/>
        <v>63053020140</v>
      </c>
      <c r="Q14" s="26">
        <f t="shared" si="5"/>
        <v>0.505321347561524</v>
      </c>
      <c r="T14" s="33" t="s">
        <v>69</v>
      </c>
      <c r="U14" s="33" t="str">
        <f t="shared" si="6"/>
        <v>600436.SH</v>
      </c>
      <c r="V14" s="33">
        <v>0.902</v>
      </c>
      <c r="W14">
        <f t="shared" si="7"/>
        <v>0.00902</v>
      </c>
      <c r="Y14">
        <f>MATCH(LARGE($K$2:$K$51,Z14),$K$2:$K$51,0)</f>
        <v>23</v>
      </c>
      <c r="Z14">
        <v>6</v>
      </c>
      <c r="AA14" s="38" t="str" cm="1">
        <f t="array" ref="AA14">INDEX(B:B,Y14+1)</f>
        <v>兴业银行</v>
      </c>
      <c r="AB14" s="37">
        <f>LARGE($M$2:$M$51,Z14)</f>
        <v>0.0371678147824294</v>
      </c>
      <c r="AC14" s="37">
        <v>0.0373</v>
      </c>
      <c r="AD14" s="37">
        <f t="shared" si="10"/>
        <v>-0.00354383961315186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18.28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0.611155856319826</v>
      </c>
      <c r="J15" s="26">
        <v>1</v>
      </c>
      <c r="K15" s="25">
        <f t="shared" si="3"/>
        <v>50295774023.7792</v>
      </c>
      <c r="L15" s="25">
        <f t="shared" si="4"/>
        <v>82296149997.88</v>
      </c>
      <c r="M15" s="27">
        <f>K15/$AB$2</f>
        <v>0.00719440056795028</v>
      </c>
      <c r="N15" s="27">
        <f>L15/SUM($L$2:$L$51)</f>
        <v>0.00454664478340391</v>
      </c>
      <c r="O15" s="29">
        <f>VLOOKUP(A15,U:W,3,FALSE)</f>
        <v>0.00745</v>
      </c>
      <c r="P15" s="25">
        <f t="shared" si="9"/>
        <v>52078159650</v>
      </c>
      <c r="Q15" s="26">
        <f t="shared" si="5"/>
        <v>0.632814045995366</v>
      </c>
      <c r="T15" s="33" t="s">
        <v>72</v>
      </c>
      <c r="U15" s="33" t="str">
        <f t="shared" si="6"/>
        <v>600438.SH</v>
      </c>
      <c r="V15" s="33">
        <v>0.745</v>
      </c>
      <c r="W15">
        <f t="shared" si="7"/>
        <v>0.00745</v>
      </c>
      <c r="Y15">
        <f>MATCH(LARGE($K$2:$K$51,Z15),$K$2:$K$51,0)</f>
        <v>27</v>
      </c>
      <c r="Z15">
        <v>7</v>
      </c>
      <c r="AA15" s="38" t="str" cm="1">
        <f t="array" ref="AA15">INDEX(B:B,Y15+1)</f>
        <v>交通银行</v>
      </c>
      <c r="AB15" s="37">
        <f>LARGE($M$2:$M$51,Z15)</f>
        <v>0.0298811090996024</v>
      </c>
      <c r="AC15" s="37">
        <v>0.03</v>
      </c>
      <c r="AD15" s="37">
        <f t="shared" si="10"/>
        <v>-0.00396303001325327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1490.7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0.511634354687608</v>
      </c>
      <c r="J16" s="26">
        <v>1</v>
      </c>
      <c r="K16" s="25">
        <f t="shared" si="3"/>
        <v>958093686402.394</v>
      </c>
      <c r="L16" s="25">
        <f t="shared" si="4"/>
        <v>1872614060460</v>
      </c>
      <c r="M16" s="27">
        <f>K16/$AB$2</f>
        <v>0.137047493460267</v>
      </c>
      <c r="N16" s="27">
        <f>L16/SUM($L$2:$L$51)</f>
        <v>0.103456977629435</v>
      </c>
      <c r="O16" s="29">
        <f>VLOOKUP(A16,U:W,3,FALSE)</f>
        <v>0.13305</v>
      </c>
      <c r="P16" s="25">
        <f t="shared" si="9"/>
        <v>930066998850</v>
      </c>
      <c r="Q16" s="26">
        <f t="shared" si="5"/>
        <v>0.496667742963295</v>
      </c>
      <c r="T16" s="33" t="s">
        <v>75</v>
      </c>
      <c r="U16" s="33" t="str">
        <f t="shared" si="6"/>
        <v>600519.SH</v>
      </c>
      <c r="V16" s="33">
        <v>13.305</v>
      </c>
      <c r="W16">
        <f t="shared" si="7"/>
        <v>0.13305</v>
      </c>
      <c r="Y16">
        <f>MATCH(LARGE($K$2:$K$51,Z16),$K$2:$K$51,0)</f>
        <v>29</v>
      </c>
      <c r="Z16">
        <v>8</v>
      </c>
      <c r="AA16" s="38" t="str" cm="1">
        <f t="array" ref="AA16">INDEX(B:B,Y16+1)</f>
        <v>工商银行</v>
      </c>
      <c r="AB16" s="37">
        <f>LARGE($M$2:$M$51,Z16)</f>
        <v>0.0294435147425505</v>
      </c>
      <c r="AC16" s="37">
        <v>0.0299</v>
      </c>
      <c r="AD16" s="37">
        <f t="shared" si="10"/>
        <v>-0.0152670654665371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27.26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0.575364464798548</v>
      </c>
      <c r="J17" s="26">
        <v>1</v>
      </c>
      <c r="K17" s="25">
        <f t="shared" si="3"/>
        <v>103622051744.023</v>
      </c>
      <c r="L17" s="25">
        <f t="shared" si="4"/>
        <v>171971145348.04</v>
      </c>
      <c r="M17" s="27">
        <f>K17/$AB$2</f>
        <v>0.0148222899913402</v>
      </c>
      <c r="N17" s="27">
        <f>L17/SUM($L$2:$L$51)</f>
        <v>0.00950095127065851</v>
      </c>
      <c r="O17" s="29">
        <f>VLOOKUP(A17,U:W,3,FALSE)</f>
        <v>0.01551</v>
      </c>
      <c r="P17" s="25">
        <f t="shared" si="9"/>
        <v>108420437070</v>
      </c>
      <c r="Q17" s="26">
        <f t="shared" si="5"/>
        <v>0.602007639282279</v>
      </c>
      <c r="T17" s="33" t="s">
        <v>78</v>
      </c>
      <c r="U17" s="33" t="str">
        <f t="shared" si="6"/>
        <v>600690.SH</v>
      </c>
      <c r="V17" s="33">
        <v>1.551</v>
      </c>
      <c r="W17">
        <f t="shared" si="7"/>
        <v>0.01551</v>
      </c>
      <c r="Y17">
        <f>MATCH(LARGE($K$2:$K$51,Z17),$K$2:$K$51,0)</f>
        <v>2</v>
      </c>
      <c r="Z17">
        <v>9</v>
      </c>
      <c r="AA17" s="38" t="str" cm="1">
        <f t="array" ref="AA17">INDEX(B:B,Y17+1)</f>
        <v>中信证券</v>
      </c>
      <c r="AB17" s="37">
        <f>LARGE($M$2:$M$51,Z17)</f>
        <v>0.0255545633362747</v>
      </c>
      <c r="AC17" s="37">
        <v>0.0254</v>
      </c>
      <c r="AD17" s="37">
        <f t="shared" si="10"/>
        <v>0.00608517071947534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208.64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0.409312903477947</v>
      </c>
      <c r="J18" s="26">
        <v>1</v>
      </c>
      <c r="K18" s="25">
        <f t="shared" si="3"/>
        <v>104183778494.597</v>
      </c>
      <c r="L18" s="25">
        <f t="shared" si="4"/>
        <v>254533335278.08</v>
      </c>
      <c r="M18" s="27">
        <f>K18/$AB$2</f>
        <v>0.014902640424986</v>
      </c>
      <c r="N18" s="27">
        <f>L18/SUM($L$2:$L$51)</f>
        <v>0.0140622940571861</v>
      </c>
      <c r="O18" s="29">
        <f>VLOOKUP(A18,U:W,3,FALSE)</f>
        <v>0.01486</v>
      </c>
      <c r="P18" s="25">
        <f t="shared" si="9"/>
        <v>103876705020</v>
      </c>
      <c r="Q18" s="26">
        <f t="shared" si="5"/>
        <v>0.408106485959938</v>
      </c>
      <c r="T18" s="33" t="s">
        <v>81</v>
      </c>
      <c r="U18" s="33" t="str">
        <f t="shared" si="6"/>
        <v>600809.SH</v>
      </c>
      <c r="V18" s="33">
        <v>1.486</v>
      </c>
      <c r="W18">
        <f t="shared" si="7"/>
        <v>0.01486</v>
      </c>
      <c r="Y18">
        <f>MATCH(LARGE($K$2:$K$51,Z18),$K$2:$K$51,0)</f>
        <v>10</v>
      </c>
      <c r="Z18">
        <v>10</v>
      </c>
      <c r="AA18" s="38" t="str" cm="1">
        <f t="array" ref="AA18">INDEX(B:B,Y18+1)</f>
        <v>恒瑞医药</v>
      </c>
      <c r="AB18" s="37">
        <f>LARGE($M$2:$M$51,Z18)</f>
        <v>0.0241571005304391</v>
      </c>
      <c r="AC18" s="37">
        <v>0.0239</v>
      </c>
      <c r="AD18" s="37">
        <f t="shared" si="10"/>
        <v>0.0107573443698381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25.77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0.999535507824616</v>
      </c>
      <c r="J19" s="26">
        <v>1</v>
      </c>
      <c r="K19" s="25">
        <f t="shared" si="3"/>
        <v>163978161659.607</v>
      </c>
      <c r="L19" s="25">
        <f t="shared" si="4"/>
        <v>162482276477.43</v>
      </c>
      <c r="M19" s="27">
        <f>K19/$AB$2</f>
        <v>0.0234557396177572</v>
      </c>
      <c r="N19" s="27">
        <f>L19/SUM($L$2:$L$51)</f>
        <v>0.00897671634409057</v>
      </c>
      <c r="O19" s="29">
        <f>VLOOKUP(A19,U:W,3,FALSE)</f>
        <v>0.02375</v>
      </c>
      <c r="P19" s="25">
        <f t="shared" si="9"/>
        <v>166020978750</v>
      </c>
      <c r="Q19" s="26">
        <f t="shared" si="5"/>
        <v>1.01198758191285</v>
      </c>
      <c r="T19" s="33" t="s">
        <v>84</v>
      </c>
      <c r="U19" s="33" t="str">
        <f t="shared" si="6"/>
        <v>600887.SH</v>
      </c>
      <c r="V19" s="33">
        <v>2.375</v>
      </c>
      <c r="W19">
        <f t="shared" si="7"/>
        <v>0.02375</v>
      </c>
    </row>
    <row r="20" spans="1:30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29.48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0.492720921875907</v>
      </c>
      <c r="J20" s="26">
        <v>1</v>
      </c>
      <c r="K20" s="25">
        <f t="shared" si="3"/>
        <v>355410962240</v>
      </c>
      <c r="L20" s="25">
        <f t="shared" si="4"/>
        <v>707733921708.44</v>
      </c>
      <c r="M20" s="27">
        <f>K20/$AB$2</f>
        <v>0.0508386415802312</v>
      </c>
      <c r="N20" s="27">
        <f>L20/SUM($L$2:$L$51)</f>
        <v>0.0391004286744466</v>
      </c>
      <c r="O20" s="29">
        <f>VLOOKUP(A20,U:W,3,FALSE)</f>
        <v>0.05108</v>
      </c>
      <c r="P20" s="25">
        <f t="shared" si="9"/>
        <v>357067435560</v>
      </c>
      <c r="Q20" s="26">
        <f t="shared" si="5"/>
        <v>0.495017359375047</v>
      </c>
      <c r="T20" s="33" t="s">
        <v>87</v>
      </c>
      <c r="U20" s="33" t="str">
        <f t="shared" si="6"/>
        <v>600900.SH</v>
      </c>
      <c r="V20" s="33">
        <v>5.108</v>
      </c>
      <c r="W20">
        <f t="shared" si="7"/>
        <v>0.05108</v>
      </c>
      <c r="AA20" s="34" t="s">
        <v>192</v>
      </c>
      <c r="AB20" s="34" t="s">
        <v>19</v>
      </c>
      <c r="AC20" s="34" t="s">
        <v>188</v>
      </c>
      <c r="AD20" s="34" t="s">
        <v>21</v>
      </c>
    </row>
    <row r="21" spans="1:30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108.92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1.05763247517398</v>
      </c>
      <c r="J21" s="26">
        <v>1</v>
      </c>
      <c r="K21" s="25">
        <f t="shared" si="3"/>
        <v>98804986262.9592</v>
      </c>
      <c r="L21" s="25">
        <f t="shared" si="4"/>
        <v>82629202673.64</v>
      </c>
      <c r="M21" s="27">
        <f>K21/$AB$2</f>
        <v>0.0141332480329357</v>
      </c>
      <c r="N21" s="27">
        <f>L21/SUM($L$2:$L$51)</f>
        <v>0.00456504506350063</v>
      </c>
      <c r="O21" s="29">
        <f>VLOOKUP(A21,U:W,3,FALSE)</f>
        <v>0.01401</v>
      </c>
      <c r="P21" s="25">
        <f t="shared" si="9"/>
        <v>97934901570</v>
      </c>
      <c r="Q21" s="26">
        <f t="shared" si="5"/>
        <v>1.04831887813571</v>
      </c>
      <c r="T21" s="33" t="s">
        <v>90</v>
      </c>
      <c r="U21" s="33" t="str">
        <f t="shared" si="6"/>
        <v>600941.SH</v>
      </c>
      <c r="V21" s="33">
        <v>1.401</v>
      </c>
      <c r="W21">
        <f t="shared" si="7"/>
        <v>0.01401</v>
      </c>
      <c r="AA21" s="39" t="s">
        <v>25</v>
      </c>
      <c r="AB21" s="36">
        <f>SUM(K2:K51)</f>
        <v>6990961032644.96</v>
      </c>
      <c r="AC21" s="40" t="s">
        <v>189</v>
      </c>
      <c r="AD21" s="40" t="s">
        <v>189</v>
      </c>
    </row>
    <row r="22" spans="1:30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13.82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0.801846068639999</v>
      </c>
      <c r="J22" s="26">
        <v>1</v>
      </c>
      <c r="K22" s="25">
        <f t="shared" si="3"/>
        <v>83976198723.0747</v>
      </c>
      <c r="L22" s="25">
        <f t="shared" si="4"/>
        <v>104728473938.16</v>
      </c>
      <c r="M22" s="27">
        <f>K22/$AB$2</f>
        <v>0.0120121108286743</v>
      </c>
      <c r="N22" s="27">
        <f>L22/SUM($L$2:$L$51)</f>
        <v>0.00578597139376573</v>
      </c>
      <c r="O22" s="29">
        <f>VLOOKUP(A22,U:W,3,FALSE)</f>
        <v>0.01227</v>
      </c>
      <c r="P22" s="25">
        <f t="shared" si="9"/>
        <v>85771680390</v>
      </c>
      <c r="Q22" s="26">
        <f t="shared" si="5"/>
        <v>0.818990211121214</v>
      </c>
      <c r="T22" s="33" t="s">
        <v>93</v>
      </c>
      <c r="U22" s="33" t="str">
        <f t="shared" si="6"/>
        <v>601012.SH</v>
      </c>
      <c r="V22" s="33">
        <v>1.227</v>
      </c>
      <c r="W22">
        <f t="shared" si="7"/>
        <v>0.01227</v>
      </c>
      <c r="AA22" s="39" t="s">
        <v>185</v>
      </c>
      <c r="AB22" s="36">
        <f>'上证50指数成份-0701'!AB22</f>
        <v>6958136737840</v>
      </c>
      <c r="AC22" s="40" t="s">
        <v>189</v>
      </c>
      <c r="AD22" s="40" t="s">
        <v>189</v>
      </c>
    </row>
    <row r="23" spans="1:30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45.8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0.163420860286969</v>
      </c>
      <c r="J23" s="26">
        <v>1</v>
      </c>
      <c r="K23" s="25">
        <f t="shared" si="3"/>
        <v>148709422564.311</v>
      </c>
      <c r="L23" s="25">
        <f t="shared" si="4"/>
        <v>755289538339</v>
      </c>
      <c r="M23" s="27">
        <f>K23/$AB$2</f>
        <v>0.0212716709290608</v>
      </c>
      <c r="N23" s="27">
        <f>L23/SUM($L$2:$L$51)</f>
        <v>0.0417277508065325</v>
      </c>
      <c r="O23" s="29">
        <f>VLOOKUP(A23,U:W,3,FALSE)</f>
        <v>0.02113</v>
      </c>
      <c r="P23" s="25">
        <f t="shared" si="9"/>
        <v>147706243410</v>
      </c>
      <c r="Q23" s="26">
        <f t="shared" si="5"/>
        <v>0.162318439219141</v>
      </c>
      <c r="T23" s="33" t="s">
        <v>96</v>
      </c>
      <c r="U23" s="33" t="str">
        <f t="shared" si="6"/>
        <v>601088.SH</v>
      </c>
      <c r="V23" s="33">
        <v>2.113</v>
      </c>
      <c r="W23">
        <f t="shared" si="7"/>
        <v>0.02113</v>
      </c>
      <c r="AA23" s="39" t="s">
        <v>186</v>
      </c>
      <c r="AB23" s="41">
        <f>(AB21/AB22)*2405.47</f>
        <v>2416.81755745674</v>
      </c>
      <c r="AC23" s="44">
        <v>2416.68</v>
      </c>
      <c r="AD23" s="37">
        <f>AB23/AC23-1</f>
        <v>5.69200128852643e-5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17.92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0.697974408257121</v>
      </c>
      <c r="J24" s="26">
        <v>1</v>
      </c>
      <c r="K24" s="25">
        <f t="shared" si="3"/>
        <v>259838744812.53</v>
      </c>
      <c r="L24" s="25">
        <f t="shared" si="4"/>
        <v>372275461304.32</v>
      </c>
      <c r="M24" s="27">
        <f>K24/$AB$2</f>
        <v>0.0371678147824294</v>
      </c>
      <c r="N24" s="27">
        <f>L24/SUM($L$2:$L$51)</f>
        <v>0.0205672353344862</v>
      </c>
      <c r="O24" s="29">
        <f>VLOOKUP(A24,U:W,3,FALSE)</f>
        <v>0.03699</v>
      </c>
      <c r="P24" s="25">
        <f t="shared" si="9"/>
        <v>258573305430</v>
      </c>
      <c r="Q24" s="26">
        <f t="shared" si="5"/>
        <v>0.694575206552835</v>
      </c>
      <c r="T24" s="33" t="s">
        <v>99</v>
      </c>
      <c r="U24" s="33" t="str">
        <f t="shared" si="6"/>
        <v>601166.SH</v>
      </c>
      <c r="V24" s="33">
        <v>3.699</v>
      </c>
      <c r="W24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26.8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0.385416924573131</v>
      </c>
      <c r="J25" s="26">
        <v>1</v>
      </c>
      <c r="K25" s="25">
        <f t="shared" si="3"/>
        <v>100141337844.138</v>
      </c>
      <c r="L25" s="25">
        <f t="shared" si="4"/>
        <v>259826000000</v>
      </c>
      <c r="M25" s="27">
        <f>K25/$AB$2</f>
        <v>0.014324402235475</v>
      </c>
      <c r="N25" s="27">
        <f>L25/SUM($L$2:$L$51)</f>
        <v>0.0143546997948645</v>
      </c>
      <c r="O25" s="29">
        <f>VLOOKUP(A25,U:W,3,FALSE)</f>
        <v>0.01443</v>
      </c>
      <c r="P25" s="25">
        <f t="shared" si="9"/>
        <v>100870851510</v>
      </c>
      <c r="Q25" s="26">
        <f t="shared" si="5"/>
        <v>0.388224625364667</v>
      </c>
      <c r="T25" s="33" t="s">
        <v>102</v>
      </c>
      <c r="U25" s="33" t="str">
        <f t="shared" si="6"/>
        <v>601225.SH</v>
      </c>
      <c r="V25" s="33">
        <v>1.443</v>
      </c>
      <c r="W25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4.52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0.0899559522948861</v>
      </c>
      <c r="J26" s="26">
        <v>1</v>
      </c>
      <c r="K26" s="25">
        <f t="shared" si="3"/>
        <v>142303418087.928</v>
      </c>
      <c r="L26" s="25">
        <f t="shared" si="4"/>
        <v>1442983832712.04</v>
      </c>
      <c r="M26" s="27">
        <f>K26/$AB$2</f>
        <v>0.0203553441970894</v>
      </c>
      <c r="N26" s="27">
        <f>L26/SUM($L$2:$L$51)</f>
        <v>0.0797210430342778</v>
      </c>
      <c r="O26" s="29">
        <f>VLOOKUP(A26,U:W,3,FALSE)</f>
        <v>0.02009</v>
      </c>
      <c r="P26" s="25">
        <f t="shared" si="9"/>
        <v>140436272130</v>
      </c>
      <c r="Q26" s="26">
        <f t="shared" si="5"/>
        <v>0.0887756511118522</v>
      </c>
      <c r="T26" s="33" t="s">
        <v>105</v>
      </c>
      <c r="U26" s="33" t="str">
        <f t="shared" si="6"/>
        <v>601288.SH</v>
      </c>
      <c r="V26" s="33">
        <v>2.009</v>
      </c>
      <c r="W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42.17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0.983222445750061</v>
      </c>
      <c r="J27" s="26">
        <v>1</v>
      </c>
      <c r="K27" s="25">
        <f t="shared" si="3"/>
        <v>453025008044.632</v>
      </c>
      <c r="L27" s="25">
        <f t="shared" si="4"/>
        <v>453861274998.15</v>
      </c>
      <c r="M27" s="27">
        <f>K27/$AB$2</f>
        <v>0.0648015352866636</v>
      </c>
      <c r="N27" s="27">
        <f>L27/SUM($L$2:$L$51)</f>
        <v>0.0250746359144692</v>
      </c>
      <c r="O27" s="29">
        <f>VLOOKUP(A27,U:W,3,FALSE)</f>
        <v>0.06426</v>
      </c>
      <c r="P27" s="25">
        <f t="shared" si="9"/>
        <v>449200340820</v>
      </c>
      <c r="Q27" s="26">
        <f t="shared" si="5"/>
        <v>0.974921582451113</v>
      </c>
      <c r="T27" s="33" t="s">
        <v>108</v>
      </c>
      <c r="U27" s="33" t="str">
        <f t="shared" si="6"/>
        <v>601318.SH</v>
      </c>
      <c r="V27" s="33">
        <v>6.426</v>
      </c>
      <c r="W27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7.64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0.613646264431734</v>
      </c>
      <c r="J28" s="26">
        <v>1</v>
      </c>
      <c r="K28" s="25">
        <f t="shared" si="3"/>
        <v>208897669327.533</v>
      </c>
      <c r="L28" s="25">
        <f t="shared" si="4"/>
        <v>299876601074.6</v>
      </c>
      <c r="M28" s="27">
        <f>K28/$AB$2</f>
        <v>0.0298811090996024</v>
      </c>
      <c r="N28" s="27">
        <f>L28/SUM($L$2:$L$51)</f>
        <v>0.0165673896528069</v>
      </c>
      <c r="O28" s="29">
        <f>VLOOKUP(A28,U:W,3,FALSE)</f>
        <v>0.02963</v>
      </c>
      <c r="P28" s="25">
        <f t="shared" si="9"/>
        <v>207124277910</v>
      </c>
      <c r="Q28" s="26">
        <f t="shared" si="5"/>
        <v>0.608436847676403</v>
      </c>
      <c r="T28" s="33" t="s">
        <v>111</v>
      </c>
      <c r="U28" s="33" t="str">
        <f t="shared" si="6"/>
        <v>601328.SH</v>
      </c>
      <c r="V28" s="33">
        <v>2.963</v>
      </c>
      <c r="W28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6.55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0.413765980282004</v>
      </c>
      <c r="J29" s="26">
        <v>1</v>
      </c>
      <c r="K29" s="25">
        <f t="shared" si="3"/>
        <v>67078344387.8234</v>
      </c>
      <c r="L29" s="25">
        <f t="shared" si="4"/>
        <v>133747398292.55</v>
      </c>
      <c r="M29" s="27">
        <f>K29/$AB$2</f>
        <v>0.00959501048204885</v>
      </c>
      <c r="N29" s="27">
        <f>L29/SUM($L$2:$L$51)</f>
        <v>0.00738919026900204</v>
      </c>
      <c r="O29" s="29">
        <f>VLOOKUP(A29,U:W,3,FALSE)</f>
        <v>0.00967</v>
      </c>
      <c r="P29" s="25">
        <f t="shared" si="9"/>
        <v>67596752190</v>
      </c>
      <c r="Q29" s="26">
        <f t="shared" si="5"/>
        <v>0.416963726356553</v>
      </c>
      <c r="T29" s="33" t="s">
        <v>114</v>
      </c>
      <c r="U29" s="33" t="str">
        <f t="shared" si="6"/>
        <v>601390.SH</v>
      </c>
      <c r="V29" s="33">
        <v>0.967</v>
      </c>
      <c r="W2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5.97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0.120925222420802</v>
      </c>
      <c r="J30" s="26">
        <v>1</v>
      </c>
      <c r="K30" s="25">
        <f t="shared" si="3"/>
        <v>205838464229.278</v>
      </c>
      <c r="L30" s="25">
        <f t="shared" si="4"/>
        <v>1609584908857.83</v>
      </c>
      <c r="M30" s="27">
        <f>K30/$AB$2</f>
        <v>0.0294435147425505</v>
      </c>
      <c r="N30" s="27">
        <f>L30/SUM($L$2:$L$51)</f>
        <v>0.0889253121742953</v>
      </c>
      <c r="O30" s="29">
        <f>VLOOKUP(A30,U:W,3,FALSE)</f>
        <v>0.02884</v>
      </c>
      <c r="P30" s="25">
        <f t="shared" si="9"/>
        <v>201601895880</v>
      </c>
      <c r="Q30" s="26">
        <f t="shared" si="5"/>
        <v>0.118436338859337</v>
      </c>
      <c r="T30" s="33" t="s">
        <v>117</v>
      </c>
      <c r="U30" s="33" t="str">
        <f t="shared" si="6"/>
        <v>601398.SH</v>
      </c>
      <c r="V30" s="33">
        <v>2.884</v>
      </c>
      <c r="W30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28.39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0.435876968547451</v>
      </c>
      <c r="J31" s="26">
        <v>1</v>
      </c>
      <c r="K31" s="25">
        <f t="shared" si="3"/>
        <v>95237895047.6244</v>
      </c>
      <c r="L31" s="25">
        <f t="shared" si="4"/>
        <v>194330726907.45</v>
      </c>
      <c r="M31" s="27">
        <f>K31/$AB$2</f>
        <v>0.0136230047060629</v>
      </c>
      <c r="N31" s="27">
        <f>L31/SUM($L$2:$L$51)</f>
        <v>0.0107362590567312</v>
      </c>
      <c r="O31" s="29">
        <f>VLOOKUP(A31,U:W,3,FALSE)</f>
        <v>0.01376</v>
      </c>
      <c r="P31" s="25">
        <f t="shared" si="9"/>
        <v>96187312320</v>
      </c>
      <c r="Q31" s="26">
        <f t="shared" si="5"/>
        <v>0.440222183468074</v>
      </c>
      <c r="T31" s="33" t="s">
        <v>120</v>
      </c>
      <c r="U31" s="33" t="str">
        <f t="shared" si="6"/>
        <v>601601.SH</v>
      </c>
      <c r="V31" s="33">
        <v>1.376</v>
      </c>
      <c r="W31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30.9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0.0733210275964672</v>
      </c>
      <c r="J32" s="26">
        <v>1</v>
      </c>
      <c r="K32" s="25">
        <f t="shared" si="3"/>
        <v>51229659162.488</v>
      </c>
      <c r="L32" s="25">
        <f t="shared" si="4"/>
        <v>643447077000</v>
      </c>
      <c r="M32" s="27">
        <f>K32/$AB$2</f>
        <v>0.00732798522596053</v>
      </c>
      <c r="N32" s="27">
        <f>L32/SUM($L$2:$L$51)</f>
        <v>0.0355487504107289</v>
      </c>
      <c r="O32" s="29">
        <f>VLOOKUP(A32,U:W,3,FALSE)</f>
        <v>0.00747</v>
      </c>
      <c r="P32" s="25">
        <f t="shared" si="9"/>
        <v>52217966790</v>
      </c>
      <c r="Q32" s="26">
        <f t="shared" si="5"/>
        <v>0.0747355154539946</v>
      </c>
      <c r="T32" s="33" t="s">
        <v>123</v>
      </c>
      <c r="U32" s="33" t="str">
        <f t="shared" si="6"/>
        <v>601628.SH</v>
      </c>
      <c r="V32" s="33">
        <v>0.747</v>
      </c>
      <c r="W32">
        <f t="shared" si="7"/>
        <v>0.00747</v>
      </c>
    </row>
    <row r="33" spans="1:23">
      <c r="A33" s="24" t="s">
        <v>124</v>
      </c>
      <c r="B33" s="24" t="s">
        <v>125</v>
      </c>
      <c r="C33" s="25">
        <v>8541945790</v>
      </c>
      <c r="D33" s="25">
        <v>6170400464</v>
      </c>
      <c r="E33" s="26">
        <v>24.72</v>
      </c>
      <c r="F33" s="27">
        <f t="shared" si="0"/>
        <v>0.722364741675562</v>
      </c>
      <c r="G33" s="28">
        <f t="shared" si="1"/>
        <v>0.8</v>
      </c>
      <c r="H33" s="25">
        <f t="shared" si="2"/>
        <v>6833556632</v>
      </c>
      <c r="I33" s="26">
        <v>0.183259906025834</v>
      </c>
      <c r="J33" s="26">
        <v>1</v>
      </c>
      <c r="K33" s="25">
        <f t="shared" si="3"/>
        <v>30957274910.1266</v>
      </c>
      <c r="L33" s="25">
        <f t="shared" si="4"/>
        <v>152532299470.08</v>
      </c>
      <c r="M33" s="27">
        <f>K33/$AB$2</f>
        <v>0.00442818587681559</v>
      </c>
      <c r="N33" s="27">
        <f>L33/SUM($L$2:$L$51)</f>
        <v>0.00842700641164996</v>
      </c>
      <c r="O33" s="29">
        <f>VLOOKUP(A33,U:W,3,FALSE)</f>
        <v>0.00455</v>
      </c>
      <c r="P33" s="25">
        <f t="shared" si="9"/>
        <v>31806124350</v>
      </c>
      <c r="Q33" s="26">
        <f t="shared" si="5"/>
        <v>0.188284898342919</v>
      </c>
      <c r="T33" s="33" t="s">
        <v>126</v>
      </c>
      <c r="U33" s="33" t="str">
        <f t="shared" si="6"/>
        <v>601633.SH</v>
      </c>
      <c r="V33" s="33">
        <v>0.455</v>
      </c>
      <c r="W33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5.16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0.160423317389246</v>
      </c>
      <c r="J34" s="26">
        <v>1</v>
      </c>
      <c r="K34" s="25">
        <f t="shared" si="3"/>
        <v>57458788571.3386</v>
      </c>
      <c r="L34" s="25">
        <f t="shared" si="4"/>
        <v>346351559232</v>
      </c>
      <c r="M34" s="27">
        <f>K34/$AB$2</f>
        <v>0.00821901142103772</v>
      </c>
      <c r="N34" s="27">
        <f>L34/SUM($L$2:$L$51)</f>
        <v>0.0191350082603688</v>
      </c>
      <c r="O34" s="29">
        <f>VLOOKUP(A34,U:W,3,FALSE)</f>
        <v>0.00813</v>
      </c>
      <c r="P34" s="25">
        <f t="shared" si="9"/>
        <v>56831602410</v>
      </c>
      <c r="Q34" s="26">
        <f t="shared" si="5"/>
        <v>0.158672231313047</v>
      </c>
      <c r="T34" s="33" t="s">
        <v>129</v>
      </c>
      <c r="U34" s="33" t="str">
        <f t="shared" si="6"/>
        <v>601658.SH</v>
      </c>
      <c r="V34" s="33">
        <v>0.813</v>
      </c>
      <c r="W34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5.44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0.49016256327968</v>
      </c>
      <c r="J35" s="26">
        <v>1</v>
      </c>
      <c r="K35" s="25">
        <f t="shared" si="3"/>
        <v>110978951600</v>
      </c>
      <c r="L35" s="25">
        <f t="shared" si="4"/>
        <v>224782924015.36</v>
      </c>
      <c r="M35" s="27">
        <f>K35/$AB$2</f>
        <v>0.0158746345576485</v>
      </c>
      <c r="N35" s="27">
        <f>L35/SUM($L$2:$L$51)</f>
        <v>0.0124186624635422</v>
      </c>
      <c r="O35" s="29">
        <f>VLOOKUP(A35,U:W,3,FALSE)</f>
        <v>0.01595</v>
      </c>
      <c r="P35" s="25">
        <f t="shared" ref="P35:P51" si="11">O35*$AC$2</f>
        <v>111496194150</v>
      </c>
      <c r="Q35" s="26">
        <f t="shared" si="5"/>
        <v>0.492447076968898</v>
      </c>
      <c r="T35" s="33" t="s">
        <v>132</v>
      </c>
      <c r="U35" s="33" t="str">
        <f t="shared" si="6"/>
        <v>601668.SH</v>
      </c>
      <c r="V35" s="33">
        <v>1.595</v>
      </c>
      <c r="W35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5.68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0.617785843635838</v>
      </c>
      <c r="J36" s="26">
        <v>1</v>
      </c>
      <c r="K36" s="25">
        <f t="shared" si="3"/>
        <v>48357599600</v>
      </c>
      <c r="L36" s="25">
        <f t="shared" si="4"/>
        <v>74246266828</v>
      </c>
      <c r="M36" s="27">
        <f>K36/$AB$2</f>
        <v>0.0069171605125804</v>
      </c>
      <c r="N36" s="27">
        <f>L36/SUM($L$2:$L$51)</f>
        <v>0.00410191001364507</v>
      </c>
      <c r="O36" s="29">
        <f>VLOOKUP(A36,U:W,3,FALSE)</f>
        <v>0.00695</v>
      </c>
      <c r="P36" s="25">
        <f t="shared" si="11"/>
        <v>48582981150</v>
      </c>
      <c r="Q36" s="26">
        <f t="shared" si="5"/>
        <v>0.620665174540566</v>
      </c>
      <c r="T36" s="33" t="s">
        <v>135</v>
      </c>
      <c r="U36" s="33" t="str">
        <f t="shared" si="6"/>
        <v>601669.SH</v>
      </c>
      <c r="V36" s="33">
        <v>0.695</v>
      </c>
      <c r="W3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6.15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0.572562739908044</v>
      </c>
      <c r="J37" s="26">
        <v>1</v>
      </c>
      <c r="K37" s="25">
        <f t="shared" si="3"/>
        <v>96666151510.8197</v>
      </c>
      <c r="L37" s="25">
        <f t="shared" si="4"/>
        <v>120481116099.3</v>
      </c>
      <c r="M37" s="27">
        <f>K37/$AB$2</f>
        <v>0.0138273051529579</v>
      </c>
      <c r="N37" s="27">
        <f>L37/SUM($L$2:$L$51)</f>
        <v>0.00665626323984384</v>
      </c>
      <c r="O37" s="29">
        <f>VLOOKUP(A37,U:W,3,FALSE)</f>
        <v>0.01378</v>
      </c>
      <c r="P37" s="25">
        <f t="shared" si="11"/>
        <v>96327119460</v>
      </c>
      <c r="Q37" s="26">
        <f t="shared" si="5"/>
        <v>0.570554621069132</v>
      </c>
      <c r="T37" s="33" t="s">
        <v>138</v>
      </c>
      <c r="U37" s="33" t="str">
        <f t="shared" si="6"/>
        <v>601728.SH</v>
      </c>
      <c r="V37" s="33">
        <v>1.378</v>
      </c>
      <c r="W37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10.66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0.0615636556359421</v>
      </c>
      <c r="J38" s="26">
        <v>1</v>
      </c>
      <c r="K38" s="25">
        <f t="shared" si="3"/>
        <v>120110915224.084</v>
      </c>
      <c r="L38" s="25">
        <f t="shared" si="4"/>
        <v>1726089349539.88</v>
      </c>
      <c r="M38" s="27">
        <f>K38/$AB$2</f>
        <v>0.0171808875293704</v>
      </c>
      <c r="N38" s="27">
        <f>L38/SUM($L$2:$L$51)</f>
        <v>0.0953618746074599</v>
      </c>
      <c r="O38" s="29">
        <f>VLOOKUP(A38,U:W,3,FALSE)</f>
        <v>0.01689</v>
      </c>
      <c r="P38" s="25">
        <f t="shared" si="11"/>
        <v>118067129730</v>
      </c>
      <c r="Q38" s="26">
        <f t="shared" si="5"/>
        <v>0.0605160996655559</v>
      </c>
      <c r="T38" s="33" t="s">
        <v>141</v>
      </c>
      <c r="U38" s="33" t="str">
        <f t="shared" si="6"/>
        <v>601857.SH</v>
      </c>
      <c r="V38" s="33">
        <v>1.689</v>
      </c>
      <c r="W38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61.81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0.474072670018016</v>
      </c>
      <c r="J39" s="26">
        <v>1</v>
      </c>
      <c r="K39" s="25">
        <f t="shared" si="3"/>
        <v>60622600903.6928</v>
      </c>
      <c r="L39" s="25">
        <f t="shared" si="4"/>
        <v>120682513374.64</v>
      </c>
      <c r="M39" s="27">
        <f>K39/$AB$2</f>
        <v>0.0086715689903877</v>
      </c>
      <c r="N39" s="27">
        <f>L39/SUM($L$2:$L$51)</f>
        <v>0.00666738990702498</v>
      </c>
      <c r="O39" s="29">
        <f>VLOOKUP(A39,U:W,3,FALSE)</f>
        <v>0.00881</v>
      </c>
      <c r="P39" s="25">
        <f t="shared" si="11"/>
        <v>61585045170</v>
      </c>
      <c r="Q39" s="26">
        <f t="shared" si="5"/>
        <v>0.481599046588309</v>
      </c>
      <c r="T39" s="33" t="s">
        <v>144</v>
      </c>
      <c r="U39" s="33" t="str">
        <f t="shared" si="6"/>
        <v>601888.SH</v>
      </c>
      <c r="V39" s="33">
        <v>0.881</v>
      </c>
      <c r="W3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17.84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0.757881600374939</v>
      </c>
      <c r="J40" s="26">
        <v>1</v>
      </c>
      <c r="K40" s="25">
        <f t="shared" si="3"/>
        <v>287479368959.29</v>
      </c>
      <c r="L40" s="25">
        <f t="shared" si="4"/>
        <v>366724267762.24</v>
      </c>
      <c r="M40" s="27">
        <f>K40/$AB$2</f>
        <v>0.0411215807979587</v>
      </c>
      <c r="N40" s="27">
        <f>L40/SUM($L$2:$L$51)</f>
        <v>0.0202605465627707</v>
      </c>
      <c r="O40" s="29">
        <f>VLOOKUP(A40,U:W,3,FALSE)</f>
        <v>0.04178</v>
      </c>
      <c r="P40" s="25">
        <f t="shared" si="11"/>
        <v>292057115460</v>
      </c>
      <c r="Q40" s="26">
        <f t="shared" si="5"/>
        <v>0.769949909334389</v>
      </c>
      <c r="T40" s="33" t="s">
        <v>147</v>
      </c>
      <c r="U40" s="33" t="str">
        <f t="shared" si="6"/>
        <v>601899.SH</v>
      </c>
      <c r="V40" s="33">
        <v>4.178</v>
      </c>
      <c r="W40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16.05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0.49153909040232</v>
      </c>
      <c r="J41" s="26">
        <v>1</v>
      </c>
      <c r="K41" s="25">
        <f t="shared" si="3"/>
        <v>100733160719.848</v>
      </c>
      <c r="L41" s="25">
        <f t="shared" si="4"/>
        <v>204811256738.25</v>
      </c>
      <c r="M41" s="27">
        <f>K41/$AB$2</f>
        <v>0.0144090576745408</v>
      </c>
      <c r="N41" s="27">
        <f>L41/SUM($L$2:$L$51)</f>
        <v>0.0113152806304469</v>
      </c>
      <c r="O41" s="29">
        <f>VLOOKUP(A41,U:W,3,FALSE)</f>
        <v>0.01427</v>
      </c>
      <c r="P41" s="25">
        <f t="shared" si="11"/>
        <v>99752394390</v>
      </c>
      <c r="Q41" s="26">
        <f t="shared" si="5"/>
        <v>0.486753327836886</v>
      </c>
      <c r="T41" s="33" t="s">
        <v>150</v>
      </c>
      <c r="U41" s="33" t="str">
        <f t="shared" si="6"/>
        <v>601919.SH</v>
      </c>
      <c r="V41" s="33">
        <v>1.427</v>
      </c>
      <c r="W41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11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0.489832771924465</v>
      </c>
      <c r="J42" s="26">
        <v>1</v>
      </c>
      <c r="K42" s="25">
        <f t="shared" si="3"/>
        <v>101746169463.861</v>
      </c>
      <c r="L42" s="25">
        <f t="shared" si="4"/>
        <v>207716133537</v>
      </c>
      <c r="M42" s="27">
        <f>K42/$AB$2</f>
        <v>0.0145539603194393</v>
      </c>
      <c r="N42" s="27">
        <f>L42/SUM($L$2:$L$51)</f>
        <v>0.0114757673961559</v>
      </c>
      <c r="O42" s="29">
        <f>VLOOKUP(A42,U:W,3,FALSE)</f>
        <v>0.01453</v>
      </c>
      <c r="P42" s="25">
        <f t="shared" si="11"/>
        <v>101569887210</v>
      </c>
      <c r="Q42" s="26">
        <f t="shared" si="5"/>
        <v>0.488984102873779</v>
      </c>
      <c r="T42" s="33" t="s">
        <v>153</v>
      </c>
      <c r="U42" s="33" t="str">
        <f t="shared" si="6"/>
        <v>601985.SH</v>
      </c>
      <c r="V42" s="33">
        <v>1.453</v>
      </c>
      <c r="W42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4.76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0.0889484917530995</v>
      </c>
      <c r="J43" s="26">
        <v>1</v>
      </c>
      <c r="K43" s="25">
        <f t="shared" si="3"/>
        <v>99713812881.5417</v>
      </c>
      <c r="L43" s="25">
        <f t="shared" si="4"/>
        <v>1003243850666.96</v>
      </c>
      <c r="M43" s="27">
        <f>K43/$AB$2</f>
        <v>0.0142632482738666</v>
      </c>
      <c r="N43" s="27">
        <f>L43/SUM($L$2:$L$51)</f>
        <v>0.0554265712337028</v>
      </c>
      <c r="O43" s="29">
        <f>VLOOKUP(A43,U:W,3,FALSE)</f>
        <v>0.01406</v>
      </c>
      <c r="P43" s="25">
        <f t="shared" si="11"/>
        <v>98284419420</v>
      </c>
      <c r="Q43" s="26">
        <f t="shared" si="5"/>
        <v>0.0876734187331066</v>
      </c>
      <c r="T43" s="33" t="s">
        <v>156</v>
      </c>
      <c r="U43" s="33" t="str">
        <f t="shared" si="6"/>
        <v>601988.SH</v>
      </c>
      <c r="V43" s="33">
        <v>1.406</v>
      </c>
      <c r="W43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38.29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0.88260376262086</v>
      </c>
      <c r="J44" s="26">
        <v>1</v>
      </c>
      <c r="K44" s="25">
        <f t="shared" si="3"/>
        <v>98408283014.837</v>
      </c>
      <c r="L44" s="25">
        <f t="shared" si="4"/>
        <v>96676546819.37</v>
      </c>
      <c r="M44" s="27">
        <f>K44/$AB$2</f>
        <v>0.0140765028663885</v>
      </c>
      <c r="N44" s="27">
        <f>L44/SUM($L$2:$L$51)</f>
        <v>0.00534112370123165</v>
      </c>
      <c r="O44" s="29">
        <f>VLOOKUP(A44,U:W,3,FALSE)</f>
        <v>0.01428</v>
      </c>
      <c r="P44" s="25">
        <f t="shared" si="11"/>
        <v>99822297960</v>
      </c>
      <c r="Q44" s="26">
        <f t="shared" si="5"/>
        <v>0.895285773451338</v>
      </c>
      <c r="T44" s="33" t="s">
        <v>159</v>
      </c>
      <c r="U44" s="33" t="str">
        <f t="shared" si="6"/>
        <v>603259.SH</v>
      </c>
      <c r="V44" s="33">
        <v>1.428</v>
      </c>
      <c r="W44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34.15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0.301910267077231</v>
      </c>
      <c r="J45" s="26">
        <v>1</v>
      </c>
      <c r="K45" s="25">
        <f t="shared" si="3"/>
        <v>57331101801.1628</v>
      </c>
      <c r="L45" s="25">
        <f t="shared" si="4"/>
        <v>189894508577.6</v>
      </c>
      <c r="M45" s="27">
        <f>K45/$AB$2</f>
        <v>0.00820074686920006</v>
      </c>
      <c r="N45" s="27">
        <f>L45/SUM($L$2:$L$51)</f>
        <v>0.0104911697186762</v>
      </c>
      <c r="O45" s="29">
        <f>VLOOKUP(A45,U:W,3,FALSE)</f>
        <v>0.0083</v>
      </c>
      <c r="P45" s="25">
        <f t="shared" si="11"/>
        <v>58019963100</v>
      </c>
      <c r="Q45" s="26">
        <f t="shared" si="5"/>
        <v>0.305537866969388</v>
      </c>
      <c r="T45" s="33" t="s">
        <v>162</v>
      </c>
      <c r="U45" s="33" t="str">
        <f t="shared" si="6"/>
        <v>603288.SH</v>
      </c>
      <c r="V45" s="33">
        <v>0.83</v>
      </c>
      <c r="W45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96.78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0.70569853184174</v>
      </c>
      <c r="J46" s="26">
        <v>1</v>
      </c>
      <c r="K46" s="25">
        <f t="shared" si="3"/>
        <v>83034445558.1337</v>
      </c>
      <c r="L46" s="25">
        <f t="shared" si="4"/>
        <v>117532243317.96</v>
      </c>
      <c r="M46" s="27">
        <f>K46/$AB$2</f>
        <v>0.0118774007136353</v>
      </c>
      <c r="N46" s="27">
        <f>L46/SUM($L$2:$L$51)</f>
        <v>0.00649334581237552</v>
      </c>
      <c r="O46" s="29">
        <f>VLOOKUP(A46,U:W,3,FALSE)</f>
        <v>0.01221</v>
      </c>
      <c r="P46" s="25">
        <f t="shared" si="11"/>
        <v>85352258970</v>
      </c>
      <c r="Q46" s="26">
        <f t="shared" si="5"/>
        <v>0.725397314808767</v>
      </c>
      <c r="T46" s="33" t="s">
        <v>165</v>
      </c>
      <c r="U46" s="33" t="str">
        <f t="shared" si="6"/>
        <v>603501.SH</v>
      </c>
      <c r="V46" s="33">
        <v>1.221</v>
      </c>
      <c r="W4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90.21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1.0177865599848</v>
      </c>
      <c r="J47" s="26">
        <v>1</v>
      </c>
      <c r="K47" s="25">
        <f t="shared" si="3"/>
        <v>61231689945.3956</v>
      </c>
      <c r="L47" s="25">
        <f t="shared" si="4"/>
        <v>60010886516.52</v>
      </c>
      <c r="M47" s="27">
        <f>K47/$AB$2</f>
        <v>0.00875869421378096</v>
      </c>
      <c r="N47" s="27">
        <f>L47/SUM($L$2:$L$51)</f>
        <v>0.0033154428747251</v>
      </c>
      <c r="O47" s="29">
        <f>VLOOKUP(A47,U:W,3,FALSE)</f>
        <v>0.00921</v>
      </c>
      <c r="P47" s="25">
        <f t="shared" si="11"/>
        <v>64381187970</v>
      </c>
      <c r="Q47" s="26">
        <f t="shared" si="5"/>
        <v>1.07013717717338</v>
      </c>
      <c r="T47" s="33" t="s">
        <v>168</v>
      </c>
      <c r="U47" s="33" t="str">
        <f t="shared" si="6"/>
        <v>603986.SH</v>
      </c>
      <c r="V47" s="33">
        <v>0.921</v>
      </c>
      <c r="W47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138.31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0.696634007328742</v>
      </c>
      <c r="J48" s="26">
        <v>1</v>
      </c>
      <c r="K48" s="25">
        <f t="shared" si="3"/>
        <v>59863685540.6481</v>
      </c>
      <c r="L48" s="25">
        <f t="shared" si="4"/>
        <v>85932763705</v>
      </c>
      <c r="M48" s="27">
        <f>K48/$AB$2</f>
        <v>0.00856301233279786</v>
      </c>
      <c r="N48" s="27">
        <f>L48/SUM($L$2:$L$51)</f>
        <v>0.00474755807936196</v>
      </c>
      <c r="O48" s="29">
        <f>VLOOKUP(A48,U:W,3,FALSE)</f>
        <v>0.00885</v>
      </c>
      <c r="P48" s="25">
        <f t="shared" si="11"/>
        <v>61864659450</v>
      </c>
      <c r="Q48" s="26">
        <f t="shared" si="5"/>
        <v>0.719919350695809</v>
      </c>
      <c r="T48" s="33" t="s">
        <v>171</v>
      </c>
      <c r="U48" s="33" t="str">
        <f t="shared" si="6"/>
        <v>688012.SH</v>
      </c>
      <c r="V48" s="33">
        <v>0.885</v>
      </c>
      <c r="W48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71.04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1.00250918986471</v>
      </c>
      <c r="J49" s="26">
        <v>1</v>
      </c>
      <c r="K49" s="25">
        <f t="shared" si="3"/>
        <v>66214119147.6203</v>
      </c>
      <c r="L49" s="25">
        <f t="shared" si="4"/>
        <v>62517832458.24</v>
      </c>
      <c r="M49" s="27">
        <f>K49/$AB$2</f>
        <v>0.00947139010479777</v>
      </c>
      <c r="N49" s="27">
        <f>L49/SUM($L$2:$L$51)</f>
        <v>0.00345394501229157</v>
      </c>
      <c r="O49" s="29">
        <f>VLOOKUP(A49,U:W,3,FALSE)</f>
        <v>0.00944</v>
      </c>
      <c r="P49" s="25">
        <f t="shared" si="11"/>
        <v>65988970080</v>
      </c>
      <c r="Q49" s="26">
        <f t="shared" si="5"/>
        <v>0.999100339723921</v>
      </c>
      <c r="T49" s="33" t="s">
        <v>174</v>
      </c>
      <c r="U49" s="33" t="str">
        <f t="shared" si="6"/>
        <v>688041.SH</v>
      </c>
      <c r="V49" s="33">
        <v>0.944</v>
      </c>
      <c r="W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200.02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0.557534016750399</v>
      </c>
      <c r="J50" s="26">
        <v>1</v>
      </c>
      <c r="K50" s="25">
        <f t="shared" si="3"/>
        <v>51527760573.0263</v>
      </c>
      <c r="L50" s="25">
        <f t="shared" si="4"/>
        <v>92420837159.6</v>
      </c>
      <c r="M50" s="27">
        <f>K50/$AB$2</f>
        <v>0.00737062620323766</v>
      </c>
      <c r="N50" s="27">
        <f>L50/SUM($L$2:$L$51)</f>
        <v>0.00510600699012459</v>
      </c>
      <c r="O50" s="29">
        <f>VLOOKUP(A50,U:W,3,FALSE)</f>
        <v>0.00759</v>
      </c>
      <c r="P50" s="25">
        <f t="shared" si="11"/>
        <v>53056809630</v>
      </c>
      <c r="Q50" s="26">
        <f t="shared" si="5"/>
        <v>0.574078435779337</v>
      </c>
      <c r="T50" s="33" t="s">
        <v>177</v>
      </c>
      <c r="U50" s="33" t="str">
        <f t="shared" si="6"/>
        <v>688111.SH</v>
      </c>
      <c r="V50" s="33">
        <v>0.759</v>
      </c>
      <c r="W50">
        <f t="shared" si="7"/>
        <v>0.00759</v>
      </c>
    </row>
    <row r="51" spans="1:23">
      <c r="A51" s="24" t="s">
        <v>178</v>
      </c>
      <c r="B51" s="24" t="s">
        <v>179</v>
      </c>
      <c r="C51" s="25">
        <v>7956207028</v>
      </c>
      <c r="D51" s="25">
        <v>1973609172</v>
      </c>
      <c r="E51" s="26">
        <v>45.46</v>
      </c>
      <c r="F51" s="27">
        <f t="shared" si="0"/>
        <v>0.248059051889216</v>
      </c>
      <c r="G51" s="28">
        <f t="shared" si="1"/>
        <v>0.3</v>
      </c>
      <c r="H51" s="25">
        <f t="shared" si="2"/>
        <v>2386862108.4</v>
      </c>
      <c r="I51" s="26">
        <v>0.835520354942681</v>
      </c>
      <c r="J51" s="26">
        <v>1</v>
      </c>
      <c r="K51" s="25">
        <f t="shared" si="3"/>
        <v>90659599483.3966</v>
      </c>
      <c r="L51" s="25">
        <f t="shared" si="4"/>
        <v>89720272959.12</v>
      </c>
      <c r="M51" s="27">
        <f>K51/$AB$2</f>
        <v>0.0129681168383078</v>
      </c>
      <c r="N51" s="27">
        <f>L51/SUM($L$2:$L$51)</f>
        <v>0.00495680795548353</v>
      </c>
      <c r="O51" s="29">
        <f>VLOOKUP(A51,U:W,3,FALSE)</f>
        <v>0.01313</v>
      </c>
      <c r="P51" s="25">
        <f t="shared" si="11"/>
        <v>91783387410</v>
      </c>
      <c r="Q51" s="26">
        <f t="shared" si="5"/>
        <v>0.845877202895533</v>
      </c>
      <c r="T51" s="33" t="s">
        <v>180</v>
      </c>
      <c r="U51" s="33" t="str">
        <f t="shared" si="6"/>
        <v>688981.SH</v>
      </c>
      <c r="V51" s="33">
        <v>1.313</v>
      </c>
      <c r="W51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30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D57"/>
  <sheetViews>
    <sheetView tabSelected="1" showRuler="0" workbookViewId="0">
      <selection activeCell="P56" sqref="P56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customWidth="1"/>
    <col min="13" max="14" width="11.2" customWidth="1"/>
    <col min="15" max="15" width="10.7" customWidth="1"/>
    <col min="16" max="16" width="20.9" customWidth="1"/>
    <col min="17" max="17" width="13.7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T1" s="31" t="s">
        <v>17</v>
      </c>
      <c r="U1" s="32"/>
      <c r="V1" s="32"/>
      <c r="W1" s="32"/>
      <c r="AA1" s="34" t="s">
        <v>193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121699823893</v>
      </c>
      <c r="D2" s="25">
        <v>94971971046</v>
      </c>
      <c r="E2" s="26">
        <v>6.43</v>
      </c>
      <c r="F2" s="27">
        <f t="shared" ref="F2:F51" si="0">D2/C2</f>
        <v>0.780378869976842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97359859114.4</v>
      </c>
      <c r="I2" s="26">
        <v>0.148922774571719</v>
      </c>
      <c r="J2" s="26">
        <v>1</v>
      </c>
      <c r="K2" s="25">
        <f t="shared" ref="K2:K51" si="3">E2*H2*I2*J2</f>
        <v>93229215258.3967</v>
      </c>
      <c r="L2" s="25">
        <f t="shared" ref="L2:L51" si="4">D2*E2</f>
        <v>610669773825.78</v>
      </c>
      <c r="M2" s="27">
        <f>K2/$AB$2</f>
        <v>0.0133449711688494</v>
      </c>
      <c r="N2" s="27">
        <f>L2/SUM($L$2:$L$51)</f>
        <v>0.0338788019330284</v>
      </c>
      <c r="O2" s="29">
        <f>VLOOKUP(A2,U:W,3,FALSE)</f>
        <v>0.01332</v>
      </c>
      <c r="P2" s="25">
        <f>O2*$AC$2</f>
        <v>93041745120</v>
      </c>
      <c r="Q2" s="26">
        <f t="shared" ref="Q2:Q51" si="5">P2/E2/H2</f>
        <v>0.148623312937488</v>
      </c>
      <c r="T2" s="33" t="s">
        <v>24</v>
      </c>
      <c r="U2" s="33" t="str">
        <f t="shared" ref="U2:U51" si="6">T2&amp;".SH"</f>
        <v>600028.SH</v>
      </c>
      <c r="V2" s="33">
        <v>1.332</v>
      </c>
      <c r="W2">
        <f t="shared" ref="W2:W51" si="7">V2/100</f>
        <v>0.01332</v>
      </c>
      <c r="AA2" s="35" t="s">
        <v>25</v>
      </c>
      <c r="AB2" s="36">
        <f>SUM(K2:K51)</f>
        <v>6986093418921.54</v>
      </c>
      <c r="AC2" s="36">
        <v>6985116000000</v>
      </c>
      <c r="AD2" s="37">
        <f t="shared" ref="AD2:AD6" si="8">AB2/AC2-1</f>
        <v>0.000139928803121414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18.38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0.82835868827369</v>
      </c>
      <c r="J3" s="26">
        <v>1</v>
      </c>
      <c r="K3" s="25">
        <f t="shared" si="3"/>
        <v>180517019257.231</v>
      </c>
      <c r="L3" s="25">
        <f t="shared" si="4"/>
        <v>208919639881.1</v>
      </c>
      <c r="M3" s="27">
        <f>K3/$AB$2</f>
        <v>0.0258394797252937</v>
      </c>
      <c r="N3" s="27">
        <f>L3/SUM($L$2:$L$51)</f>
        <v>0.0115904657522327</v>
      </c>
      <c r="O3" s="29">
        <f>VLOOKUP(A3,U:W,3,FALSE)</f>
        <v>0.02569</v>
      </c>
      <c r="P3" s="25">
        <f>O3*$AC$2</f>
        <v>179447630040</v>
      </c>
      <c r="Q3" s="26">
        <f t="shared" si="5"/>
        <v>0.82345146205821</v>
      </c>
      <c r="T3" s="33" t="s">
        <v>28</v>
      </c>
      <c r="U3" s="33" t="str">
        <f t="shared" si="6"/>
        <v>600030.SH</v>
      </c>
      <c r="V3" s="33">
        <v>2.569</v>
      </c>
      <c r="W3">
        <f t="shared" si="7"/>
        <v>0.02569</v>
      </c>
      <c r="AA3" s="35" t="s">
        <v>29</v>
      </c>
      <c r="AB3" s="36">
        <f>MAX(K2:K51)</f>
        <v>964070926144.49</v>
      </c>
      <c r="AC3" s="36">
        <v>942148000000</v>
      </c>
      <c r="AD3" s="37">
        <f t="shared" si="8"/>
        <v>0.0232690895108727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15.6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0.70616969115524</v>
      </c>
      <c r="J4" s="26">
        <v>1</v>
      </c>
      <c r="K4" s="25">
        <f t="shared" si="3"/>
        <v>93481011973.2197</v>
      </c>
      <c r="L4" s="25">
        <f t="shared" si="4"/>
        <v>132041767057.2</v>
      </c>
      <c r="M4" s="27">
        <f>K4/$AB$2</f>
        <v>0.0133810137322284</v>
      </c>
      <c r="N4" s="27">
        <f>L4/SUM($L$2:$L$51)</f>
        <v>0.00732542703889286</v>
      </c>
      <c r="O4" s="29">
        <f>VLOOKUP(A4,U:W,3,FALSE)</f>
        <v>0.01415</v>
      </c>
      <c r="P4" s="25">
        <f>O4*$AC$2</f>
        <v>98839391400</v>
      </c>
      <c r="Q4" s="26">
        <f t="shared" si="5"/>
        <v>0.746647699095355</v>
      </c>
      <c r="T4" s="33" t="s">
        <v>32</v>
      </c>
      <c r="U4" s="33" t="str">
        <f t="shared" si="6"/>
        <v>600031.SH</v>
      </c>
      <c r="V4" s="33">
        <v>1.415</v>
      </c>
      <c r="W4">
        <f t="shared" si="7"/>
        <v>0.01415</v>
      </c>
      <c r="AA4" s="35" t="s">
        <v>33</v>
      </c>
      <c r="AB4" s="36">
        <f>MIN(K2:K51)</f>
        <v>30531487148.4177</v>
      </c>
      <c r="AC4" s="36">
        <v>30344000000</v>
      </c>
      <c r="AD4" s="37">
        <f t="shared" si="8"/>
        <v>0.00617872226528204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34.46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0.490517466998866</v>
      </c>
      <c r="J5" s="26">
        <v>1</v>
      </c>
      <c r="K5" s="25">
        <f t="shared" si="3"/>
        <v>426296898998.231</v>
      </c>
      <c r="L5" s="25">
        <f t="shared" si="4"/>
        <v>710873425023.34</v>
      </c>
      <c r="M5" s="27">
        <f>K5/$AB$2</f>
        <v>0.0610207842116201</v>
      </c>
      <c r="N5" s="27">
        <f>L5/SUM($L$2:$L$51)</f>
        <v>0.0394379106320237</v>
      </c>
      <c r="O5" s="29">
        <f>VLOOKUP(A5,U:W,3,FALSE)</f>
        <v>0.06109</v>
      </c>
      <c r="P5" s="25">
        <f>O5*$AC$2</f>
        <v>426720736440</v>
      </c>
      <c r="Q5" s="26">
        <f t="shared" si="5"/>
        <v>0.491005154497519</v>
      </c>
      <c r="T5" s="33" t="s">
        <v>36</v>
      </c>
      <c r="U5" s="33" t="str">
        <f t="shared" si="6"/>
        <v>600036.SH</v>
      </c>
      <c r="V5" s="33">
        <v>6.109</v>
      </c>
      <c r="W5">
        <f t="shared" si="7"/>
        <v>0.06109</v>
      </c>
      <c r="AA5" s="35" t="s">
        <v>37</v>
      </c>
      <c r="AB5" s="36">
        <f>AVERAGE(K2:K51)</f>
        <v>139721868378.431</v>
      </c>
      <c r="AC5" s="36">
        <v>139702000000</v>
      </c>
      <c r="AD5" s="37">
        <f t="shared" si="8"/>
        <v>0.000142219713610947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9.12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0.566899220432073</v>
      </c>
      <c r="J6" s="26">
        <v>1</v>
      </c>
      <c r="K6" s="25">
        <f t="shared" si="3"/>
        <v>61888639582.0408</v>
      </c>
      <c r="L6" s="25">
        <f t="shared" si="4"/>
        <v>109170443972.16</v>
      </c>
      <c r="M6" s="27">
        <f>K6/$AB$2</f>
        <v>0.00885883366724212</v>
      </c>
      <c r="N6" s="27">
        <f>L6/SUM($L$2:$L$51)</f>
        <v>0.00605656937153198</v>
      </c>
      <c r="O6" s="29">
        <f>VLOOKUP(A6,U:W,3,FALSE)</f>
        <v>0.00908</v>
      </c>
      <c r="P6" s="25">
        <f>O6*$AC$2</f>
        <v>63424853280</v>
      </c>
      <c r="Q6" s="26">
        <f t="shared" si="5"/>
        <v>0.580970920079561</v>
      </c>
      <c r="T6" s="33" t="s">
        <v>40</v>
      </c>
      <c r="U6" s="33" t="str">
        <f t="shared" si="6"/>
        <v>600048.SH</v>
      </c>
      <c r="V6" s="33">
        <v>0.908</v>
      </c>
      <c r="W6">
        <f t="shared" si="7"/>
        <v>0.00908</v>
      </c>
      <c r="AA6" s="35" t="s">
        <v>41</v>
      </c>
      <c r="AB6" s="36">
        <f>MEDIAN(K2:K51)</f>
        <v>97193916860.3749</v>
      </c>
      <c r="AC6" s="36">
        <v>97712000000</v>
      </c>
      <c r="AD6" s="37">
        <f t="shared" si="8"/>
        <v>-0.0053021444615311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4.77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0.605436760770964</v>
      </c>
      <c r="J7" s="26">
        <v>1</v>
      </c>
      <c r="K7" s="25">
        <f t="shared" si="3"/>
        <v>91837959284.6154</v>
      </c>
      <c r="L7" s="25">
        <f t="shared" si="4"/>
        <v>147706161528.24</v>
      </c>
      <c r="M7" s="27">
        <f>K7/$AB$2</f>
        <v>0.0131458246801962</v>
      </c>
      <c r="N7" s="27">
        <f>L7/SUM($L$2:$L$51)</f>
        <v>0.0081944579626939</v>
      </c>
      <c r="O7" s="29">
        <f>VLOOKUP(A7,U:W,3,FALSE)</f>
        <v>0.01295</v>
      </c>
      <c r="P7" s="25">
        <f>O7*$AC$2</f>
        <v>90457252200</v>
      </c>
      <c r="Q7" s="26">
        <f t="shared" si="5"/>
        <v>0.596334524273173</v>
      </c>
      <c r="T7" s="33" t="s">
        <v>44</v>
      </c>
      <c r="U7" s="33" t="str">
        <f t="shared" si="6"/>
        <v>600050.SH</v>
      </c>
      <c r="V7" s="33">
        <v>1.295</v>
      </c>
      <c r="W7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13.71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0.998259742540422</v>
      </c>
      <c r="J8" s="26">
        <v>1</v>
      </c>
      <c r="K8" s="25">
        <f t="shared" si="3"/>
        <v>69153231514.7278</v>
      </c>
      <c r="L8" s="25">
        <f t="shared" si="4"/>
        <v>69273785737.11</v>
      </c>
      <c r="M8" s="27">
        <f>K8/$AB$2</f>
        <v>0.00989869836659057</v>
      </c>
      <c r="N8" s="27">
        <f>L8/SUM($L$2:$L$51)</f>
        <v>0.00384317837025966</v>
      </c>
      <c r="O8" s="29">
        <f>VLOOKUP(A8,U:W,3,FALSE)</f>
        <v>0.01012</v>
      </c>
      <c r="P8" s="25">
        <f>O8*$AC$2</f>
        <v>70689373920</v>
      </c>
      <c r="Q8" s="26">
        <f t="shared" si="5"/>
        <v>1.0204346877802</v>
      </c>
      <c r="T8" s="33" t="s">
        <v>47</v>
      </c>
      <c r="U8" s="33" t="str">
        <f t="shared" si="6"/>
        <v>600089.SH</v>
      </c>
      <c r="V8" s="33">
        <v>1.012</v>
      </c>
      <c r="W8">
        <f t="shared" si="7"/>
        <v>0.01012</v>
      </c>
      <c r="Y8" s="19" t="s">
        <v>48</v>
      </c>
      <c r="Z8" s="19" t="s">
        <v>49</v>
      </c>
      <c r="AA8" s="34" t="s">
        <v>194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13.77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0.401601616346865</v>
      </c>
      <c r="J9" s="26">
        <v>1</v>
      </c>
      <c r="K9" s="25">
        <f t="shared" si="3"/>
        <v>64012033972.987</v>
      </c>
      <c r="L9" s="25">
        <f t="shared" si="4"/>
        <v>159391873357.65</v>
      </c>
      <c r="M9" s="27">
        <f>K9/$AB$2</f>
        <v>0.00916277955854599</v>
      </c>
      <c r="N9" s="27">
        <f>L9/SUM($L$2:$L$51)</f>
        <v>0.0088427591124868</v>
      </c>
      <c r="O9" s="29">
        <f>VLOOKUP(A9,U:W,3,FALSE)</f>
        <v>0.00926</v>
      </c>
      <c r="P9" s="25">
        <f>O9*$AC$2</f>
        <v>64682174160</v>
      </c>
      <c r="Q9" s="26">
        <f t="shared" si="5"/>
        <v>0.405805972396494</v>
      </c>
      <c r="T9" s="33" t="s">
        <v>53</v>
      </c>
      <c r="U9" s="33" t="str">
        <f t="shared" si="6"/>
        <v>600104.SH</v>
      </c>
      <c r="V9" s="33">
        <v>0.926</v>
      </c>
      <c r="W9">
        <f t="shared" si="7"/>
        <v>0.00926</v>
      </c>
      <c r="Y9">
        <f>MATCH(LARGE($K$2:$K$51,Z9),$K$2:$K$51,0)</f>
        <v>15</v>
      </c>
      <c r="Z9">
        <v>1</v>
      </c>
      <c r="AA9" s="38" t="str" cm="1">
        <f t="array" ref="AA9">INDEX(B:B,Y9+1)</f>
        <v>贵州茅台</v>
      </c>
      <c r="AB9" s="37">
        <f>LARGE($M$2:$M$51,Z9)</f>
        <v>0.137998573499367</v>
      </c>
      <c r="AC9" s="37">
        <v>0.1349</v>
      </c>
      <c r="AD9" s="37">
        <f t="shared" ref="AD9:AD18" si="9">AB9/AC9-1</f>
        <v>0.0229694106698823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40.44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0.496536292632243</v>
      </c>
      <c r="J10" s="26">
        <v>1</v>
      </c>
      <c r="K10" s="25">
        <f t="shared" si="3"/>
        <v>89806045987.9718</v>
      </c>
      <c r="L10" s="25">
        <f t="shared" si="4"/>
        <v>180865018973.52</v>
      </c>
      <c r="M10" s="27">
        <f>K10/$AB$2</f>
        <v>0.0128549735313782</v>
      </c>
      <c r="N10" s="27">
        <f>L10/SUM($L$2:$L$51)</f>
        <v>0.0100340485431746</v>
      </c>
      <c r="O10" s="29">
        <f>VLOOKUP(A10,U:W,3,FALSE)</f>
        <v>0.01314</v>
      </c>
      <c r="P10" s="25">
        <f>O10*$AC$2</f>
        <v>91784424240</v>
      </c>
      <c r="Q10" s="26">
        <f t="shared" si="5"/>
        <v>0.50747471656439</v>
      </c>
      <c r="T10" s="33" t="s">
        <v>57</v>
      </c>
      <c r="U10" s="33" t="str">
        <f t="shared" si="6"/>
        <v>600150.SH</v>
      </c>
      <c r="V10" s="33">
        <v>1.314</v>
      </c>
      <c r="W10">
        <f t="shared" si="7"/>
        <v>0.01314</v>
      </c>
      <c r="Y10">
        <f>MATCH(LARGE($K$2:$K$51,Z10),$K$2:$K$51,0)</f>
        <v>26</v>
      </c>
      <c r="Z10">
        <v>2</v>
      </c>
      <c r="AA10" s="38" t="str" cm="1">
        <f t="array" ref="AA10">INDEX(B:B,Y10+1)</f>
        <v>中国平安</v>
      </c>
      <c r="AB10" s="37">
        <f>LARGE($M$2:$M$51,Z10)</f>
        <v>0.0650004607008549</v>
      </c>
      <c r="AC10" s="37">
        <v>0.0651</v>
      </c>
      <c r="AD10" s="37">
        <f t="shared" si="9"/>
        <v>-0.00152902149224377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38.67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0.70655380244756</v>
      </c>
      <c r="J11" s="26">
        <v>1</v>
      </c>
      <c r="K11" s="25">
        <f t="shared" si="3"/>
        <v>174289878445.007</v>
      </c>
      <c r="L11" s="25">
        <f t="shared" si="4"/>
        <v>246676017935.58</v>
      </c>
      <c r="M11" s="27">
        <f>K11/$AB$2</f>
        <v>0.0249481173516732</v>
      </c>
      <c r="N11" s="27">
        <f>L11/SUM($L$2:$L$51)</f>
        <v>0.0136851180645661</v>
      </c>
      <c r="O11" s="29">
        <f>VLOOKUP(A11,U:W,3,FALSE)</f>
        <v>0.02479</v>
      </c>
      <c r="P11" s="25">
        <f>O11*$AC$2</f>
        <v>173161025640</v>
      </c>
      <c r="Q11" s="26">
        <f t="shared" si="5"/>
        <v>0.701977545645404</v>
      </c>
      <c r="T11" s="33" t="s">
        <v>60</v>
      </c>
      <c r="U11" s="33" t="str">
        <f t="shared" si="6"/>
        <v>600276.SH</v>
      </c>
      <c r="V11" s="33">
        <v>2.479</v>
      </c>
      <c r="W11">
        <f t="shared" si="7"/>
        <v>0.02479</v>
      </c>
      <c r="Y11">
        <f>MATCH(LARGE($K$2:$K$51,Z11),$K$2:$K$51,0)</f>
        <v>4</v>
      </c>
      <c r="Z11">
        <v>3</v>
      </c>
      <c r="AA11" s="38" t="str" cm="1">
        <f t="array" ref="AA11">INDEX(B:B,Y11+1)</f>
        <v>招商银行</v>
      </c>
      <c r="AB11" s="37">
        <f>LARGE($M$2:$M$51,Z11)</f>
        <v>0.0610207842116201</v>
      </c>
      <c r="AC11" s="37">
        <v>0.0611</v>
      </c>
      <c r="AD11" s="37">
        <f t="shared" si="9"/>
        <v>-0.00129649408150478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80.42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0.592121352041211</v>
      </c>
      <c r="J12" s="26">
        <v>1</v>
      </c>
      <c r="K12" s="25">
        <f t="shared" si="3"/>
        <v>149509708007.563</v>
      </c>
      <c r="L12" s="25">
        <f t="shared" si="4"/>
        <v>252498423662.92</v>
      </c>
      <c r="M12" s="27">
        <f>K12/$AB$2</f>
        <v>0.0214010461988129</v>
      </c>
      <c r="N12" s="27">
        <f>L12/SUM($L$2:$L$51)</f>
        <v>0.0140081341018173</v>
      </c>
      <c r="O12" s="29">
        <f>VLOOKUP(A12,U:W,3,FALSE)</f>
        <v>0.02199</v>
      </c>
      <c r="P12" s="25">
        <f>O12*$AC$2</f>
        <v>153602700840</v>
      </c>
      <c r="Q12" s="26">
        <f t="shared" si="5"/>
        <v>0.608331325842479</v>
      </c>
      <c r="T12" s="33" t="s">
        <v>63</v>
      </c>
      <c r="U12" s="33" t="str">
        <f t="shared" si="6"/>
        <v>600309.SH</v>
      </c>
      <c r="V12" s="33">
        <v>2.199</v>
      </c>
      <c r="W12">
        <f t="shared" si="7"/>
        <v>0.02199</v>
      </c>
      <c r="Y12">
        <f>MATCH(LARGE($K$2:$K$51,Z12),$K$2:$K$51,0)</f>
        <v>19</v>
      </c>
      <c r="Z12">
        <v>4</v>
      </c>
      <c r="AA12" s="38" t="str" cm="1">
        <f t="array" ref="AA12">INDEX(B:B,Y12+1)</f>
        <v>长江电力</v>
      </c>
      <c r="AB12" s="37">
        <f>LARGE($M$2:$M$51,Z12)</f>
        <v>0.0505634351783957</v>
      </c>
      <c r="AC12" s="37">
        <v>0.0513</v>
      </c>
      <c r="AD12" s="37">
        <f t="shared" si="9"/>
        <v>-0.0143579887252304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24.34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0.504375302572025</v>
      </c>
      <c r="J13" s="26">
        <v>1</v>
      </c>
      <c r="K13" s="25">
        <f t="shared" si="3"/>
        <v>98614923541.827</v>
      </c>
      <c r="L13" s="25">
        <f t="shared" si="4"/>
        <v>194342357938.76</v>
      </c>
      <c r="M13" s="27">
        <f>K13/$AB$2</f>
        <v>0.0141158896150361</v>
      </c>
      <c r="N13" s="27">
        <f>L13/SUM($L$2:$L$51)</f>
        <v>0.0107817457716244</v>
      </c>
      <c r="O13" s="29">
        <f>VLOOKUP(A13,U:W,3,FALSE)</f>
        <v>0.01447</v>
      </c>
      <c r="P13" s="25">
        <f>O13*$AC$2</f>
        <v>101074628520</v>
      </c>
      <c r="Q13" s="26">
        <f t="shared" si="5"/>
        <v>0.516955695052659</v>
      </c>
      <c r="T13" s="33" t="s">
        <v>66</v>
      </c>
      <c r="U13" s="33" t="str">
        <f t="shared" si="6"/>
        <v>600406.SH</v>
      </c>
      <c r="V13" s="33">
        <v>1.447</v>
      </c>
      <c r="W13">
        <f t="shared" si="7"/>
        <v>0.01447</v>
      </c>
      <c r="Y13">
        <f>MATCH(LARGE($K$2:$K$51,Z13),$K$2:$K$51,0)</f>
        <v>39</v>
      </c>
      <c r="Z13">
        <v>5</v>
      </c>
      <c r="AA13" s="38" t="str" cm="1">
        <f t="array" ref="AA13">INDEX(B:B,Y13+1)</f>
        <v>紫金矿业</v>
      </c>
      <c r="AB13" s="37">
        <f>LARGE($M$2:$M$51,Z13)</f>
        <v>0.0412655639414526</v>
      </c>
      <c r="AC13" s="37">
        <v>0.0422</v>
      </c>
      <c r="AD13" s="37">
        <f t="shared" si="9"/>
        <v>-0.0221430345627354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205.07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0.50441606768056</v>
      </c>
      <c r="J14" s="26">
        <v>1</v>
      </c>
      <c r="K14" s="25">
        <f t="shared" si="3"/>
        <v>62407496002.2266</v>
      </c>
      <c r="L14" s="25">
        <f t="shared" si="4"/>
        <v>123722260254.7</v>
      </c>
      <c r="M14" s="27">
        <f>K14/$AB$2</f>
        <v>0.00893310356159832</v>
      </c>
      <c r="N14" s="27">
        <f>L14/SUM($L$2:$L$51)</f>
        <v>0.0068638765655878</v>
      </c>
      <c r="O14" s="29">
        <f>VLOOKUP(A14,U:W,3,FALSE)</f>
        <v>0.00902</v>
      </c>
      <c r="P14" s="25">
        <f>O14*$AC$2</f>
        <v>63005746320</v>
      </c>
      <c r="Q14" s="26">
        <f t="shared" si="5"/>
        <v>0.509251497590601</v>
      </c>
      <c r="T14" s="33" t="s">
        <v>69</v>
      </c>
      <c r="U14" s="33" t="str">
        <f t="shared" si="6"/>
        <v>600436.SH</v>
      </c>
      <c r="V14" s="33">
        <v>0.902</v>
      </c>
      <c r="W14">
        <f t="shared" si="7"/>
        <v>0.00902</v>
      </c>
      <c r="Y14">
        <f>MATCH(LARGE($K$2:$K$51,Z14),$K$2:$K$51,0)</f>
        <v>23</v>
      </c>
      <c r="Z14">
        <v>6</v>
      </c>
      <c r="AA14" s="38" t="str" cm="1">
        <f t="array" ref="AA14">INDEX(B:B,Y14+1)</f>
        <v>兴业银行</v>
      </c>
      <c r="AB14" s="37">
        <f>LARGE($M$2:$M$51,Z14)</f>
        <v>0.0367370925111128</v>
      </c>
      <c r="AC14" s="37">
        <v>0.0368</v>
      </c>
      <c r="AD14" s="37">
        <f t="shared" si="9"/>
        <v>-0.00170944263280404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17.92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0.611155856319826</v>
      </c>
      <c r="J15" s="26">
        <v>1</v>
      </c>
      <c r="K15" s="25">
        <f t="shared" si="3"/>
        <v>49305266439.0658</v>
      </c>
      <c r="L15" s="25">
        <f t="shared" si="4"/>
        <v>80675438072.32</v>
      </c>
      <c r="M15" s="27">
        <f>K15/$AB$2</f>
        <v>0.00705763056439019</v>
      </c>
      <c r="N15" s="27">
        <f>L15/SUM($L$2:$L$51)</f>
        <v>0.0044757204375604</v>
      </c>
      <c r="O15" s="29">
        <f>VLOOKUP(A15,U:W,3,FALSE)</f>
        <v>0.00745</v>
      </c>
      <c r="P15" s="25">
        <f>O15*$AC$2</f>
        <v>52039114200</v>
      </c>
      <c r="Q15" s="26">
        <f t="shared" si="5"/>
        <v>0.645042846291711</v>
      </c>
      <c r="T15" s="33" t="s">
        <v>72</v>
      </c>
      <c r="U15" s="33" t="str">
        <f t="shared" si="6"/>
        <v>600438.SH</v>
      </c>
      <c r="V15" s="33">
        <v>0.745</v>
      </c>
      <c r="W15">
        <f t="shared" si="7"/>
        <v>0.00745</v>
      </c>
      <c r="Y15">
        <f>MATCH(LARGE($K$2:$K$51,Z15),$K$2:$K$51,0)</f>
        <v>27</v>
      </c>
      <c r="Z15">
        <v>7</v>
      </c>
      <c r="AA15" s="38" t="str" cm="1">
        <f t="array" ref="AA15">INDEX(B:B,Y15+1)</f>
        <v>交通银行</v>
      </c>
      <c r="AB15" s="37">
        <f>LARGE($M$2:$M$51,Z15)</f>
        <v>0.0298236516886128</v>
      </c>
      <c r="AC15" s="37">
        <v>0.03</v>
      </c>
      <c r="AD15" s="37">
        <f t="shared" si="9"/>
        <v>-0.00587827704623867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1500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0.511634354687608</v>
      </c>
      <c r="J16" s="26">
        <v>1</v>
      </c>
      <c r="K16" s="25">
        <f t="shared" si="3"/>
        <v>964070926144.49</v>
      </c>
      <c r="L16" s="25">
        <f t="shared" si="4"/>
        <v>1884296700000</v>
      </c>
      <c r="M16" s="27">
        <f>K16/$AB$2</f>
        <v>0.137998573499367</v>
      </c>
      <c r="N16" s="27">
        <f>L16/SUM($L$2:$L$51)</f>
        <v>0.104537210483536</v>
      </c>
      <c r="O16" s="29">
        <f>VLOOKUP(A16,U:W,3,FALSE)</f>
        <v>0.13305</v>
      </c>
      <c r="P16" s="25">
        <f>O16*$AC$2</f>
        <v>929369683800</v>
      </c>
      <c r="Q16" s="26">
        <f t="shared" si="5"/>
        <v>0.493218336475354</v>
      </c>
      <c r="T16" s="33" t="s">
        <v>75</v>
      </c>
      <c r="U16" s="33" t="str">
        <f t="shared" si="6"/>
        <v>600519.SH</v>
      </c>
      <c r="V16" s="33">
        <v>13.305</v>
      </c>
      <c r="W16">
        <f t="shared" si="7"/>
        <v>0.13305</v>
      </c>
      <c r="Y16">
        <f>MATCH(LARGE($K$2:$K$51,Z16),$K$2:$K$51,0)</f>
        <v>29</v>
      </c>
      <c r="Z16">
        <v>8</v>
      </c>
      <c r="AA16" s="38" t="str" cm="1">
        <f t="array" ref="AA16">INDEX(B:B,Y16+1)</f>
        <v>工商银行</v>
      </c>
      <c r="AB16" s="37">
        <f>LARGE($M$2:$M$51,Z16)</f>
        <v>0.0290692018662336</v>
      </c>
      <c r="AC16" s="37">
        <v>0.0296</v>
      </c>
      <c r="AD16" s="37">
        <f t="shared" si="9"/>
        <v>-0.0179323693839997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26.76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0.575364464798548</v>
      </c>
      <c r="J17" s="26">
        <v>1</v>
      </c>
      <c r="K17" s="25">
        <f t="shared" si="3"/>
        <v>101721427170.581</v>
      </c>
      <c r="L17" s="25">
        <f t="shared" si="4"/>
        <v>168816869021.04</v>
      </c>
      <c r="M17" s="27">
        <f>K17/$AB$2</f>
        <v>0.0145605592526251</v>
      </c>
      <c r="N17" s="27">
        <f>L17/SUM($L$2:$L$51)</f>
        <v>0.00936564001307439</v>
      </c>
      <c r="O17" s="29">
        <f>VLOOKUP(A17,U:W,3,FALSE)</f>
        <v>0.01551</v>
      </c>
      <c r="P17" s="25">
        <f>O17*$AC$2</f>
        <v>108339149160</v>
      </c>
      <c r="Q17" s="26">
        <f t="shared" si="5"/>
        <v>0.612796126706343</v>
      </c>
      <c r="T17" s="33" t="s">
        <v>78</v>
      </c>
      <c r="U17" s="33" t="str">
        <f t="shared" si="6"/>
        <v>600690.SH</v>
      </c>
      <c r="V17" s="33">
        <v>1.551</v>
      </c>
      <c r="W17">
        <f t="shared" si="7"/>
        <v>0.01551</v>
      </c>
      <c r="Y17">
        <f>MATCH(LARGE($K$2:$K$51,Z17),$K$2:$K$51,0)</f>
        <v>2</v>
      </c>
      <c r="Z17">
        <v>9</v>
      </c>
      <c r="AA17" s="38" t="str" cm="1">
        <f t="array" ref="AA17">INDEX(B:B,Y17+1)</f>
        <v>中信证券</v>
      </c>
      <c r="AB17" s="37">
        <f>LARGE($M$2:$M$51,Z17)</f>
        <v>0.0258394797252937</v>
      </c>
      <c r="AC17" s="37">
        <v>0.0257</v>
      </c>
      <c r="AD17" s="37">
        <f t="shared" si="9"/>
        <v>0.00542722666512341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203.41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0.409312903477947</v>
      </c>
      <c r="J18" s="26">
        <v>1</v>
      </c>
      <c r="K18" s="25">
        <f t="shared" si="3"/>
        <v>101572193172.862</v>
      </c>
      <c r="L18" s="25">
        <f t="shared" si="4"/>
        <v>248152922397.02</v>
      </c>
      <c r="M18" s="27">
        <f>K18/$AB$2</f>
        <v>0.0145391976720148</v>
      </c>
      <c r="N18" s="27">
        <f>L18/SUM($L$2:$L$51)</f>
        <v>0.0137670539255956</v>
      </c>
      <c r="O18" s="29">
        <f>VLOOKUP(A18,U:W,3,FALSE)</f>
        <v>0.01486</v>
      </c>
      <c r="P18" s="25">
        <f>O18*$AC$2</f>
        <v>103798823760</v>
      </c>
      <c r="Q18" s="26">
        <f t="shared" si="5"/>
        <v>0.418285719778598</v>
      </c>
      <c r="T18" s="33" t="s">
        <v>81</v>
      </c>
      <c r="U18" s="33" t="str">
        <f t="shared" si="6"/>
        <v>600809.SH</v>
      </c>
      <c r="V18" s="33">
        <v>1.486</v>
      </c>
      <c r="W18">
        <f t="shared" si="7"/>
        <v>0.01486</v>
      </c>
      <c r="Y18">
        <f>MATCH(LARGE($K$2:$K$51,Z18),$K$2:$K$51,0)</f>
        <v>10</v>
      </c>
      <c r="Z18">
        <v>10</v>
      </c>
      <c r="AA18" s="38" t="str" cm="1">
        <f t="array" ref="AA18">INDEX(B:B,Y18+1)</f>
        <v>恒瑞医药</v>
      </c>
      <c r="AB18" s="37">
        <f>LARGE($M$2:$M$51,Z18)</f>
        <v>0.0249481173516732</v>
      </c>
      <c r="AC18" s="37">
        <v>0.0247</v>
      </c>
      <c r="AD18" s="37">
        <f t="shared" si="9"/>
        <v>0.010045236909846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25.81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0.999535507824616</v>
      </c>
      <c r="J19" s="26">
        <v>1</v>
      </c>
      <c r="K19" s="25">
        <f t="shared" si="3"/>
        <v>164232687327.686</v>
      </c>
      <c r="L19" s="25">
        <f t="shared" si="4"/>
        <v>162734480243.79</v>
      </c>
      <c r="M19" s="27">
        <f>K19/$AB$2</f>
        <v>0.023508515772616</v>
      </c>
      <c r="N19" s="27">
        <f>L19/SUM($L$2:$L$51)</f>
        <v>0.00902820060883933</v>
      </c>
      <c r="O19" s="29">
        <f>VLOOKUP(A19,U:W,3,FALSE)</f>
        <v>0.02375</v>
      </c>
      <c r="P19" s="25">
        <f>O19*$AC$2</f>
        <v>165896505000</v>
      </c>
      <c r="Q19" s="26">
        <f t="shared" si="5"/>
        <v>1.00966165791742</v>
      </c>
      <c r="T19" s="33" t="s">
        <v>84</v>
      </c>
      <c r="U19" s="33" t="str">
        <f t="shared" si="6"/>
        <v>600887.SH</v>
      </c>
      <c r="V19" s="33">
        <v>2.375</v>
      </c>
      <c r="W19">
        <f t="shared" si="7"/>
        <v>0.02375</v>
      </c>
    </row>
    <row r="20" spans="1:30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29.3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0.492720921875907</v>
      </c>
      <c r="J20" s="26">
        <v>1</v>
      </c>
      <c r="K20" s="25">
        <f t="shared" si="3"/>
        <v>353240881737.856</v>
      </c>
      <c r="L20" s="25">
        <f t="shared" si="4"/>
        <v>703412615537.9</v>
      </c>
      <c r="M20" s="27">
        <f>K20/$AB$2</f>
        <v>0.0505634351783957</v>
      </c>
      <c r="N20" s="27">
        <f>L20/SUM($L$2:$L$51)</f>
        <v>0.0390239990587789</v>
      </c>
      <c r="O20" s="29">
        <f>VLOOKUP(A20,U:W,3,FALSE)</f>
        <v>0.05108</v>
      </c>
      <c r="P20" s="25">
        <f>O20*$AC$2</f>
        <v>356799725280</v>
      </c>
      <c r="Q20" s="26">
        <f t="shared" si="5"/>
        <v>0.497685003785878</v>
      </c>
      <c r="T20" s="33" t="s">
        <v>87</v>
      </c>
      <c r="U20" s="33" t="str">
        <f t="shared" si="6"/>
        <v>600900.SH</v>
      </c>
      <c r="V20" s="33">
        <v>5.108</v>
      </c>
      <c r="W20">
        <f t="shared" si="7"/>
        <v>0.05108</v>
      </c>
      <c r="AA20" s="34" t="s">
        <v>195</v>
      </c>
      <c r="AB20" s="34" t="s">
        <v>19</v>
      </c>
      <c r="AC20" s="34" t="s">
        <v>188</v>
      </c>
      <c r="AD20" s="34" t="s">
        <v>21</v>
      </c>
    </row>
    <row r="21" spans="1:30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110.21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1.05763247517398</v>
      </c>
      <c r="J21" s="26">
        <v>1</v>
      </c>
      <c r="K21" s="25">
        <f t="shared" si="3"/>
        <v>99975188542.4232</v>
      </c>
      <c r="L21" s="25">
        <f t="shared" si="4"/>
        <v>83607826172.07</v>
      </c>
      <c r="M21" s="27">
        <f>K21/$AB$2</f>
        <v>0.0143106000088182</v>
      </c>
      <c r="N21" s="27">
        <f>L21/SUM($L$2:$L$51)</f>
        <v>0.00463840377294117</v>
      </c>
      <c r="O21" s="29">
        <f>VLOOKUP(A21,U:W,3,FALSE)</f>
        <v>0.01401</v>
      </c>
      <c r="P21" s="25">
        <f>O21*$AC$2</f>
        <v>97861475160</v>
      </c>
      <c r="Q21" s="26">
        <f t="shared" si="5"/>
        <v>1.03527160795229</v>
      </c>
      <c r="T21" s="33" t="s">
        <v>90</v>
      </c>
      <c r="U21" s="33" t="str">
        <f t="shared" si="6"/>
        <v>600941.SH</v>
      </c>
      <c r="V21" s="33">
        <v>1.401</v>
      </c>
      <c r="W21">
        <f t="shared" si="7"/>
        <v>0.01401</v>
      </c>
      <c r="AA21" s="39" t="s">
        <v>25</v>
      </c>
      <c r="AB21" s="36">
        <f>SUM(K2:K51)</f>
        <v>6986093418921.54</v>
      </c>
      <c r="AC21" s="40" t="s">
        <v>189</v>
      </c>
      <c r="AD21" s="40" t="s">
        <v>189</v>
      </c>
    </row>
    <row r="22" spans="1:30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13.85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0.801846068639999</v>
      </c>
      <c r="J22" s="26">
        <v>1</v>
      </c>
      <c r="K22" s="25">
        <f t="shared" si="3"/>
        <v>84158491484.4128</v>
      </c>
      <c r="L22" s="25">
        <f t="shared" si="4"/>
        <v>104955815053.8</v>
      </c>
      <c r="M22" s="27">
        <f>K22/$AB$2</f>
        <v>0.0120465740203921</v>
      </c>
      <c r="N22" s="27">
        <f>L22/SUM($L$2:$L$51)</f>
        <v>0.00582274974517028</v>
      </c>
      <c r="O22" s="29">
        <f>VLOOKUP(A22,U:W,3,FALSE)</f>
        <v>0.01227</v>
      </c>
      <c r="P22" s="25">
        <f>O22*$AC$2</f>
        <v>85707373320</v>
      </c>
      <c r="Q22" s="26">
        <f t="shared" si="5"/>
        <v>0.81660351959649</v>
      </c>
      <c r="T22" s="33" t="s">
        <v>93</v>
      </c>
      <c r="U22" s="33" t="str">
        <f t="shared" si="6"/>
        <v>601012.SH</v>
      </c>
      <c r="V22" s="33">
        <v>1.227</v>
      </c>
      <c r="W22">
        <f t="shared" si="7"/>
        <v>0.01227</v>
      </c>
      <c r="AA22" s="39" t="s">
        <v>185</v>
      </c>
      <c r="AB22" s="36">
        <f>'上证50指数成份-0701'!AB22</f>
        <v>6958136737840</v>
      </c>
      <c r="AC22" s="40" t="s">
        <v>189</v>
      </c>
      <c r="AD22" s="40" t="s">
        <v>189</v>
      </c>
    </row>
    <row r="23" spans="1:30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45.25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0.163420860286969</v>
      </c>
      <c r="J23" s="26">
        <v>1</v>
      </c>
      <c r="K23" s="25">
        <f t="shared" si="3"/>
        <v>146923610721.29</v>
      </c>
      <c r="L23" s="25">
        <f t="shared" si="4"/>
        <v>746219467463.75</v>
      </c>
      <c r="M23" s="27">
        <f>K23/$AB$2</f>
        <v>0.0210308683138066</v>
      </c>
      <c r="N23" s="27">
        <f>L23/SUM($L$2:$L$51)</f>
        <v>0.0413988420916782</v>
      </c>
      <c r="O23" s="29">
        <f>VLOOKUP(A23,U:W,3,FALSE)</f>
        <v>0.02113</v>
      </c>
      <c r="P23" s="25">
        <f>O23*$AC$2</f>
        <v>147595501080</v>
      </c>
      <c r="Q23" s="26">
        <f t="shared" si="5"/>
        <v>0.164168193543346</v>
      </c>
      <c r="T23" s="33" t="s">
        <v>96</v>
      </c>
      <c r="U23" s="33" t="str">
        <f t="shared" si="6"/>
        <v>601088.SH</v>
      </c>
      <c r="V23" s="33">
        <v>2.113</v>
      </c>
      <c r="W23">
        <f t="shared" si="7"/>
        <v>0.02113</v>
      </c>
      <c r="AA23" s="39" t="s">
        <v>186</v>
      </c>
      <c r="AB23" s="41">
        <f>(AB21/AB22)*2405.47</f>
        <v>2415.1347939204</v>
      </c>
      <c r="AC23" s="43">
        <v>2414.87</v>
      </c>
      <c r="AD23" s="37">
        <f>AB23/AC23-1</f>
        <v>0.000109651418256362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17.7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0.697974408257121</v>
      </c>
      <c r="J24" s="26">
        <v>1</v>
      </c>
      <c r="K24" s="25">
        <f t="shared" si="3"/>
        <v>256648760222.197</v>
      </c>
      <c r="L24" s="25">
        <f t="shared" si="4"/>
        <v>367705115239.2</v>
      </c>
      <c r="M24" s="27">
        <f>K24/$AB$2</f>
        <v>0.0367370925111128</v>
      </c>
      <c r="N24" s="27">
        <f>L24/SUM($L$2:$L$51)</f>
        <v>0.020399583052729</v>
      </c>
      <c r="O24" s="29">
        <f>VLOOKUP(A24,U:W,3,FALSE)</f>
        <v>0.03699</v>
      </c>
      <c r="P24" s="25">
        <f>O24*$AC$2</f>
        <v>258379440840</v>
      </c>
      <c r="Q24" s="26">
        <f t="shared" si="5"/>
        <v>0.702681116285039</v>
      </c>
      <c r="T24" s="33" t="s">
        <v>99</v>
      </c>
      <c r="U24" s="33" t="str">
        <f t="shared" si="6"/>
        <v>601166.SH</v>
      </c>
      <c r="V24" s="33">
        <v>3.699</v>
      </c>
      <c r="W24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26.2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0.385416924573131</v>
      </c>
      <c r="J25" s="26">
        <v>1</v>
      </c>
      <c r="K25" s="25">
        <f t="shared" si="3"/>
        <v>97899367593.8965</v>
      </c>
      <c r="L25" s="25">
        <f t="shared" si="4"/>
        <v>254009000000</v>
      </c>
      <c r="M25" s="27">
        <f>K25/$AB$2</f>
        <v>0.0140134638521638</v>
      </c>
      <c r="N25" s="27">
        <f>L25/SUM($L$2:$L$51)</f>
        <v>0.0140919380147047</v>
      </c>
      <c r="O25" s="29">
        <f>VLOOKUP(A25,U:W,3,FALSE)</f>
        <v>0.01443</v>
      </c>
      <c r="P25" s="25">
        <f>O25*$AC$2</f>
        <v>100795223880</v>
      </c>
      <c r="Q25" s="26">
        <f t="shared" si="5"/>
        <v>0.396817529615092</v>
      </c>
      <c r="T25" s="33" t="s">
        <v>102</v>
      </c>
      <c r="U25" s="33" t="str">
        <f t="shared" si="6"/>
        <v>601225.SH</v>
      </c>
      <c r="V25" s="33">
        <v>1.443</v>
      </c>
      <c r="W25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4.49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0.0899559522948861</v>
      </c>
      <c r="J26" s="26">
        <v>1</v>
      </c>
      <c r="K26" s="25">
        <f t="shared" si="3"/>
        <v>141358926374.955</v>
      </c>
      <c r="L26" s="25">
        <f t="shared" si="4"/>
        <v>1433406506388.73</v>
      </c>
      <c r="M26" s="27">
        <f>K26/$AB$2</f>
        <v>0.0202343309627223</v>
      </c>
      <c r="N26" s="27">
        <f>L26/SUM($L$2:$L$51)</f>
        <v>0.0795226769047725</v>
      </c>
      <c r="O26" s="29">
        <f>VLOOKUP(A26,U:W,3,FALSE)</f>
        <v>0.02009</v>
      </c>
      <c r="P26" s="25">
        <f>O26*$AC$2</f>
        <v>140330980440</v>
      </c>
      <c r="Q26" s="26">
        <f t="shared" si="5"/>
        <v>0.089301802904693</v>
      </c>
      <c r="T26" s="33" t="s">
        <v>105</v>
      </c>
      <c r="U26" s="33" t="str">
        <f t="shared" si="6"/>
        <v>601288.SH</v>
      </c>
      <c r="V26" s="33">
        <v>2.009</v>
      </c>
      <c r="W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42.27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0.983222445750061</v>
      </c>
      <c r="J27" s="26">
        <v>1</v>
      </c>
      <c r="K27" s="25">
        <f t="shared" si="3"/>
        <v>454099290729.111</v>
      </c>
      <c r="L27" s="25">
        <f t="shared" si="4"/>
        <v>454937540767.65</v>
      </c>
      <c r="M27" s="27">
        <f>K27/$AB$2</f>
        <v>0.0650004607008549</v>
      </c>
      <c r="N27" s="27">
        <f>L27/SUM($L$2:$L$51)</f>
        <v>0.0252390727299423</v>
      </c>
      <c r="O27" s="29">
        <f>VLOOKUP(A27,U:W,3,FALSE)</f>
        <v>0.06426</v>
      </c>
      <c r="P27" s="25">
        <f>O27*$AC$2</f>
        <v>448863554160</v>
      </c>
      <c r="Q27" s="26">
        <f t="shared" si="5"/>
        <v>0.971885952124363</v>
      </c>
      <c r="T27" s="33" t="s">
        <v>108</v>
      </c>
      <c r="U27" s="33" t="str">
        <f t="shared" si="6"/>
        <v>601318.SH</v>
      </c>
      <c r="V27" s="33">
        <v>6.426</v>
      </c>
      <c r="W27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7.62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0.613646264431734</v>
      </c>
      <c r="J28" s="26">
        <v>1</v>
      </c>
      <c r="K28" s="25">
        <f t="shared" si="3"/>
        <v>208350816790.027</v>
      </c>
      <c r="L28" s="25">
        <f t="shared" si="4"/>
        <v>299091583794.3</v>
      </c>
      <c r="M28" s="27">
        <f>K28/$AB$2</f>
        <v>0.0298236516886128</v>
      </c>
      <c r="N28" s="27">
        <f>L28/SUM($L$2:$L$51)</f>
        <v>0.0165930343395278</v>
      </c>
      <c r="O28" s="29">
        <f>VLOOKUP(A28,U:W,3,FALSE)</f>
        <v>0.02963</v>
      </c>
      <c r="P28" s="25">
        <f>O28*$AC$2</f>
        <v>206968987080</v>
      </c>
      <c r="Q28" s="26">
        <f t="shared" si="5"/>
        <v>0.609576423704913</v>
      </c>
      <c r="T28" s="33" t="s">
        <v>111</v>
      </c>
      <c r="U28" s="33" t="str">
        <f t="shared" si="6"/>
        <v>601328.SH</v>
      </c>
      <c r="V28" s="33">
        <v>2.963</v>
      </c>
      <c r="W28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6.53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0.413765980282004</v>
      </c>
      <c r="J29" s="26">
        <v>1</v>
      </c>
      <c r="K29" s="25">
        <f t="shared" si="3"/>
        <v>66873525015.6469</v>
      </c>
      <c r="L29" s="25">
        <f t="shared" si="4"/>
        <v>133339009290.13</v>
      </c>
      <c r="M29" s="27">
        <f>K29/$AB$2</f>
        <v>0.00957237772322407</v>
      </c>
      <c r="N29" s="27">
        <f>L29/SUM($L$2:$L$51)</f>
        <v>0.00739739557991505</v>
      </c>
      <c r="O29" s="29">
        <f>VLOOKUP(A29,U:W,3,FALSE)</f>
        <v>0.00967</v>
      </c>
      <c r="P29" s="25">
        <f>O29*$AC$2</f>
        <v>67546071720</v>
      </c>
      <c r="Q29" s="26">
        <f t="shared" si="5"/>
        <v>0.417927222662258</v>
      </c>
      <c r="T29" s="33" t="s">
        <v>114</v>
      </c>
      <c r="U29" s="33" t="str">
        <f t="shared" si="6"/>
        <v>601390.SH</v>
      </c>
      <c r="V29" s="33">
        <v>0.967</v>
      </c>
      <c r="W2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5.89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0.120925222420802</v>
      </c>
      <c r="J30" s="26">
        <v>1</v>
      </c>
      <c r="K30" s="25">
        <f t="shared" si="3"/>
        <v>203080159850.996</v>
      </c>
      <c r="L30" s="25">
        <f t="shared" si="4"/>
        <v>1588015931854.71</v>
      </c>
      <c r="M30" s="27">
        <f>K30/$AB$2</f>
        <v>0.0290692018662336</v>
      </c>
      <c r="N30" s="27">
        <f>L30/SUM($L$2:$L$51)</f>
        <v>0.088100114870182</v>
      </c>
      <c r="O30" s="29">
        <f>VLOOKUP(A30,U:W,3,FALSE)</f>
        <v>0.02884</v>
      </c>
      <c r="P30" s="25">
        <f>O30*$AC$2</f>
        <v>201450745440</v>
      </c>
      <c r="Q30" s="26">
        <f t="shared" si="5"/>
        <v>0.119954978453051</v>
      </c>
      <c r="T30" s="33" t="s">
        <v>117</v>
      </c>
      <c r="U30" s="33" t="str">
        <f t="shared" si="6"/>
        <v>601398.SH</v>
      </c>
      <c r="V30" s="33">
        <v>2.884</v>
      </c>
      <c r="W30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28.75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0.435876968547451</v>
      </c>
      <c r="J31" s="26">
        <v>1</v>
      </c>
      <c r="K31" s="25">
        <f t="shared" si="3"/>
        <v>96445561205.3259</v>
      </c>
      <c r="L31" s="25">
        <f t="shared" si="4"/>
        <v>196794941831.25</v>
      </c>
      <c r="M31" s="27">
        <f>K31/$AB$2</f>
        <v>0.0138053638023372</v>
      </c>
      <c r="N31" s="27">
        <f>L31/SUM($L$2:$L$51)</f>
        <v>0.0109178104787365</v>
      </c>
      <c r="O31" s="29">
        <f>VLOOKUP(A31,U:W,3,FALSE)</f>
        <v>0.01376</v>
      </c>
      <c r="P31" s="25">
        <f>O31*$AC$2</f>
        <v>96115196160</v>
      </c>
      <c r="Q31" s="26">
        <f t="shared" si="5"/>
        <v>0.434383913681358</v>
      </c>
      <c r="T31" s="33" t="s">
        <v>120</v>
      </c>
      <c r="U31" s="33" t="str">
        <f t="shared" si="6"/>
        <v>601601.SH</v>
      </c>
      <c r="V31" s="33">
        <v>1.376</v>
      </c>
      <c r="W31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30.91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0.0733210275964672</v>
      </c>
      <c r="J32" s="26">
        <v>1</v>
      </c>
      <c r="K32" s="25">
        <f t="shared" si="3"/>
        <v>51246238340.2105</v>
      </c>
      <c r="L32" s="25">
        <f t="shared" si="4"/>
        <v>643655312300</v>
      </c>
      <c r="M32" s="27">
        <f>K32/$AB$2</f>
        <v>0.00733546422402715</v>
      </c>
      <c r="N32" s="27">
        <f>L32/SUM($L$2:$L$51)</f>
        <v>0.0357087771054056</v>
      </c>
      <c r="O32" s="29">
        <f>VLOOKUP(A32,U:W,3,FALSE)</f>
        <v>0.00747</v>
      </c>
      <c r="P32" s="25">
        <f>O32*$AC$2</f>
        <v>52178816520</v>
      </c>
      <c r="Q32" s="26">
        <f t="shared" si="5"/>
        <v>0.0746553224183089</v>
      </c>
      <c r="T32" s="33" t="s">
        <v>123</v>
      </c>
      <c r="U32" s="33" t="str">
        <f t="shared" si="6"/>
        <v>601628.SH</v>
      </c>
      <c r="V32" s="33">
        <v>0.747</v>
      </c>
      <c r="W32">
        <f t="shared" si="7"/>
        <v>0.00747</v>
      </c>
    </row>
    <row r="33" spans="1:23">
      <c r="A33" s="24" t="s">
        <v>124</v>
      </c>
      <c r="B33" s="24" t="s">
        <v>125</v>
      </c>
      <c r="C33" s="25">
        <v>8541945790</v>
      </c>
      <c r="D33" s="25">
        <v>6170400464</v>
      </c>
      <c r="E33" s="26">
        <v>24.38</v>
      </c>
      <c r="F33" s="27">
        <f t="shared" si="0"/>
        <v>0.722364741675562</v>
      </c>
      <c r="G33" s="28">
        <f t="shared" si="1"/>
        <v>0.8</v>
      </c>
      <c r="H33" s="25">
        <f t="shared" si="2"/>
        <v>6833556632</v>
      </c>
      <c r="I33" s="26">
        <v>0.183259906025834</v>
      </c>
      <c r="J33" s="26">
        <v>1</v>
      </c>
      <c r="K33" s="25">
        <f t="shared" si="3"/>
        <v>30531487148.4177</v>
      </c>
      <c r="L33" s="25">
        <f t="shared" si="4"/>
        <v>150434363312.32</v>
      </c>
      <c r="M33" s="27">
        <f>K33/$AB$2</f>
        <v>0.00437032334347612</v>
      </c>
      <c r="N33" s="27">
        <f>L33/SUM($L$2:$L$51)</f>
        <v>0.0083458134281808</v>
      </c>
      <c r="O33" s="29">
        <f>VLOOKUP(A33,U:W,3,FALSE)</f>
        <v>0.00455</v>
      </c>
      <c r="P33" s="25">
        <f>O33*$AC$2</f>
        <v>31782277800</v>
      </c>
      <c r="Q33" s="26">
        <f t="shared" si="5"/>
        <v>0.190767557918212</v>
      </c>
      <c r="T33" s="33" t="s">
        <v>126</v>
      </c>
      <c r="U33" s="33" t="str">
        <f t="shared" si="6"/>
        <v>601633.SH</v>
      </c>
      <c r="V33" s="33">
        <v>0.455</v>
      </c>
      <c r="W33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5.12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0.160423317389246</v>
      </c>
      <c r="J34" s="26">
        <v>1</v>
      </c>
      <c r="K34" s="25">
        <f t="shared" si="3"/>
        <v>57013371605.6693</v>
      </c>
      <c r="L34" s="25">
        <f t="shared" si="4"/>
        <v>343666663424</v>
      </c>
      <c r="M34" s="27">
        <f>K34/$AB$2</f>
        <v>0.00816098042022326</v>
      </c>
      <c r="N34" s="27">
        <f>L34/SUM($L$2:$L$51)</f>
        <v>0.0190659752949359</v>
      </c>
      <c r="O34" s="29">
        <f>VLOOKUP(A34,U:W,3,FALSE)</f>
        <v>0.00813</v>
      </c>
      <c r="P34" s="25">
        <f>O34*$AC$2</f>
        <v>56788993080</v>
      </c>
      <c r="Q34" s="26">
        <f t="shared" si="5"/>
        <v>0.159791964665753</v>
      </c>
      <c r="T34" s="33" t="s">
        <v>129</v>
      </c>
      <c r="U34" s="33" t="str">
        <f t="shared" si="6"/>
        <v>601658.SH</v>
      </c>
      <c r="V34" s="33">
        <v>0.813</v>
      </c>
      <c r="W34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5.46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0.49016256327968</v>
      </c>
      <c r="J35" s="26">
        <v>1</v>
      </c>
      <c r="K35" s="25">
        <f t="shared" si="3"/>
        <v>111386962451.471</v>
      </c>
      <c r="L35" s="25">
        <f t="shared" si="4"/>
        <v>225609331824.24</v>
      </c>
      <c r="M35" s="27">
        <f>K35/$AB$2</f>
        <v>0.015944098621668</v>
      </c>
      <c r="N35" s="27">
        <f>L35/SUM($L$2:$L$51)</f>
        <v>0.0125163782370157</v>
      </c>
      <c r="O35" s="29">
        <f>VLOOKUP(A35,U:W,3,FALSE)</f>
        <v>0.01595</v>
      </c>
      <c r="P35" s="25">
        <f>O35*$AC$2</f>
        <v>111412600200</v>
      </c>
      <c r="Q35" s="26">
        <f t="shared" si="5"/>
        <v>0.490275383166849</v>
      </c>
      <c r="T35" s="33" t="s">
        <v>132</v>
      </c>
      <c r="U35" s="33" t="str">
        <f t="shared" si="6"/>
        <v>601668.SH</v>
      </c>
      <c r="V35" s="33">
        <v>1.595</v>
      </c>
      <c r="W35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5.69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0.617785843635838</v>
      </c>
      <c r="J36" s="26">
        <v>1</v>
      </c>
      <c r="K36" s="25">
        <f t="shared" si="3"/>
        <v>48442736219.0141</v>
      </c>
      <c r="L36" s="25">
        <f t="shared" si="4"/>
        <v>74376982086.5</v>
      </c>
      <c r="M36" s="27">
        <f>K36/$AB$2</f>
        <v>0.00693416668145447</v>
      </c>
      <c r="N36" s="27">
        <f>L36/SUM($L$2:$L$51)</f>
        <v>0.00412629403400572</v>
      </c>
      <c r="O36" s="29">
        <f>VLOOKUP(A36,U:W,3,FALSE)</f>
        <v>0.00695</v>
      </c>
      <c r="P36" s="25">
        <f>O36*$AC$2</f>
        <v>48546556200</v>
      </c>
      <c r="Q36" s="26">
        <f t="shared" si="5"/>
        <v>0.619109850484867</v>
      </c>
      <c r="T36" s="33" t="s">
        <v>135</v>
      </c>
      <c r="U36" s="33" t="str">
        <f t="shared" si="6"/>
        <v>601669.SH</v>
      </c>
      <c r="V36" s="33">
        <v>0.695</v>
      </c>
      <c r="W3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6.19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0.572562739908044</v>
      </c>
      <c r="J37" s="26">
        <v>1</v>
      </c>
      <c r="K37" s="25">
        <f t="shared" si="3"/>
        <v>97294874447.4754</v>
      </c>
      <c r="L37" s="25">
        <f t="shared" si="4"/>
        <v>121264733114.58</v>
      </c>
      <c r="M37" s="27">
        <f>K37/$AB$2</f>
        <v>0.0139269357870246</v>
      </c>
      <c r="N37" s="27">
        <f>L37/SUM($L$2:$L$51)</f>
        <v>0.00672753761646385</v>
      </c>
      <c r="O37" s="29">
        <f>VLOOKUP(A37,U:W,3,FALSE)</f>
        <v>0.01378</v>
      </c>
      <c r="P37" s="25">
        <f>O37*$AC$2</f>
        <v>96254898480</v>
      </c>
      <c r="Q37" s="26">
        <f t="shared" si="5"/>
        <v>0.566442669423779</v>
      </c>
      <c r="T37" s="33" t="s">
        <v>138</v>
      </c>
      <c r="U37" s="33" t="str">
        <f t="shared" si="6"/>
        <v>601728.SH</v>
      </c>
      <c r="V37" s="33">
        <v>1.378</v>
      </c>
      <c r="W37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10.57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0.0615636556359421</v>
      </c>
      <c r="J38" s="26">
        <v>1</v>
      </c>
      <c r="K38" s="25">
        <f t="shared" si="3"/>
        <v>119096845583.356</v>
      </c>
      <c r="L38" s="25">
        <f t="shared" si="4"/>
        <v>1711516362536.26</v>
      </c>
      <c r="M38" s="27">
        <f>K38/$AB$2</f>
        <v>0.0170477029781461</v>
      </c>
      <c r="N38" s="27">
        <f>L38/SUM($L$2:$L$51)</f>
        <v>0.094951684751382</v>
      </c>
      <c r="O38" s="29">
        <f>VLOOKUP(A38,U:W,3,FALSE)</f>
        <v>0.01689</v>
      </c>
      <c r="P38" s="25">
        <f>O38*$AC$2</f>
        <v>117978609240</v>
      </c>
      <c r="Q38" s="26">
        <f t="shared" si="5"/>
        <v>0.0609856158329167</v>
      </c>
      <c r="T38" s="33" t="s">
        <v>141</v>
      </c>
      <c r="U38" s="33" t="str">
        <f t="shared" si="6"/>
        <v>601857.SH</v>
      </c>
      <c r="V38" s="33">
        <v>1.689</v>
      </c>
      <c r="W38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67.98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0.474072670018016</v>
      </c>
      <c r="J39" s="26">
        <v>1</v>
      </c>
      <c r="K39" s="25">
        <f t="shared" si="3"/>
        <v>66674072309.2224</v>
      </c>
      <c r="L39" s="25">
        <f t="shared" si="4"/>
        <v>132729287481.12</v>
      </c>
      <c r="M39" s="27">
        <f>K39/$AB$2</f>
        <v>0.00954382776053902</v>
      </c>
      <c r="N39" s="27">
        <f>L39/SUM($L$2:$L$51)</f>
        <v>0.00736356936927377</v>
      </c>
      <c r="O39" s="29">
        <f>VLOOKUP(A39,U:W,3,FALSE)</f>
        <v>0.00881</v>
      </c>
      <c r="P39" s="25">
        <f>O39*$AC$2</f>
        <v>61538871960</v>
      </c>
      <c r="Q39" s="26">
        <f t="shared" si="5"/>
        <v>0.437559853921487</v>
      </c>
      <c r="T39" s="33" t="s">
        <v>144</v>
      </c>
      <c r="U39" s="33" t="str">
        <f t="shared" si="6"/>
        <v>601888.SH</v>
      </c>
      <c r="V39" s="33">
        <v>0.881</v>
      </c>
      <c r="W3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17.89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0.757881600374939</v>
      </c>
      <c r="J40" s="26">
        <v>1</v>
      </c>
      <c r="K40" s="25">
        <f t="shared" si="3"/>
        <v>288285084679.468</v>
      </c>
      <c r="L40" s="25">
        <f t="shared" si="4"/>
        <v>367752082414.04</v>
      </c>
      <c r="M40" s="27">
        <f>K40/$AB$2</f>
        <v>0.0412655639414526</v>
      </c>
      <c r="N40" s="27">
        <f>L40/SUM($L$2:$L$51)</f>
        <v>0.0204021887025941</v>
      </c>
      <c r="O40" s="29">
        <f>VLOOKUP(A40,U:W,3,FALSE)</f>
        <v>0.04178</v>
      </c>
      <c r="P40" s="25">
        <f>O40*$AC$2</f>
        <v>291838146480</v>
      </c>
      <c r="Q40" s="26">
        <f t="shared" si="5"/>
        <v>0.767222354741792</v>
      </c>
      <c r="T40" s="33" t="s">
        <v>147</v>
      </c>
      <c r="U40" s="33" t="str">
        <f t="shared" si="6"/>
        <v>601899.SH</v>
      </c>
      <c r="V40" s="33">
        <v>4.178</v>
      </c>
      <c r="W40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15.47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0.49153909040232</v>
      </c>
      <c r="J41" s="26">
        <v>1</v>
      </c>
      <c r="K41" s="25">
        <f t="shared" si="3"/>
        <v>97092959273.2743</v>
      </c>
      <c r="L41" s="25">
        <f t="shared" si="4"/>
        <v>197409977678.55</v>
      </c>
      <c r="M41" s="27">
        <f>K41/$AB$2</f>
        <v>0.0138980333429699</v>
      </c>
      <c r="N41" s="27">
        <f>L41/SUM($L$2:$L$51)</f>
        <v>0.0109519315021529</v>
      </c>
      <c r="O41" s="29">
        <f>VLOOKUP(A41,U:W,3,FALSE)</f>
        <v>0.01427</v>
      </c>
      <c r="P41" s="25">
        <f>O41*$AC$2</f>
        <v>99677605320</v>
      </c>
      <c r="Q41" s="26">
        <f t="shared" si="5"/>
        <v>0.504624020312054</v>
      </c>
      <c r="T41" s="33" t="s">
        <v>150</v>
      </c>
      <c r="U41" s="33" t="str">
        <f t="shared" si="6"/>
        <v>601919.SH</v>
      </c>
      <c r="V41" s="33">
        <v>1.427</v>
      </c>
      <c r="W41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10.91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0.489832771924465</v>
      </c>
      <c r="J42" s="26">
        <v>1</v>
      </c>
      <c r="K42" s="25">
        <f t="shared" si="3"/>
        <v>100913700804.611</v>
      </c>
      <c r="L42" s="25">
        <f t="shared" si="4"/>
        <v>206016637898.97</v>
      </c>
      <c r="M42" s="27">
        <f>K42/$AB$2</f>
        <v>0.0144449400764225</v>
      </c>
      <c r="N42" s="27">
        <f>L42/SUM($L$2:$L$51)</f>
        <v>0.0114294127029757</v>
      </c>
      <c r="O42" s="29">
        <f>VLOOKUP(A42,U:W,3,FALSE)</f>
        <v>0.01453</v>
      </c>
      <c r="P42" s="25">
        <f>O42*$AC$2</f>
        <v>101493735480</v>
      </c>
      <c r="Q42" s="26">
        <f t="shared" si="5"/>
        <v>0.492648246836123</v>
      </c>
      <c r="T42" s="33" t="s">
        <v>153</v>
      </c>
      <c r="U42" s="33" t="str">
        <f t="shared" si="6"/>
        <v>601985.SH</v>
      </c>
      <c r="V42" s="33">
        <v>1.453</v>
      </c>
      <c r="W42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4.71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0.0889484917530995</v>
      </c>
      <c r="J43" s="26">
        <v>1</v>
      </c>
      <c r="K43" s="25">
        <f t="shared" si="3"/>
        <v>98666398880.6852</v>
      </c>
      <c r="L43" s="25">
        <f t="shared" si="4"/>
        <v>992705574924.66</v>
      </c>
      <c r="M43" s="27">
        <f>K43/$AB$2</f>
        <v>0.0141232578730555</v>
      </c>
      <c r="N43" s="27">
        <f>L43/SUM($L$2:$L$51)</f>
        <v>0.0550734242829588</v>
      </c>
      <c r="O43" s="29">
        <f>VLOOKUP(A43,U:W,3,FALSE)</f>
        <v>0.01406</v>
      </c>
      <c r="P43" s="25">
        <f>O43*$AC$2</f>
        <v>98210730960</v>
      </c>
      <c r="Q43" s="26">
        <f t="shared" si="5"/>
        <v>0.0885377037366621</v>
      </c>
      <c r="T43" s="33" t="s">
        <v>156</v>
      </c>
      <c r="U43" s="33" t="str">
        <f t="shared" si="6"/>
        <v>601988.SH</v>
      </c>
      <c r="V43" s="33">
        <v>1.406</v>
      </c>
      <c r="W43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38.7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0.88260376262086</v>
      </c>
      <c r="J44" s="26">
        <v>1</v>
      </c>
      <c r="K44" s="25">
        <f t="shared" si="3"/>
        <v>99462014956.2338</v>
      </c>
      <c r="L44" s="25">
        <f t="shared" si="4"/>
        <v>97711735751.1</v>
      </c>
      <c r="M44" s="27">
        <f>K44/$AB$2</f>
        <v>0.014237143563933</v>
      </c>
      <c r="N44" s="27">
        <f>L44/SUM($L$2:$L$51)</f>
        <v>0.00542086195179582</v>
      </c>
      <c r="O44" s="29">
        <f>VLOOKUP(A44,U:W,3,FALSE)</f>
        <v>0.01428</v>
      </c>
      <c r="P44" s="25">
        <f>O44*$AC$2</f>
        <v>99747456480</v>
      </c>
      <c r="Q44" s="26">
        <f t="shared" si="5"/>
        <v>0.885136707112232</v>
      </c>
      <c r="T44" s="33" t="s">
        <v>159</v>
      </c>
      <c r="U44" s="33" t="str">
        <f t="shared" si="6"/>
        <v>603259.SH</v>
      </c>
      <c r="V44" s="33">
        <v>1.428</v>
      </c>
      <c r="W44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34.15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0.301910267077231</v>
      </c>
      <c r="J45" s="26">
        <v>1</v>
      </c>
      <c r="K45" s="25">
        <f t="shared" si="3"/>
        <v>57331101801.1628</v>
      </c>
      <c r="L45" s="25">
        <f t="shared" si="4"/>
        <v>189894508577.6</v>
      </c>
      <c r="M45" s="27">
        <f>K45/$AB$2</f>
        <v>0.00820646080195319</v>
      </c>
      <c r="N45" s="27">
        <f>L45/SUM($L$2:$L$51)</f>
        <v>0.0105349875170106</v>
      </c>
      <c r="O45" s="29">
        <f>VLOOKUP(A45,U:W,3,FALSE)</f>
        <v>0.0083</v>
      </c>
      <c r="P45" s="25">
        <f>O45*$AC$2</f>
        <v>57976462800</v>
      </c>
      <c r="Q45" s="26">
        <f t="shared" si="5"/>
        <v>0.305308790834823</v>
      </c>
      <c r="T45" s="33" t="s">
        <v>162</v>
      </c>
      <c r="U45" s="33" t="str">
        <f t="shared" si="6"/>
        <v>603288.SH</v>
      </c>
      <c r="V45" s="33">
        <v>0.83</v>
      </c>
      <c r="W45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97.46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0.70569853184174</v>
      </c>
      <c r="J46" s="26">
        <v>1</v>
      </c>
      <c r="K46" s="25">
        <f t="shared" si="3"/>
        <v>83617865923.7003</v>
      </c>
      <c r="L46" s="25">
        <f t="shared" si="4"/>
        <v>118358053665.72</v>
      </c>
      <c r="M46" s="27">
        <f>K46/$AB$2</f>
        <v>0.011969188058268</v>
      </c>
      <c r="N46" s="27">
        <f>L46/SUM($L$2:$L$51)</f>
        <v>0.00656628054832079</v>
      </c>
      <c r="O46" s="29">
        <f>VLOOKUP(A46,U:W,3,FALSE)</f>
        <v>0.01221</v>
      </c>
      <c r="P46" s="25">
        <f>O46*$AC$2</f>
        <v>85288266360</v>
      </c>
      <c r="Q46" s="26">
        <f t="shared" si="5"/>
        <v>0.719795987241524</v>
      </c>
      <c r="T46" s="33" t="s">
        <v>165</v>
      </c>
      <c r="U46" s="33" t="str">
        <f t="shared" si="6"/>
        <v>603501.SH</v>
      </c>
      <c r="V46" s="33">
        <v>1.221</v>
      </c>
      <c r="W4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91.69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1.0177865599848</v>
      </c>
      <c r="J47" s="26">
        <v>1</v>
      </c>
      <c r="K47" s="25">
        <f t="shared" si="3"/>
        <v>62236267055.6848</v>
      </c>
      <c r="L47" s="25">
        <f t="shared" si="4"/>
        <v>60995434926.28</v>
      </c>
      <c r="M47" s="27">
        <f>K47/$AB$2</f>
        <v>0.00890859359067837</v>
      </c>
      <c r="N47" s="27">
        <f>L47/SUM($L$2:$L$51)</f>
        <v>0.00338391115338862</v>
      </c>
      <c r="O47" s="29">
        <f>VLOOKUP(A47,U:W,3,FALSE)</f>
        <v>0.00921</v>
      </c>
      <c r="P47" s="25">
        <f>O47*$AC$2</f>
        <v>64332918360</v>
      </c>
      <c r="Q47" s="26">
        <f t="shared" si="5"/>
        <v>1.0520743413615</v>
      </c>
      <c r="T47" s="33" t="s">
        <v>168</v>
      </c>
      <c r="U47" s="33" t="str">
        <f t="shared" si="6"/>
        <v>603986.SH</v>
      </c>
      <c r="V47" s="33">
        <v>0.921</v>
      </c>
      <c r="W47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143.56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0.696634007328742</v>
      </c>
      <c r="J48" s="26">
        <v>1</v>
      </c>
      <c r="K48" s="25">
        <f t="shared" si="3"/>
        <v>62136003876.9101</v>
      </c>
      <c r="L48" s="25">
        <f t="shared" si="4"/>
        <v>89194617580</v>
      </c>
      <c r="M48" s="27">
        <f>K48/$AB$2</f>
        <v>0.00889424176731123</v>
      </c>
      <c r="N48" s="27">
        <f>L48/SUM($L$2:$L$51)</f>
        <v>0.00494834837420189</v>
      </c>
      <c r="O48" s="29">
        <f>VLOOKUP(A48,U:W,3,FALSE)</f>
        <v>0.00885</v>
      </c>
      <c r="P48" s="25">
        <f>O48*$AC$2</f>
        <v>61818276600</v>
      </c>
      <c r="Q48" s="26">
        <f t="shared" si="5"/>
        <v>0.69307182739535</v>
      </c>
      <c r="T48" s="33" t="s">
        <v>171</v>
      </c>
      <c r="U48" s="33" t="str">
        <f t="shared" si="6"/>
        <v>688012.SH</v>
      </c>
      <c r="V48" s="33">
        <v>0.885</v>
      </c>
      <c r="W48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71.2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1.00250918986471</v>
      </c>
      <c r="J49" s="26">
        <v>1</v>
      </c>
      <c r="K49" s="25">
        <f t="shared" si="3"/>
        <v>66363250046.6014</v>
      </c>
      <c r="L49" s="25">
        <f t="shared" si="4"/>
        <v>62658638387.2</v>
      </c>
      <c r="M49" s="27">
        <f>K49/$AB$2</f>
        <v>0.00949933619079002</v>
      </c>
      <c r="N49" s="27">
        <f>L49/SUM($L$2:$L$51)</f>
        <v>0.00347618252990334</v>
      </c>
      <c r="O49" s="29">
        <f>VLOOKUP(A49,U:W,3,FALSE)</f>
        <v>0.00944</v>
      </c>
      <c r="P49" s="25">
        <f>O49*$AC$2</f>
        <v>65939495040</v>
      </c>
      <c r="Q49" s="26">
        <f t="shared" si="5"/>
        <v>0.996107781132158</v>
      </c>
      <c r="T49" s="33" t="s">
        <v>174</v>
      </c>
      <c r="U49" s="33" t="str">
        <f t="shared" si="6"/>
        <v>688041.SH</v>
      </c>
      <c r="V49" s="33">
        <v>0.944</v>
      </c>
      <c r="W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198.15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0.557534016750399</v>
      </c>
      <c r="J50" s="26">
        <v>1</v>
      </c>
      <c r="K50" s="25">
        <f t="shared" si="3"/>
        <v>51046024185.3073</v>
      </c>
      <c r="L50" s="25">
        <f t="shared" si="4"/>
        <v>91556788737</v>
      </c>
      <c r="M50" s="27">
        <f>K50/$AB$2</f>
        <v>0.00730680526645282</v>
      </c>
      <c r="N50" s="27">
        <f>L50/SUM($L$2:$L$51)</f>
        <v>0.00507939715406625</v>
      </c>
      <c r="O50" s="29">
        <f>VLOOKUP(A50,U:W,3,FALSE)</f>
        <v>0.00759</v>
      </c>
      <c r="P50" s="25">
        <f>O50*$AC$2</f>
        <v>53017030440</v>
      </c>
      <c r="Q50" s="26">
        <f t="shared" si="5"/>
        <v>0.579061707726482</v>
      </c>
      <c r="T50" s="33" t="s">
        <v>177</v>
      </c>
      <c r="U50" s="33" t="str">
        <f t="shared" si="6"/>
        <v>688111.SH</v>
      </c>
      <c r="V50" s="33">
        <v>0.759</v>
      </c>
      <c r="W50">
        <f t="shared" si="7"/>
        <v>0.00759</v>
      </c>
    </row>
    <row r="51" spans="1:23">
      <c r="A51" s="24" t="s">
        <v>178</v>
      </c>
      <c r="B51" s="24" t="s">
        <v>179</v>
      </c>
      <c r="C51" s="25">
        <v>7956207028</v>
      </c>
      <c r="D51" s="25">
        <v>1973609172</v>
      </c>
      <c r="E51" s="26">
        <v>46.26</v>
      </c>
      <c r="F51" s="27">
        <f t="shared" si="0"/>
        <v>0.248059051889216</v>
      </c>
      <c r="G51" s="28">
        <f t="shared" si="1"/>
        <v>0.3</v>
      </c>
      <c r="H51" s="25">
        <f t="shared" si="2"/>
        <v>2386862108.4</v>
      </c>
      <c r="I51" s="26">
        <v>0.835520354942681</v>
      </c>
      <c r="J51" s="26">
        <v>1</v>
      </c>
      <c r="K51" s="25">
        <f t="shared" si="3"/>
        <v>92255016984.2043</v>
      </c>
      <c r="L51" s="25">
        <f t="shared" si="4"/>
        <v>91299160296.72</v>
      </c>
      <c r="M51" s="27">
        <f>K51/$AB$2</f>
        <v>0.0132055229514016</v>
      </c>
      <c r="N51" s="27">
        <f>L51/SUM($L$2:$L$51)</f>
        <v>0.00506510441636306</v>
      </c>
      <c r="O51" s="29">
        <f>VLOOKUP(A51,U:W,3,FALSE)</f>
        <v>0.01313</v>
      </c>
      <c r="P51" s="25">
        <f>O51*$AC$2</f>
        <v>91714573080</v>
      </c>
      <c r="Q51" s="26">
        <f t="shared" si="5"/>
        <v>0.830625749777255</v>
      </c>
      <c r="T51" s="33" t="s">
        <v>180</v>
      </c>
      <c r="U51" s="33" t="str">
        <f t="shared" si="6"/>
        <v>688981.SH</v>
      </c>
      <c r="V51" s="33">
        <v>1.313</v>
      </c>
      <c r="W51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30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D57"/>
  <sheetViews>
    <sheetView showRuler="0" topLeftCell="C1" workbookViewId="0">
      <selection activeCell="AA1" sqref="AA1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customWidth="1"/>
    <col min="13" max="14" width="11.2" customWidth="1"/>
    <col min="15" max="15" width="10.7" customWidth="1"/>
    <col min="16" max="16" width="20.9" customWidth="1"/>
    <col min="17" max="17" width="13.7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T1" s="31" t="s">
        <v>17</v>
      </c>
      <c r="U1" s="32"/>
      <c r="V1" s="32"/>
      <c r="W1" s="32"/>
      <c r="AA1" s="34" t="s">
        <v>196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121699823893</v>
      </c>
      <c r="D2" s="25">
        <v>94971971046</v>
      </c>
      <c r="E2" s="26">
        <v>6.51</v>
      </c>
      <c r="F2" s="27">
        <f t="shared" ref="F2:F51" si="0">D2/C2</f>
        <v>0.780378869976842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97359859114.4</v>
      </c>
      <c r="I2" s="26">
        <v>0.148922774571719</v>
      </c>
      <c r="J2" s="26">
        <v>1</v>
      </c>
      <c r="K2" s="25">
        <f t="shared" ref="K2:K51" si="3">E2*H2*I2*J2</f>
        <v>94389143286.4949</v>
      </c>
      <c r="L2" s="25">
        <f t="shared" ref="L2:L51" si="4">D2*E2</f>
        <v>618267531509.46</v>
      </c>
      <c r="M2" s="27">
        <f>K2/$AB$2</f>
        <v>0.013551351247675</v>
      </c>
      <c r="N2" s="27">
        <f>L2/SUM($L$2:$L$51)</f>
        <v>0.0342708506774161</v>
      </c>
      <c r="O2" s="29">
        <f>VLOOKUP(A2,U:W,3,FALSE)</f>
        <v>0.01332</v>
      </c>
      <c r="P2" s="25">
        <f>O2*$AC$2</f>
        <v>92773453680</v>
      </c>
      <c r="Q2" s="26">
        <f t="shared" ref="Q2:Q51" si="5">P2/E2/H2</f>
        <v>0.146373615095659</v>
      </c>
      <c r="T2" s="33" t="s">
        <v>24</v>
      </c>
      <c r="U2" s="33" t="str">
        <f t="shared" ref="U2:U51" si="6">T2&amp;".SH"</f>
        <v>600028.SH</v>
      </c>
      <c r="V2" s="33">
        <v>1.332</v>
      </c>
      <c r="W2">
        <f t="shared" ref="W2:W51" si="7">V2/100</f>
        <v>0.01332</v>
      </c>
      <c r="AA2" s="35" t="s">
        <v>25</v>
      </c>
      <c r="AB2" s="36">
        <f>SUM(K2:K51)</f>
        <v>6965293833903.77</v>
      </c>
      <c r="AC2" s="36">
        <v>6964974000000</v>
      </c>
      <c r="AD2" s="37">
        <f t="shared" ref="AD2:AD6" si="8">AB2/AC2-1</f>
        <v>4.59203298921462e-5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18.04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0.82835868827369</v>
      </c>
      <c r="J3" s="26">
        <v>1</v>
      </c>
      <c r="K3" s="25">
        <f t="shared" si="3"/>
        <v>177177749042.462</v>
      </c>
      <c r="L3" s="25">
        <f t="shared" si="4"/>
        <v>205054967543.8</v>
      </c>
      <c r="M3" s="27">
        <f t="shared" ref="M3:M34" si="9">K3/$AB$2</f>
        <v>0.0254372253730408</v>
      </c>
      <c r="N3" s="27">
        <f>L3/SUM($L$2:$L$51)</f>
        <v>0.0113662901821789</v>
      </c>
      <c r="O3" s="29">
        <f>VLOOKUP(A3,U:W,3,FALSE)</f>
        <v>0.02569</v>
      </c>
      <c r="P3" s="25">
        <f>O3*$AC$2</f>
        <v>178930182060</v>
      </c>
      <c r="Q3" s="26">
        <f t="shared" si="5"/>
        <v>0.836551833990581</v>
      </c>
      <c r="T3" s="33" t="s">
        <v>28</v>
      </c>
      <c r="U3" s="33" t="str">
        <f t="shared" si="6"/>
        <v>600030.SH</v>
      </c>
      <c r="V3" s="33">
        <v>2.569</v>
      </c>
      <c r="W3">
        <f t="shared" si="7"/>
        <v>0.02569</v>
      </c>
      <c r="AA3" s="35" t="s">
        <v>29</v>
      </c>
      <c r="AB3" s="36">
        <f>MAX(K2:K51)</f>
        <v>954905825206.609</v>
      </c>
      <c r="AC3" s="36">
        <v>933192000000</v>
      </c>
      <c r="AD3" s="37">
        <f t="shared" si="8"/>
        <v>0.0232683362122794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15.62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0.70616969115524</v>
      </c>
      <c r="J4" s="26">
        <v>1</v>
      </c>
      <c r="K4" s="25">
        <f t="shared" si="3"/>
        <v>93600859424.4674</v>
      </c>
      <c r="L4" s="25">
        <f t="shared" si="4"/>
        <v>132211051373.94</v>
      </c>
      <c r="M4" s="27">
        <f t="shared" si="9"/>
        <v>0.0134381781524941</v>
      </c>
      <c r="N4" s="27">
        <f>L4/SUM($L$2:$L$51)</f>
        <v>0.00732851875381257</v>
      </c>
      <c r="O4" s="29">
        <f>VLOOKUP(A4,U:W,3,FALSE)</f>
        <v>0.01415</v>
      </c>
      <c r="P4" s="25">
        <f>O4*$AC$2</f>
        <v>98554382100</v>
      </c>
      <c r="Q4" s="26">
        <f t="shared" si="5"/>
        <v>0.743541437519749</v>
      </c>
      <c r="T4" s="33" t="s">
        <v>32</v>
      </c>
      <c r="U4" s="33" t="str">
        <f t="shared" si="6"/>
        <v>600031.SH</v>
      </c>
      <c r="V4" s="33">
        <v>1.415</v>
      </c>
      <c r="W4">
        <f t="shared" si="7"/>
        <v>0.01415</v>
      </c>
      <c r="AA4" s="35" t="s">
        <v>33</v>
      </c>
      <c r="AB4" s="36">
        <f>MIN(K2:K51)</f>
        <v>30068191831.3132</v>
      </c>
      <c r="AC4" s="36">
        <v>29884000000</v>
      </c>
      <c r="AD4" s="37">
        <f t="shared" si="8"/>
        <v>0.00616356014299368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34.71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0.490517466998866</v>
      </c>
      <c r="J5" s="26">
        <v>1</v>
      </c>
      <c r="K5" s="25">
        <f t="shared" si="3"/>
        <v>429389592693.807</v>
      </c>
      <c r="L5" s="25">
        <f t="shared" si="4"/>
        <v>716030661130.59</v>
      </c>
      <c r="M5" s="27">
        <f t="shared" si="9"/>
        <v>0.0616470177616543</v>
      </c>
      <c r="N5" s="27">
        <f>L5/SUM($L$2:$L$51)</f>
        <v>0.0396899054494219</v>
      </c>
      <c r="O5" s="29">
        <f>VLOOKUP(A5,U:W,3,FALSE)</f>
        <v>0.06109</v>
      </c>
      <c r="P5" s="25">
        <f>O5*$AC$2</f>
        <v>425490261660</v>
      </c>
      <c r="Q5" s="26">
        <f t="shared" si="5"/>
        <v>0.486063027454364</v>
      </c>
      <c r="T5" s="33" t="s">
        <v>36</v>
      </c>
      <c r="U5" s="33" t="str">
        <f t="shared" si="6"/>
        <v>600036.SH</v>
      </c>
      <c r="V5" s="33">
        <v>6.109</v>
      </c>
      <c r="W5">
        <f t="shared" si="7"/>
        <v>0.06109</v>
      </c>
      <c r="AA5" s="35" t="s">
        <v>37</v>
      </c>
      <c r="AB5" s="36">
        <f>AVERAGE(K2:K51)</f>
        <v>139305876678.075</v>
      </c>
      <c r="AC5" s="36">
        <v>139299000000</v>
      </c>
      <c r="AD5" s="37">
        <f t="shared" si="8"/>
        <v>4.93663132927757e-5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8.85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0.566899220432073</v>
      </c>
      <c r="J6" s="26">
        <v>1</v>
      </c>
      <c r="K6" s="25">
        <f t="shared" si="3"/>
        <v>60056410120.7304</v>
      </c>
      <c r="L6" s="25">
        <f t="shared" si="4"/>
        <v>105938424249.3</v>
      </c>
      <c r="M6" s="27">
        <f t="shared" si="9"/>
        <v>0.00862223641282785</v>
      </c>
      <c r="N6" s="27">
        <f>L6/SUM($L$2:$L$51)</f>
        <v>0.00587221507424891</v>
      </c>
      <c r="O6" s="29">
        <f>VLOOKUP(A6,U:W,3,FALSE)</f>
        <v>0.00908</v>
      </c>
      <c r="P6" s="25">
        <f>O6*$AC$2</f>
        <v>63241963920</v>
      </c>
      <c r="Q6" s="26">
        <f t="shared" si="5"/>
        <v>0.596969082447136</v>
      </c>
      <c r="T6" s="33" t="s">
        <v>40</v>
      </c>
      <c r="U6" s="33" t="str">
        <f t="shared" si="6"/>
        <v>600048.SH</v>
      </c>
      <c r="V6" s="33">
        <v>0.908</v>
      </c>
      <c r="W6">
        <f t="shared" si="7"/>
        <v>0.00908</v>
      </c>
      <c r="AA6" s="35" t="s">
        <v>41</v>
      </c>
      <c r="AB6" s="36">
        <f>MEDIAN(K2:K51)</f>
        <v>96807721119.4755</v>
      </c>
      <c r="AC6" s="36">
        <v>95795000000</v>
      </c>
      <c r="AD6" s="37">
        <f t="shared" si="8"/>
        <v>0.0105717534263319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4.72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0.605436760770964</v>
      </c>
      <c r="J7" s="26">
        <v>1</v>
      </c>
      <c r="K7" s="25">
        <f t="shared" si="3"/>
        <v>90875297237.6068</v>
      </c>
      <c r="L7" s="25">
        <f t="shared" si="4"/>
        <v>146157878912.64</v>
      </c>
      <c r="M7" s="27">
        <f t="shared" si="9"/>
        <v>0.0130468720207134</v>
      </c>
      <c r="N7" s="27">
        <f>L7/SUM($L$2:$L$51)</f>
        <v>0.00810159775221239</v>
      </c>
      <c r="O7" s="29">
        <f>VLOOKUP(A7,U:W,3,FALSE)</f>
        <v>0.01295</v>
      </c>
      <c r="P7" s="25">
        <f>O7*$AC$2</f>
        <v>90196413300</v>
      </c>
      <c r="Q7" s="26">
        <f t="shared" si="5"/>
        <v>0.600913845252466</v>
      </c>
      <c r="T7" s="33" t="s">
        <v>44</v>
      </c>
      <c r="U7" s="33" t="str">
        <f t="shared" si="6"/>
        <v>600050.SH</v>
      </c>
      <c r="V7" s="33">
        <v>1.295</v>
      </c>
      <c r="W7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13.5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0.998259742540422</v>
      </c>
      <c r="J8" s="26">
        <v>1</v>
      </c>
      <c r="K8" s="25">
        <f t="shared" si="3"/>
        <v>68093991644.6991</v>
      </c>
      <c r="L8" s="25">
        <f t="shared" si="4"/>
        <v>68212699303.5</v>
      </c>
      <c r="M8" s="27">
        <f t="shared" si="9"/>
        <v>0.00977618364256934</v>
      </c>
      <c r="N8" s="27">
        <f>L8/SUM($L$2:$L$51)</f>
        <v>0.00378106096955532</v>
      </c>
      <c r="O8" s="29">
        <f>VLOOKUP(A8,U:W,3,FALSE)</f>
        <v>0.01012</v>
      </c>
      <c r="P8" s="25">
        <f>O8*$AC$2</f>
        <v>70485536880</v>
      </c>
      <c r="Q8" s="26">
        <f t="shared" si="5"/>
        <v>1.03331985978721</v>
      </c>
      <c r="T8" s="33" t="s">
        <v>47</v>
      </c>
      <c r="U8" s="33" t="str">
        <f t="shared" si="6"/>
        <v>600089.SH</v>
      </c>
      <c r="V8" s="33">
        <v>1.012</v>
      </c>
      <c r="W8">
        <f t="shared" si="7"/>
        <v>0.01012</v>
      </c>
      <c r="Y8" s="19" t="s">
        <v>48</v>
      </c>
      <c r="Z8" s="19" t="s">
        <v>49</v>
      </c>
      <c r="AA8" s="34" t="s">
        <v>197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13.7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0.401601616346865</v>
      </c>
      <c r="J9" s="26">
        <v>1</v>
      </c>
      <c r="K9" s="25">
        <f t="shared" si="3"/>
        <v>63686627845.3102</v>
      </c>
      <c r="L9" s="25">
        <f t="shared" si="4"/>
        <v>158581602396.5</v>
      </c>
      <c r="M9" s="27">
        <f t="shared" si="9"/>
        <v>0.0091434230003785</v>
      </c>
      <c r="N9" s="27">
        <f>L9/SUM($L$2:$L$51)</f>
        <v>0.00879025039960822</v>
      </c>
      <c r="O9" s="29">
        <f>VLOOKUP(A9,U:W,3,FALSE)</f>
        <v>0.00926</v>
      </c>
      <c r="P9" s="25">
        <f>O9*$AC$2</f>
        <v>64495659240</v>
      </c>
      <c r="Q9" s="26">
        <f t="shared" si="5"/>
        <v>0.406703288813681</v>
      </c>
      <c r="T9" s="33" t="s">
        <v>53</v>
      </c>
      <c r="U9" s="33" t="str">
        <f t="shared" si="6"/>
        <v>600104.SH</v>
      </c>
      <c r="V9" s="33">
        <v>0.926</v>
      </c>
      <c r="W9">
        <f t="shared" si="7"/>
        <v>0.00926</v>
      </c>
      <c r="Y9">
        <f>MATCH(LARGE($K$2:$K$51,Z9),$K$2:$K$51,0)</f>
        <v>15</v>
      </c>
      <c r="Z9">
        <v>1</v>
      </c>
      <c r="AA9" s="38" t="str" cm="1">
        <f t="array" ref="AA9">INDEX(B:B,Y9+1)</f>
        <v>贵州茅台</v>
      </c>
      <c r="AB9" s="37">
        <f>LARGE($M$2:$M$51,Z9)</f>
        <v>0.137094837343197</v>
      </c>
      <c r="AC9" s="37">
        <v>0.134</v>
      </c>
      <c r="AD9" s="37">
        <f t="shared" ref="AD9:AD18" si="10">AB9/AC9-1</f>
        <v>0.0230958010686333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40.44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0.496536292632243</v>
      </c>
      <c r="J10" s="26">
        <v>1</v>
      </c>
      <c r="K10" s="25">
        <f t="shared" si="3"/>
        <v>89806045987.9718</v>
      </c>
      <c r="L10" s="25">
        <f t="shared" si="4"/>
        <v>180865018973.52</v>
      </c>
      <c r="M10" s="27">
        <f t="shared" si="9"/>
        <v>0.0128933607295701</v>
      </c>
      <c r="N10" s="27">
        <f>L10/SUM($L$2:$L$51)</f>
        <v>0.0100254303228192</v>
      </c>
      <c r="O10" s="29">
        <f>VLOOKUP(A10,U:W,3,FALSE)</f>
        <v>0.01314</v>
      </c>
      <c r="P10" s="25">
        <f>O10*$AC$2</f>
        <v>91519758360</v>
      </c>
      <c r="Q10" s="26">
        <f t="shared" si="5"/>
        <v>0.506011382850098</v>
      </c>
      <c r="T10" s="33" t="s">
        <v>57</v>
      </c>
      <c r="U10" s="33" t="str">
        <f t="shared" si="6"/>
        <v>600150.SH</v>
      </c>
      <c r="V10" s="33">
        <v>1.314</v>
      </c>
      <c r="W10">
        <f t="shared" si="7"/>
        <v>0.01314</v>
      </c>
      <c r="Y10">
        <f>MATCH(LARGE($K$2:$K$51,Z10),$K$2:$K$51,0)</f>
        <v>26</v>
      </c>
      <c r="Z10">
        <v>2</v>
      </c>
      <c r="AA10" s="38" t="str" cm="1">
        <f t="array" ref="AA10">INDEX(B:B,Y10+1)</f>
        <v>中国平安</v>
      </c>
      <c r="AB10" s="37">
        <f>LARGE($M$2:$M$51,Z10)</f>
        <v>0.0647472858573383</v>
      </c>
      <c r="AC10" s="37">
        <v>0.0649</v>
      </c>
      <c r="AD10" s="37">
        <f t="shared" si="10"/>
        <v>-0.00235306845395578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38.45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0.70655380244756</v>
      </c>
      <c r="J11" s="26">
        <v>1</v>
      </c>
      <c r="K11" s="25">
        <f t="shared" si="3"/>
        <v>173298314616.253</v>
      </c>
      <c r="L11" s="25">
        <f t="shared" si="4"/>
        <v>245272637435.3</v>
      </c>
      <c r="M11" s="27">
        <f t="shared" si="9"/>
        <v>0.0248802590025303</v>
      </c>
      <c r="N11" s="27">
        <f>L11/SUM($L$2:$L$51)</f>
        <v>0.013595573929427</v>
      </c>
      <c r="O11" s="29">
        <f>VLOOKUP(A11,U:W,3,FALSE)</f>
        <v>0.02479</v>
      </c>
      <c r="P11" s="25">
        <f>O11*$AC$2</f>
        <v>172661705460</v>
      </c>
      <c r="Q11" s="26">
        <f t="shared" si="5"/>
        <v>0.70395828603403</v>
      </c>
      <c r="T11" s="33" t="s">
        <v>60</v>
      </c>
      <c r="U11" s="33" t="str">
        <f t="shared" si="6"/>
        <v>600276.SH</v>
      </c>
      <c r="V11" s="33">
        <v>2.479</v>
      </c>
      <c r="W11">
        <f t="shared" si="7"/>
        <v>0.02479</v>
      </c>
      <c r="Y11">
        <f>MATCH(LARGE($K$2:$K$51,Z11),$K$2:$K$51,0)</f>
        <v>4</v>
      </c>
      <c r="Z11">
        <v>3</v>
      </c>
      <c r="AA11" s="38" t="str" cm="1">
        <f t="array" ref="AA11">INDEX(B:B,Y11+1)</f>
        <v>招商银行</v>
      </c>
      <c r="AB11" s="37">
        <f>LARGE($M$2:$M$51,Z11)</f>
        <v>0.0616470177616543</v>
      </c>
      <c r="AC11" s="37">
        <v>0.0617</v>
      </c>
      <c r="AD11" s="37">
        <f t="shared" si="10"/>
        <v>-0.000858707266543135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81.01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0.592121352041211</v>
      </c>
      <c r="J12" s="26">
        <v>1</v>
      </c>
      <c r="K12" s="25">
        <f t="shared" si="3"/>
        <v>150606583507.742</v>
      </c>
      <c r="L12" s="25">
        <f t="shared" si="4"/>
        <v>254350874172.26</v>
      </c>
      <c r="M12" s="27">
        <f t="shared" si="9"/>
        <v>0.0216224307400587</v>
      </c>
      <c r="N12" s="27">
        <f>L12/SUM($L$2:$L$51)</f>
        <v>0.0140987847237364</v>
      </c>
      <c r="O12" s="29">
        <f>VLOOKUP(A12,U:W,3,FALSE)</f>
        <v>0.02199</v>
      </c>
      <c r="P12" s="25">
        <f>O12*$AC$2</f>
        <v>153159778260</v>
      </c>
      <c r="Q12" s="26">
        <f t="shared" si="5"/>
        <v>0.602159433335668</v>
      </c>
      <c r="T12" s="33" t="s">
        <v>63</v>
      </c>
      <c r="U12" s="33" t="str">
        <f t="shared" si="6"/>
        <v>600309.SH</v>
      </c>
      <c r="V12" s="33">
        <v>2.199</v>
      </c>
      <c r="W12">
        <f t="shared" si="7"/>
        <v>0.02199</v>
      </c>
      <c r="Y12">
        <f>MATCH(LARGE($K$2:$K$51,Z12),$K$2:$K$51,0)</f>
        <v>19</v>
      </c>
      <c r="Z12">
        <v>4</v>
      </c>
      <c r="AA12" s="38" t="str" cm="1">
        <f t="array" ref="AA12">INDEX(B:B,Y12+1)</f>
        <v>长江电力</v>
      </c>
      <c r="AB12" s="37">
        <f>LARGE($M$2:$M$51,Z12)</f>
        <v>0.050870204536704</v>
      </c>
      <c r="AC12" s="37">
        <v>0.0516</v>
      </c>
      <c r="AD12" s="37">
        <f t="shared" si="10"/>
        <v>-0.0141433229320928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24.7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0.504375302572025</v>
      </c>
      <c r="J13" s="26">
        <v>1</v>
      </c>
      <c r="K13" s="25">
        <f t="shared" si="3"/>
        <v>100073484448.773</v>
      </c>
      <c r="L13" s="25">
        <f t="shared" si="4"/>
        <v>197216772435.8</v>
      </c>
      <c r="M13" s="27">
        <f t="shared" si="9"/>
        <v>0.0143674462032976</v>
      </c>
      <c r="N13" s="27">
        <f>L13/SUM($L$2:$L$51)</f>
        <v>0.0109318154597705</v>
      </c>
      <c r="O13" s="29">
        <f>VLOOKUP(A13,U:W,3,FALSE)</f>
        <v>0.01447</v>
      </c>
      <c r="P13" s="25">
        <f>O13*$AC$2</f>
        <v>100783173780</v>
      </c>
      <c r="Q13" s="26">
        <f t="shared" si="5"/>
        <v>0.507952171841058</v>
      </c>
      <c r="T13" s="33" t="s">
        <v>66</v>
      </c>
      <c r="U13" s="33" t="str">
        <f t="shared" si="6"/>
        <v>600406.SH</v>
      </c>
      <c r="V13" s="33">
        <v>1.447</v>
      </c>
      <c r="W13">
        <f t="shared" si="7"/>
        <v>0.01447</v>
      </c>
      <c r="Y13">
        <f>MATCH(LARGE($K$2:$K$51,Z13),$K$2:$K$51,0)</f>
        <v>39</v>
      </c>
      <c r="Z13">
        <v>5</v>
      </c>
      <c r="AA13" s="38" t="str" cm="1">
        <f t="array" ref="AA13">INDEX(B:B,Y13+1)</f>
        <v>紫金矿业</v>
      </c>
      <c r="AB13" s="37">
        <f>LARGE($M$2:$M$51,Z13)</f>
        <v>0.0420365744352755</v>
      </c>
      <c r="AC13" s="37">
        <v>0.043</v>
      </c>
      <c r="AD13" s="37">
        <f t="shared" si="10"/>
        <v>-0.0224052456912675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201.1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0.50441606768056</v>
      </c>
      <c r="J14" s="26">
        <v>1</v>
      </c>
      <c r="K14" s="25">
        <f t="shared" si="3"/>
        <v>61199334110.5368</v>
      </c>
      <c r="L14" s="25">
        <f t="shared" si="4"/>
        <v>121327090931</v>
      </c>
      <c r="M14" s="27">
        <f t="shared" si="9"/>
        <v>0.00878632482274434</v>
      </c>
      <c r="N14" s="27">
        <f>L14/SUM($L$2:$L$51)</f>
        <v>0.00672521587260153</v>
      </c>
      <c r="O14" s="29">
        <f>VLOOKUP(A14,U:W,3,FALSE)</f>
        <v>0.00902</v>
      </c>
      <c r="P14" s="25">
        <f>O14*$AC$2</f>
        <v>62824065480</v>
      </c>
      <c r="Q14" s="26">
        <f t="shared" si="5"/>
        <v>0.517807399797698</v>
      </c>
      <c r="T14" s="33" t="s">
        <v>69</v>
      </c>
      <c r="U14" s="33" t="str">
        <f t="shared" si="6"/>
        <v>600436.SH</v>
      </c>
      <c r="V14" s="33">
        <v>0.902</v>
      </c>
      <c r="W14">
        <f t="shared" si="7"/>
        <v>0.00902</v>
      </c>
      <c r="Y14">
        <f>MATCH(LARGE($K$2:$K$51,Z14),$K$2:$K$51,0)</f>
        <v>23</v>
      </c>
      <c r="Z14">
        <v>6</v>
      </c>
      <c r="AA14" s="38" t="str" cm="1">
        <f t="array" ref="AA14">INDEX(B:B,Y14+1)</f>
        <v>兴业银行</v>
      </c>
      <c r="AB14" s="37">
        <f>LARGE($M$2:$M$51,Z14)</f>
        <v>0.036680256701033</v>
      </c>
      <c r="AC14" s="37">
        <v>0.0368</v>
      </c>
      <c r="AD14" s="37">
        <f t="shared" si="10"/>
        <v>-0.00325389399366816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17.38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0.611155856319826</v>
      </c>
      <c r="J15" s="26">
        <v>1</v>
      </c>
      <c r="K15" s="25">
        <f t="shared" si="3"/>
        <v>47819505061.9958</v>
      </c>
      <c r="L15" s="25">
        <f t="shared" si="4"/>
        <v>78244370183.98</v>
      </c>
      <c r="M15" s="27">
        <f t="shared" si="9"/>
        <v>0.00686539666556965</v>
      </c>
      <c r="N15" s="27">
        <f>L15/SUM($L$2:$L$51)</f>
        <v>0.00433712105239771</v>
      </c>
      <c r="O15" s="29">
        <f>VLOOKUP(A15,U:W,3,FALSE)</f>
        <v>0.00745</v>
      </c>
      <c r="P15" s="25">
        <f>O15*$AC$2</f>
        <v>51889056300</v>
      </c>
      <c r="Q15" s="26">
        <f t="shared" si="5"/>
        <v>0.663166642890608</v>
      </c>
      <c r="T15" s="33" t="s">
        <v>72</v>
      </c>
      <c r="U15" s="33" t="str">
        <f t="shared" si="6"/>
        <v>600438.SH</v>
      </c>
      <c r="V15" s="33">
        <v>0.745</v>
      </c>
      <c r="W15">
        <f t="shared" si="7"/>
        <v>0.00745</v>
      </c>
      <c r="Y15">
        <f>MATCH(LARGE($K$2:$K$51,Z15),$K$2:$K$51,0)</f>
        <v>27</v>
      </c>
      <c r="Z15">
        <v>7</v>
      </c>
      <c r="AA15" s="38" t="str" cm="1">
        <f t="array" ref="AA15">INDEX(B:B,Y15+1)</f>
        <v>交通银行</v>
      </c>
      <c r="AB15" s="37">
        <f>LARGE($M$2:$M$51,Z15)</f>
        <v>0.0305015432065779</v>
      </c>
      <c r="AC15" s="37">
        <v>0.0307</v>
      </c>
      <c r="AD15" s="37">
        <f t="shared" si="10"/>
        <v>-0.00646439066521587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1485.74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0.511634354687608</v>
      </c>
      <c r="J16" s="26">
        <v>1</v>
      </c>
      <c r="K16" s="25">
        <f t="shared" si="3"/>
        <v>954905825206.609</v>
      </c>
      <c r="L16" s="25">
        <f t="shared" si="4"/>
        <v>1866383319372</v>
      </c>
      <c r="M16" s="27">
        <f t="shared" si="9"/>
        <v>0.137094837343197</v>
      </c>
      <c r="N16" s="27">
        <f>L16/SUM($L$2:$L$51)</f>
        <v>0.103454476881323</v>
      </c>
      <c r="O16" s="29">
        <f>VLOOKUP(A16,U:W,3,FALSE)</f>
        <v>0.13305</v>
      </c>
      <c r="P16" s="25">
        <f>O16*$AC$2</f>
        <v>926689790700</v>
      </c>
      <c r="Q16" s="26">
        <f t="shared" si="5"/>
        <v>0.496516327102523</v>
      </c>
      <c r="T16" s="33" t="s">
        <v>75</v>
      </c>
      <c r="U16" s="33" t="str">
        <f t="shared" si="6"/>
        <v>600519.SH</v>
      </c>
      <c r="V16" s="33">
        <v>13.305</v>
      </c>
      <c r="W16">
        <f t="shared" si="7"/>
        <v>0.13305</v>
      </c>
      <c r="Y16">
        <f>MATCH(LARGE($K$2:$K$51,Z16),$K$2:$K$51,0)</f>
        <v>29</v>
      </c>
      <c r="Z16">
        <v>8</v>
      </c>
      <c r="AA16" s="38" t="str" cm="1">
        <f t="array" ref="AA16">INDEX(B:B,Y16+1)</f>
        <v>工商银行</v>
      </c>
      <c r="AB16" s="37">
        <f>LARGE($M$2:$M$51,Z16)</f>
        <v>0.0295025136171207</v>
      </c>
      <c r="AC16" s="37">
        <v>0.03</v>
      </c>
      <c r="AD16" s="37">
        <f t="shared" si="10"/>
        <v>-0.0165828794293087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26.75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0.575364464798548</v>
      </c>
      <c r="J17" s="26">
        <v>1</v>
      </c>
      <c r="K17" s="25">
        <f t="shared" si="3"/>
        <v>101683414679.112</v>
      </c>
      <c r="L17" s="25">
        <f t="shared" si="4"/>
        <v>168753783494.5</v>
      </c>
      <c r="M17" s="27">
        <f t="shared" si="9"/>
        <v>0.0145985822140288</v>
      </c>
      <c r="N17" s="27">
        <f>L17/SUM($L$2:$L$51)</f>
        <v>0.00935409902776129</v>
      </c>
      <c r="O17" s="29">
        <f>VLOOKUP(A17,U:W,3,FALSE)</f>
        <v>0.01551</v>
      </c>
      <c r="P17" s="25">
        <f>O17*$AC$2</f>
        <v>108026746740</v>
      </c>
      <c r="Q17" s="26">
        <f t="shared" si="5"/>
        <v>0.611257514493719</v>
      </c>
      <c r="T17" s="33" t="s">
        <v>78</v>
      </c>
      <c r="U17" s="33" t="str">
        <f t="shared" si="6"/>
        <v>600690.SH</v>
      </c>
      <c r="V17" s="33">
        <v>1.551</v>
      </c>
      <c r="W17">
        <f t="shared" si="7"/>
        <v>0.01551</v>
      </c>
      <c r="Y17">
        <f>MATCH(LARGE($K$2:$K$51,Z17),$K$2:$K$51,0)</f>
        <v>2</v>
      </c>
      <c r="Z17">
        <v>9</v>
      </c>
      <c r="AA17" s="38" t="str" cm="1">
        <f t="array" ref="AA17">INDEX(B:B,Y17+1)</f>
        <v>中信证券</v>
      </c>
      <c r="AB17" s="37">
        <f>LARGE($M$2:$M$51,Z17)</f>
        <v>0.0254372253730408</v>
      </c>
      <c r="AC17" s="37">
        <v>0.0253</v>
      </c>
      <c r="AD17" s="37">
        <f t="shared" si="10"/>
        <v>0.00542392778817358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201.35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0.409312903477947</v>
      </c>
      <c r="J18" s="26">
        <v>1</v>
      </c>
      <c r="K18" s="25">
        <f t="shared" si="3"/>
        <v>100543538151.299</v>
      </c>
      <c r="L18" s="25">
        <f t="shared" si="4"/>
        <v>245639796099.7</v>
      </c>
      <c r="M18" s="27">
        <f t="shared" si="9"/>
        <v>0.0144349313250649</v>
      </c>
      <c r="N18" s="27">
        <f>L18/SUM($L$2:$L$51)</f>
        <v>0.0136159257013077</v>
      </c>
      <c r="O18" s="29">
        <f>VLOOKUP(A18,U:W,3,FALSE)</f>
        <v>0.01486</v>
      </c>
      <c r="P18" s="25">
        <f>O18*$AC$2</f>
        <v>103499513640</v>
      </c>
      <c r="Q18" s="26">
        <f t="shared" si="5"/>
        <v>0.421346684386563</v>
      </c>
      <c r="T18" s="33" t="s">
        <v>81</v>
      </c>
      <c r="U18" s="33" t="str">
        <f t="shared" si="6"/>
        <v>600809.SH</v>
      </c>
      <c r="V18" s="33">
        <v>1.486</v>
      </c>
      <c r="W18">
        <f t="shared" si="7"/>
        <v>0.01486</v>
      </c>
      <c r="Y18">
        <f>MATCH(LARGE($K$2:$K$51,Z18),$K$2:$K$51,0)</f>
        <v>10</v>
      </c>
      <c r="Z18">
        <v>10</v>
      </c>
      <c r="AA18" s="38" t="str" cm="1">
        <f t="array" ref="AA18">INDEX(B:B,Y18+1)</f>
        <v>恒瑞医药</v>
      </c>
      <c r="AB18" s="37">
        <f>LARGE($M$2:$M$51,Z18)</f>
        <v>0.0248802590025303</v>
      </c>
      <c r="AC18" s="37">
        <v>0.0247</v>
      </c>
      <c r="AD18" s="37">
        <f t="shared" si="10"/>
        <v>0.00729793532511258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25.61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0.999535507824616</v>
      </c>
      <c r="J19" s="26">
        <v>1</v>
      </c>
      <c r="K19" s="25">
        <f t="shared" si="3"/>
        <v>162960058987.293</v>
      </c>
      <c r="L19" s="25">
        <f t="shared" si="4"/>
        <v>161473461411.99</v>
      </c>
      <c r="M19" s="27">
        <f t="shared" si="9"/>
        <v>0.023396006381537</v>
      </c>
      <c r="N19" s="27">
        <f>L19/SUM($L$2:$L$51)</f>
        <v>0.00895054746107292</v>
      </c>
      <c r="O19" s="29">
        <f>VLOOKUP(A19,U:W,3,FALSE)</f>
        <v>0.02375</v>
      </c>
      <c r="P19" s="25">
        <f>O19*$AC$2</f>
        <v>165418132500</v>
      </c>
      <c r="Q19" s="26">
        <f t="shared" si="5"/>
        <v>1.01461240318206</v>
      </c>
      <c r="T19" s="33" t="s">
        <v>84</v>
      </c>
      <c r="U19" s="33" t="str">
        <f t="shared" si="6"/>
        <v>600887.SH</v>
      </c>
      <c r="V19" s="33">
        <v>2.375</v>
      </c>
      <c r="W19">
        <f t="shared" si="7"/>
        <v>0.02375</v>
      </c>
    </row>
    <row r="20" spans="1:30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29.39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0.492720921875907</v>
      </c>
      <c r="J20" s="26">
        <v>1</v>
      </c>
      <c r="K20" s="25">
        <f t="shared" si="3"/>
        <v>354325921988.928</v>
      </c>
      <c r="L20" s="25">
        <f t="shared" si="4"/>
        <v>705573268623.17</v>
      </c>
      <c r="M20" s="27">
        <f t="shared" si="9"/>
        <v>0.050870204536704</v>
      </c>
      <c r="N20" s="27">
        <f>L20/SUM($L$2:$L$51)</f>
        <v>0.0391102474230301</v>
      </c>
      <c r="O20" s="29">
        <f>VLOOKUP(A20,U:W,3,FALSE)</f>
        <v>0.05108</v>
      </c>
      <c r="P20" s="25">
        <f>O20*$AC$2</f>
        <v>355770871920</v>
      </c>
      <c r="Q20" s="26">
        <f t="shared" si="5"/>
        <v>0.494730250061962</v>
      </c>
      <c r="T20" s="33" t="s">
        <v>87</v>
      </c>
      <c r="U20" s="33" t="str">
        <f t="shared" si="6"/>
        <v>600900.SH</v>
      </c>
      <c r="V20" s="33">
        <v>5.108</v>
      </c>
      <c r="W20">
        <f t="shared" si="7"/>
        <v>0.05108</v>
      </c>
      <c r="AA20" s="34" t="s">
        <v>198</v>
      </c>
      <c r="AB20" s="34" t="s">
        <v>19</v>
      </c>
      <c r="AC20" s="34" t="s">
        <v>188</v>
      </c>
      <c r="AD20" s="34" t="s">
        <v>21</v>
      </c>
    </row>
    <row r="21" spans="1:30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109.15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1.05763247517398</v>
      </c>
      <c r="J21" s="26">
        <v>1</v>
      </c>
      <c r="K21" s="25">
        <f t="shared" si="3"/>
        <v>99013626979.4528</v>
      </c>
      <c r="L21" s="25">
        <f t="shared" si="4"/>
        <v>82803685933.05</v>
      </c>
      <c r="M21" s="27">
        <f t="shared" si="9"/>
        <v>0.0142152835674356</v>
      </c>
      <c r="N21" s="27">
        <f>L21/SUM($L$2:$L$51)</f>
        <v>0.0045898459995514</v>
      </c>
      <c r="O21" s="29">
        <f>VLOOKUP(A21,U:W,3,FALSE)</f>
        <v>0.01401</v>
      </c>
      <c r="P21" s="25">
        <f>O21*$AC$2</f>
        <v>97579285740</v>
      </c>
      <c r="Q21" s="26">
        <f t="shared" si="5"/>
        <v>1.04231129240748</v>
      </c>
      <c r="T21" s="33" t="s">
        <v>90</v>
      </c>
      <c r="U21" s="33" t="str">
        <f t="shared" si="6"/>
        <v>600941.SH</v>
      </c>
      <c r="V21" s="33">
        <v>1.401</v>
      </c>
      <c r="W21">
        <f t="shared" si="7"/>
        <v>0.01401</v>
      </c>
      <c r="AA21" s="39" t="s">
        <v>25</v>
      </c>
      <c r="AB21" s="36">
        <f>SUM(K2:K51)</f>
        <v>6965293833903.77</v>
      </c>
      <c r="AC21" s="40" t="s">
        <v>189</v>
      </c>
      <c r="AD21" s="40" t="s">
        <v>189</v>
      </c>
    </row>
    <row r="22" spans="1:30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13.46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0.801846068639999</v>
      </c>
      <c r="J22" s="26">
        <v>1</v>
      </c>
      <c r="K22" s="25">
        <f t="shared" si="3"/>
        <v>81788685587.0178</v>
      </c>
      <c r="L22" s="25">
        <f t="shared" si="4"/>
        <v>102000380550.48</v>
      </c>
      <c r="M22" s="27">
        <f t="shared" si="9"/>
        <v>0.0117423166254536</v>
      </c>
      <c r="N22" s="27">
        <f>L22/SUM($L$2:$L$51)</f>
        <v>0.00565392751961394</v>
      </c>
      <c r="O22" s="29">
        <f>VLOOKUP(A22,U:W,3,FALSE)</f>
        <v>0.01227</v>
      </c>
      <c r="P22" s="25">
        <f>O22*$AC$2</f>
        <v>85460230980</v>
      </c>
      <c r="Q22" s="26">
        <f t="shared" si="5"/>
        <v>0.837841441570449</v>
      </c>
      <c r="T22" s="33" t="s">
        <v>93</v>
      </c>
      <c r="U22" s="33" t="str">
        <f t="shared" si="6"/>
        <v>601012.SH</v>
      </c>
      <c r="V22" s="33">
        <v>1.227</v>
      </c>
      <c r="W22">
        <f t="shared" si="7"/>
        <v>0.01227</v>
      </c>
      <c r="AA22" s="39" t="s">
        <v>185</v>
      </c>
      <c r="AB22" s="36">
        <f>'上证50指数成份-0701'!AB22</f>
        <v>6958136737840</v>
      </c>
      <c r="AC22" s="40" t="s">
        <v>189</v>
      </c>
      <c r="AD22" s="40" t="s">
        <v>189</v>
      </c>
    </row>
    <row r="23" spans="1:30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45.4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0.163420860286969</v>
      </c>
      <c r="J23" s="26">
        <v>1</v>
      </c>
      <c r="K23" s="25">
        <f t="shared" si="3"/>
        <v>147410650314.841</v>
      </c>
      <c r="L23" s="25">
        <f t="shared" si="4"/>
        <v>748693123157</v>
      </c>
      <c r="M23" s="27">
        <f t="shared" si="9"/>
        <v>0.0211635939315748</v>
      </c>
      <c r="N23" s="27">
        <f>L23/SUM($L$2:$L$51)</f>
        <v>0.0415004005859383</v>
      </c>
      <c r="O23" s="29">
        <f>VLOOKUP(A23,U:W,3,FALSE)</f>
        <v>0.02113</v>
      </c>
      <c r="P23" s="25">
        <f>O23*$AC$2</f>
        <v>147169900620</v>
      </c>
      <c r="Q23" s="26">
        <f t="shared" si="5"/>
        <v>0.163153962867002</v>
      </c>
      <c r="T23" s="33" t="s">
        <v>96</v>
      </c>
      <c r="U23" s="33" t="str">
        <f t="shared" si="6"/>
        <v>601088.SH</v>
      </c>
      <c r="V23" s="33">
        <v>2.113</v>
      </c>
      <c r="W23">
        <f t="shared" si="7"/>
        <v>0.02113</v>
      </c>
      <c r="AA23" s="39" t="s">
        <v>186</v>
      </c>
      <c r="AB23" s="41">
        <f>(AB21/AB22)*2405.47</f>
        <v>2407.94425144362</v>
      </c>
      <c r="AC23" s="42" t="s">
        <v>199</v>
      </c>
      <c r="AD23" s="37">
        <f>AB23/AC23-1</f>
        <v>1.8377608547171e-5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17.62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0.697974408257121</v>
      </c>
      <c r="J24" s="26">
        <v>1</v>
      </c>
      <c r="K24" s="25">
        <f t="shared" si="3"/>
        <v>255488765825.713</v>
      </c>
      <c r="L24" s="25">
        <f t="shared" si="4"/>
        <v>366043171215.52</v>
      </c>
      <c r="M24" s="27">
        <f t="shared" si="9"/>
        <v>0.036680256701033</v>
      </c>
      <c r="N24" s="27">
        <f>L24/SUM($L$2:$L$51)</f>
        <v>0.0202899395858425</v>
      </c>
      <c r="O24" s="29">
        <f>VLOOKUP(A24,U:W,3,FALSE)</f>
        <v>0.03699</v>
      </c>
      <c r="P24" s="25">
        <f>O24*$AC$2</f>
        <v>257634388260</v>
      </c>
      <c r="Q24" s="26">
        <f t="shared" si="5"/>
        <v>0.7038360732273</v>
      </c>
      <c r="T24" s="33" t="s">
        <v>99</v>
      </c>
      <c r="U24" s="33" t="str">
        <f t="shared" si="6"/>
        <v>601166.SH</v>
      </c>
      <c r="V24" s="33">
        <v>3.699</v>
      </c>
      <c r="W24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26.28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0.385416924573131</v>
      </c>
      <c r="J25" s="26">
        <v>1</v>
      </c>
      <c r="K25" s="25">
        <f t="shared" si="3"/>
        <v>98198296960.5954</v>
      </c>
      <c r="L25" s="25">
        <f t="shared" si="4"/>
        <v>254784600000</v>
      </c>
      <c r="M25" s="27">
        <f t="shared" si="9"/>
        <v>0.0140982274836149</v>
      </c>
      <c r="N25" s="27">
        <f>L25/SUM($L$2:$L$51)</f>
        <v>0.0141228263437793</v>
      </c>
      <c r="O25" s="29">
        <f>VLOOKUP(A25,U:W,3,FALSE)</f>
        <v>0.01443</v>
      </c>
      <c r="P25" s="25">
        <f>O25*$AC$2</f>
        <v>100504574820</v>
      </c>
      <c r="Q25" s="26">
        <f t="shared" si="5"/>
        <v>0.394468797643186</v>
      </c>
      <c r="T25" s="33" t="s">
        <v>102</v>
      </c>
      <c r="U25" s="33" t="str">
        <f t="shared" si="6"/>
        <v>601225.SH</v>
      </c>
      <c r="V25" s="33">
        <v>1.443</v>
      </c>
      <c r="W25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4.53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0.0899559522948861</v>
      </c>
      <c r="J26" s="26">
        <v>1</v>
      </c>
      <c r="K26" s="25">
        <f t="shared" si="3"/>
        <v>142618248658.919</v>
      </c>
      <c r="L26" s="25">
        <f t="shared" si="4"/>
        <v>1446176274819.81</v>
      </c>
      <c r="M26" s="27">
        <f t="shared" si="9"/>
        <v>0.0204755538043091</v>
      </c>
      <c r="N26" s="27">
        <f>L26/SUM($L$2:$L$51)</f>
        <v>0.0801622091436209</v>
      </c>
      <c r="O26" s="29">
        <f>VLOOKUP(A26,U:W,3,FALSE)</f>
        <v>0.02009</v>
      </c>
      <c r="P26" s="25">
        <f>O26*$AC$2</f>
        <v>139926327660</v>
      </c>
      <c r="Q26" s="26">
        <f t="shared" si="5"/>
        <v>0.0882580327142055</v>
      </c>
      <c r="T26" s="33" t="s">
        <v>105</v>
      </c>
      <c r="U26" s="33" t="str">
        <f t="shared" si="6"/>
        <v>601288.SH</v>
      </c>
      <c r="V26" s="33">
        <v>2.009</v>
      </c>
      <c r="W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41.98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0.983222445750061</v>
      </c>
      <c r="J27" s="26">
        <v>1</v>
      </c>
      <c r="K27" s="25">
        <f t="shared" si="3"/>
        <v>450983870944.123</v>
      </c>
      <c r="L27" s="25">
        <f t="shared" si="4"/>
        <v>451816370036.1</v>
      </c>
      <c r="M27" s="27">
        <f t="shared" si="9"/>
        <v>0.0647472858573383</v>
      </c>
      <c r="N27" s="27">
        <f>L27/SUM($L$2:$L$51)</f>
        <v>0.0250443870363301</v>
      </c>
      <c r="O27" s="29">
        <f>VLOOKUP(A27,U:W,3,FALSE)</f>
        <v>0.06426</v>
      </c>
      <c r="P27" s="25">
        <f>O27*$AC$2</f>
        <v>447569229240</v>
      </c>
      <c r="Q27" s="26">
        <f t="shared" si="5"/>
        <v>0.975777939229995</v>
      </c>
      <c r="T27" s="33" t="s">
        <v>108</v>
      </c>
      <c r="U27" s="33" t="str">
        <f t="shared" si="6"/>
        <v>601318.SH</v>
      </c>
      <c r="V27" s="33">
        <v>6.426</v>
      </c>
      <c r="W27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7.77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0.613646264431734</v>
      </c>
      <c r="J28" s="26">
        <v>1</v>
      </c>
      <c r="K28" s="25">
        <f t="shared" si="3"/>
        <v>212452210821.326</v>
      </c>
      <c r="L28" s="25">
        <f t="shared" si="4"/>
        <v>304979213396.55</v>
      </c>
      <c r="M28" s="27">
        <f t="shared" si="9"/>
        <v>0.0305015432065779</v>
      </c>
      <c r="N28" s="27">
        <f>L28/SUM($L$2:$L$51)</f>
        <v>0.0169051366105403</v>
      </c>
      <c r="O28" s="29">
        <f>VLOOKUP(A28,U:W,3,FALSE)</f>
        <v>0.02963</v>
      </c>
      <c r="P28" s="25">
        <f>O28*$AC$2</f>
        <v>206372179620</v>
      </c>
      <c r="Q28" s="26">
        <f t="shared" si="5"/>
        <v>0.596084722380002</v>
      </c>
      <c r="T28" s="33" t="s">
        <v>111</v>
      </c>
      <c r="U28" s="33" t="str">
        <f t="shared" si="6"/>
        <v>601328.SH</v>
      </c>
      <c r="V28" s="33">
        <v>2.963</v>
      </c>
      <c r="W28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6.49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0.413765980282004</v>
      </c>
      <c r="J29" s="26">
        <v>1</v>
      </c>
      <c r="K29" s="25">
        <f t="shared" si="3"/>
        <v>66463886271.2938</v>
      </c>
      <c r="L29" s="25">
        <f t="shared" si="4"/>
        <v>132522231285.29</v>
      </c>
      <c r="M29" s="27">
        <f t="shared" si="9"/>
        <v>0.0095421511075066</v>
      </c>
      <c r="N29" s="27">
        <f>L29/SUM($L$2:$L$51)</f>
        <v>0.00734576759793294</v>
      </c>
      <c r="O29" s="29">
        <f>VLOOKUP(A29,U:W,3,FALSE)</f>
        <v>0.00967</v>
      </c>
      <c r="P29" s="25">
        <f>O29*$AC$2</f>
        <v>67351298580</v>
      </c>
      <c r="Q29" s="26">
        <f t="shared" si="5"/>
        <v>0.419290499602578</v>
      </c>
      <c r="T29" s="33" t="s">
        <v>114</v>
      </c>
      <c r="U29" s="33" t="str">
        <f t="shared" si="6"/>
        <v>601390.SH</v>
      </c>
      <c r="V29" s="33">
        <v>0.967</v>
      </c>
      <c r="W2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5.96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0.120925222420802</v>
      </c>
      <c r="J30" s="26">
        <v>1</v>
      </c>
      <c r="K30" s="25">
        <f t="shared" si="3"/>
        <v>205493676181.993</v>
      </c>
      <c r="L30" s="25">
        <f t="shared" si="4"/>
        <v>1606888786732.44</v>
      </c>
      <c r="M30" s="27">
        <f t="shared" si="9"/>
        <v>0.0295025136171207</v>
      </c>
      <c r="N30" s="27">
        <f>L30/SUM($L$2:$L$51)</f>
        <v>0.0890705768275964</v>
      </c>
      <c r="O30" s="29">
        <f>VLOOKUP(A30,U:W,3,FALSE)</f>
        <v>0.02884</v>
      </c>
      <c r="P30" s="25">
        <f>O30*$AC$2</f>
        <v>200869850160</v>
      </c>
      <c r="Q30" s="26">
        <f t="shared" si="5"/>
        <v>0.118204276450429</v>
      </c>
      <c r="T30" s="33" t="s">
        <v>117</v>
      </c>
      <c r="U30" s="33" t="str">
        <f t="shared" si="6"/>
        <v>601398.SH</v>
      </c>
      <c r="V30" s="33">
        <v>2.884</v>
      </c>
      <c r="W30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28.61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0.435876968547451</v>
      </c>
      <c r="J31" s="26">
        <v>1</v>
      </c>
      <c r="K31" s="25">
        <f t="shared" si="3"/>
        <v>95975913255.1086</v>
      </c>
      <c r="L31" s="25">
        <f t="shared" si="4"/>
        <v>195836636027.55</v>
      </c>
      <c r="M31" s="27">
        <f t="shared" si="9"/>
        <v>0.0137791621636898</v>
      </c>
      <c r="N31" s="27">
        <f>L31/SUM($L$2:$L$51)</f>
        <v>0.010855313870489</v>
      </c>
      <c r="O31" s="29">
        <f>VLOOKUP(A31,U:W,3,FALSE)</f>
        <v>0.01376</v>
      </c>
      <c r="P31" s="25">
        <f>O31*$AC$2</f>
        <v>95838042240</v>
      </c>
      <c r="Q31" s="26">
        <f t="shared" si="5"/>
        <v>0.435250823944311</v>
      </c>
      <c r="T31" s="33" t="s">
        <v>120</v>
      </c>
      <c r="U31" s="33" t="str">
        <f t="shared" si="6"/>
        <v>601601.SH</v>
      </c>
      <c r="V31" s="33">
        <v>1.376</v>
      </c>
      <c r="W31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30.72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0.0733210275964672</v>
      </c>
      <c r="J32" s="26">
        <v>1</v>
      </c>
      <c r="K32" s="25">
        <f t="shared" si="3"/>
        <v>50931233963.4833</v>
      </c>
      <c r="L32" s="25">
        <f t="shared" si="4"/>
        <v>639698841600</v>
      </c>
      <c r="M32" s="27">
        <f t="shared" si="9"/>
        <v>0.00731214435140898</v>
      </c>
      <c r="N32" s="27">
        <f>L32/SUM($L$2:$L$51)</f>
        <v>0.0354587979502433</v>
      </c>
      <c r="O32" s="29">
        <f>VLOOKUP(A32,U:W,3,FALSE)</f>
        <v>0.00747</v>
      </c>
      <c r="P32" s="25">
        <f>O32*$AC$2</f>
        <v>52028355780</v>
      </c>
      <c r="Q32" s="26">
        <f t="shared" si="5"/>
        <v>0.0749004532794025</v>
      </c>
      <c r="T32" s="33" t="s">
        <v>123</v>
      </c>
      <c r="U32" s="33" t="str">
        <f t="shared" si="6"/>
        <v>601628.SH</v>
      </c>
      <c r="V32" s="33">
        <v>0.747</v>
      </c>
      <c r="W32">
        <f t="shared" si="7"/>
        <v>0.00747</v>
      </c>
    </row>
    <row r="33" spans="1:23">
      <c r="A33" s="24" t="s">
        <v>124</v>
      </c>
      <c r="B33" s="24" t="s">
        <v>125</v>
      </c>
      <c r="C33" s="25">
        <v>8541963390</v>
      </c>
      <c r="D33" s="25">
        <v>6170418064</v>
      </c>
      <c r="E33" s="26">
        <v>24.01</v>
      </c>
      <c r="F33" s="27">
        <f t="shared" si="0"/>
        <v>0.722365313719754</v>
      </c>
      <c r="G33" s="28">
        <f t="shared" si="1"/>
        <v>0.8</v>
      </c>
      <c r="H33" s="25">
        <f t="shared" si="2"/>
        <v>6833570712</v>
      </c>
      <c r="I33" s="26">
        <v>0.183259906025834</v>
      </c>
      <c r="J33" s="26">
        <v>1</v>
      </c>
      <c r="K33" s="25">
        <f t="shared" si="3"/>
        <v>30068191831.3132</v>
      </c>
      <c r="L33" s="25">
        <f t="shared" si="4"/>
        <v>148151737716.64</v>
      </c>
      <c r="M33" s="27">
        <f t="shared" si="9"/>
        <v>0.00431685906557961</v>
      </c>
      <c r="N33" s="27">
        <f>L33/SUM($L$2:$L$51)</f>
        <v>0.0082121182532274</v>
      </c>
      <c r="O33" s="29">
        <f>VLOOKUP(A33,U:W,3,FALSE)</f>
        <v>0.00455</v>
      </c>
      <c r="P33" s="25">
        <f>O33*$AC$2</f>
        <v>31690631700</v>
      </c>
      <c r="Q33" s="26">
        <f t="shared" si="5"/>
        <v>0.19314836820993</v>
      </c>
      <c r="T33" s="33" t="s">
        <v>126</v>
      </c>
      <c r="U33" s="33" t="str">
        <f t="shared" si="6"/>
        <v>601633.SH</v>
      </c>
      <c r="V33" s="33">
        <v>0.455</v>
      </c>
      <c r="W33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5.17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0.160423317389246</v>
      </c>
      <c r="J34" s="26">
        <v>1</v>
      </c>
      <c r="K34" s="25">
        <f t="shared" si="3"/>
        <v>57570142812.7559</v>
      </c>
      <c r="L34" s="25">
        <f t="shared" si="4"/>
        <v>347022783184</v>
      </c>
      <c r="M34" s="27">
        <f t="shared" si="9"/>
        <v>0.00826528559822294</v>
      </c>
      <c r="N34" s="27">
        <f>L34/SUM($L$2:$L$51)</f>
        <v>0.0192356308200833</v>
      </c>
      <c r="O34" s="29">
        <f>VLOOKUP(A34,U:W,3,FALSE)</f>
        <v>0.00813</v>
      </c>
      <c r="P34" s="25">
        <f>O34*$AC$2</f>
        <v>56625238620</v>
      </c>
      <c r="Q34" s="26">
        <f t="shared" si="5"/>
        <v>0.157790274325415</v>
      </c>
      <c r="T34" s="33" t="s">
        <v>129</v>
      </c>
      <c r="U34" s="33" t="str">
        <f t="shared" si="6"/>
        <v>601658.SH</v>
      </c>
      <c r="V34" s="33">
        <v>0.813</v>
      </c>
      <c r="W34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5.43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0.49016256327968</v>
      </c>
      <c r="J35" s="26">
        <v>1</v>
      </c>
      <c r="K35" s="25">
        <f t="shared" si="3"/>
        <v>110774946174.265</v>
      </c>
      <c r="L35" s="25">
        <f t="shared" si="4"/>
        <v>224369720110.92</v>
      </c>
      <c r="M35" s="27">
        <f t="shared" ref="M35:M51" si="11">K35/$AB$2</f>
        <v>0.0159038439462617</v>
      </c>
      <c r="N35" s="27">
        <f>L35/SUM($L$2:$L$51)</f>
        <v>0.0124369157081271</v>
      </c>
      <c r="O35" s="29">
        <f>VLOOKUP(A35,U:W,3,FALSE)</f>
        <v>0.01595</v>
      </c>
      <c r="P35" s="25">
        <f>O35*$AC$2</f>
        <v>111091335300</v>
      </c>
      <c r="Q35" s="26">
        <f t="shared" si="5"/>
        <v>0.491562537824648</v>
      </c>
      <c r="T35" s="33" t="s">
        <v>132</v>
      </c>
      <c r="U35" s="33" t="str">
        <f t="shared" si="6"/>
        <v>601668.SH</v>
      </c>
      <c r="V35" s="33">
        <v>1.595</v>
      </c>
      <c r="W35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5.62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0.617785843635838</v>
      </c>
      <c r="J36" s="26">
        <v>1</v>
      </c>
      <c r="K36" s="25">
        <f t="shared" si="3"/>
        <v>47846779885.9155</v>
      </c>
      <c r="L36" s="25">
        <f t="shared" si="4"/>
        <v>73461975277</v>
      </c>
      <c r="M36" s="27">
        <f t="shared" si="11"/>
        <v>0.00686931248370599</v>
      </c>
      <c r="N36" s="27">
        <f>L36/SUM($L$2:$L$51)</f>
        <v>0.0040720307259861</v>
      </c>
      <c r="O36" s="29">
        <f>VLOOKUP(A36,U:W,3,FALSE)</f>
        <v>0.00695</v>
      </c>
      <c r="P36" s="25">
        <f>O36*$AC$2</f>
        <v>48406569300</v>
      </c>
      <c r="Q36" s="26">
        <f t="shared" si="5"/>
        <v>0.625013706749369</v>
      </c>
      <c r="T36" s="33" t="s">
        <v>135</v>
      </c>
      <c r="U36" s="33" t="str">
        <f t="shared" si="6"/>
        <v>601669.SH</v>
      </c>
      <c r="V36" s="33">
        <v>0.695</v>
      </c>
      <c r="W3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6.17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0.572562739908044</v>
      </c>
      <c r="J37" s="26">
        <v>1</v>
      </c>
      <c r="K37" s="25">
        <f t="shared" si="3"/>
        <v>96980512979.1475</v>
      </c>
      <c r="L37" s="25">
        <f t="shared" si="4"/>
        <v>120872924606.94</v>
      </c>
      <c r="M37" s="27">
        <f t="shared" si="11"/>
        <v>0.013923391502465</v>
      </c>
      <c r="N37" s="27">
        <f>L37/SUM($L$2:$L$51)</f>
        <v>0.00670004122654407</v>
      </c>
      <c r="O37" s="29">
        <f>VLOOKUP(A37,U:W,3,FALSE)</f>
        <v>0.01378</v>
      </c>
      <c r="P37" s="25">
        <f>O37*$AC$2</f>
        <v>95977341720</v>
      </c>
      <c r="Q37" s="26">
        <f t="shared" si="5"/>
        <v>0.566640122393554</v>
      </c>
      <c r="T37" s="33" t="s">
        <v>138</v>
      </c>
      <c r="U37" s="33" t="str">
        <f t="shared" si="6"/>
        <v>601728.SH</v>
      </c>
      <c r="V37" s="33">
        <v>1.378</v>
      </c>
      <c r="W37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10.64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0.0615636556359421</v>
      </c>
      <c r="J38" s="26">
        <v>1</v>
      </c>
      <c r="K38" s="25">
        <f t="shared" si="3"/>
        <v>119885566415.034</v>
      </c>
      <c r="L38" s="25">
        <f t="shared" si="4"/>
        <v>1722850907983.52</v>
      </c>
      <c r="M38" s="27">
        <f t="shared" si="11"/>
        <v>0.0172118462298729</v>
      </c>
      <c r="N38" s="27">
        <f>L38/SUM($L$2:$L$51)</f>
        <v>0.0954984099889621</v>
      </c>
      <c r="O38" s="29">
        <f>VLOOKUP(A38,U:W,3,FALSE)</f>
        <v>0.01689</v>
      </c>
      <c r="P38" s="25">
        <f>O38*$AC$2</f>
        <v>117638410860</v>
      </c>
      <c r="Q38" s="26">
        <f t="shared" si="5"/>
        <v>0.0604096959484886</v>
      </c>
      <c r="T38" s="33" t="s">
        <v>141</v>
      </c>
      <c r="U38" s="33" t="str">
        <f t="shared" si="6"/>
        <v>601857.SH</v>
      </c>
      <c r="V38" s="33">
        <v>1.689</v>
      </c>
      <c r="W38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64.75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0.474072670018016</v>
      </c>
      <c r="J39" s="26">
        <v>1</v>
      </c>
      <c r="K39" s="25">
        <f t="shared" si="3"/>
        <v>63506122124.48</v>
      </c>
      <c r="L39" s="25">
        <f t="shared" si="4"/>
        <v>126422791474</v>
      </c>
      <c r="M39" s="27">
        <f t="shared" si="11"/>
        <v>0.00911750798155307</v>
      </c>
      <c r="N39" s="27">
        <f>L39/SUM($L$2:$L$51)</f>
        <v>0.00700767287301949</v>
      </c>
      <c r="O39" s="29">
        <f>VLOOKUP(A39,U:W,3,FALSE)</f>
        <v>0.00881</v>
      </c>
      <c r="P39" s="25">
        <f>O39*$AC$2</f>
        <v>61361420940</v>
      </c>
      <c r="Q39" s="26">
        <f t="shared" si="5"/>
        <v>0.458062493630229</v>
      </c>
      <c r="T39" s="33" t="s">
        <v>144</v>
      </c>
      <c r="U39" s="33" t="str">
        <f t="shared" si="6"/>
        <v>601888.SH</v>
      </c>
      <c r="V39" s="33">
        <v>0.881</v>
      </c>
      <c r="W3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18.17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0.757881600374939</v>
      </c>
      <c r="J40" s="26">
        <v>1</v>
      </c>
      <c r="K40" s="25">
        <f t="shared" si="3"/>
        <v>292797092712.461</v>
      </c>
      <c r="L40" s="25">
        <f t="shared" si="4"/>
        <v>373507844464.12</v>
      </c>
      <c r="M40" s="27">
        <f t="shared" si="11"/>
        <v>0.0420365744352755</v>
      </c>
      <c r="N40" s="27">
        <f>L40/SUM($L$2:$L$51)</f>
        <v>0.0207037098215751</v>
      </c>
      <c r="O40" s="29">
        <f>VLOOKUP(A40,U:W,3,FALSE)</f>
        <v>0.04178</v>
      </c>
      <c r="P40" s="25">
        <f>O40*$AC$2</f>
        <v>290996613720</v>
      </c>
      <c r="Q40" s="26">
        <f t="shared" si="5"/>
        <v>0.753221206080696</v>
      </c>
      <c r="T40" s="33" t="s">
        <v>147</v>
      </c>
      <c r="U40" s="33" t="str">
        <f t="shared" si="6"/>
        <v>601899.SH</v>
      </c>
      <c r="V40" s="33">
        <v>4.178</v>
      </c>
      <c r="W40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15.53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0.49153909040232</v>
      </c>
      <c r="J41" s="26">
        <v>1</v>
      </c>
      <c r="K41" s="25">
        <f t="shared" si="3"/>
        <v>97469531836.713</v>
      </c>
      <c r="L41" s="25">
        <f t="shared" si="4"/>
        <v>198175627236.45</v>
      </c>
      <c r="M41" s="27">
        <f t="shared" si="11"/>
        <v>0.0139935994318398</v>
      </c>
      <c r="N41" s="27">
        <f>L41/SUM($L$2:$L$51)</f>
        <v>0.0109849652177954</v>
      </c>
      <c r="O41" s="29">
        <f>VLOOKUP(A41,U:W,3,FALSE)</f>
        <v>0.01427</v>
      </c>
      <c r="P41" s="25">
        <f>O41*$AC$2</f>
        <v>99390178980</v>
      </c>
      <c r="Q41" s="26">
        <f t="shared" si="5"/>
        <v>0.501224918701738</v>
      </c>
      <c r="T41" s="33" t="s">
        <v>150</v>
      </c>
      <c r="U41" s="33" t="str">
        <f t="shared" si="6"/>
        <v>601919.SH</v>
      </c>
      <c r="V41" s="33">
        <v>1.427</v>
      </c>
      <c r="W41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10.93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0.489832771924465</v>
      </c>
      <c r="J42" s="26">
        <v>1</v>
      </c>
      <c r="K42" s="25">
        <f t="shared" si="3"/>
        <v>101098693840</v>
      </c>
      <c r="L42" s="25">
        <f t="shared" si="4"/>
        <v>206394303596.31</v>
      </c>
      <c r="M42" s="27">
        <f t="shared" si="11"/>
        <v>0.0145146344505811</v>
      </c>
      <c r="N42" s="27">
        <f>L42/SUM($L$2:$L$51)</f>
        <v>0.0114405301891713</v>
      </c>
      <c r="O42" s="29">
        <f>VLOOKUP(A42,U:W,3,FALSE)</f>
        <v>0.01453</v>
      </c>
      <c r="P42" s="25">
        <f>O42*$AC$2</f>
        <v>101201072220</v>
      </c>
      <c r="Q42" s="26">
        <f t="shared" si="5"/>
        <v>0.490328804897352</v>
      </c>
      <c r="T42" s="33" t="s">
        <v>153</v>
      </c>
      <c r="U42" s="33" t="str">
        <f t="shared" si="6"/>
        <v>601985.SH</v>
      </c>
      <c r="V42" s="33">
        <v>1.453</v>
      </c>
      <c r="W42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4.74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0.0889484917530995</v>
      </c>
      <c r="J43" s="26">
        <v>1</v>
      </c>
      <c r="K43" s="25">
        <f t="shared" si="3"/>
        <v>99294847281.1991</v>
      </c>
      <c r="L43" s="25">
        <f t="shared" si="4"/>
        <v>999028540370.04</v>
      </c>
      <c r="M43" s="27">
        <f t="shared" si="11"/>
        <v>0.0142556580740182</v>
      </c>
      <c r="N43" s="27">
        <f>L43/SUM($L$2:$L$51)</f>
        <v>0.0553766067027809</v>
      </c>
      <c r="O43" s="29">
        <f>VLOOKUP(A43,U:W,3,FALSE)</f>
        <v>0.01406</v>
      </c>
      <c r="P43" s="25">
        <f>O43*$AC$2</f>
        <v>97927534440</v>
      </c>
      <c r="Q43" s="26">
        <f t="shared" si="5"/>
        <v>0.0877236506026329</v>
      </c>
      <c r="T43" s="33" t="s">
        <v>156</v>
      </c>
      <c r="U43" s="33" t="str">
        <f t="shared" si="6"/>
        <v>601988.SH</v>
      </c>
      <c r="V43" s="33">
        <v>1.406</v>
      </c>
      <c r="W43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37.6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0.88260376262086</v>
      </c>
      <c r="J44" s="26">
        <v>1</v>
      </c>
      <c r="K44" s="25">
        <f t="shared" si="3"/>
        <v>96634929259.8034</v>
      </c>
      <c r="L44" s="25">
        <f t="shared" si="4"/>
        <v>94934399592.8</v>
      </c>
      <c r="M44" s="27">
        <f t="shared" si="11"/>
        <v>0.0138737764068804</v>
      </c>
      <c r="N44" s="27">
        <f>L44/SUM($L$2:$L$51)</f>
        <v>0.00526225697903274</v>
      </c>
      <c r="O44" s="29">
        <f>VLOOKUP(A44,U:W,3,FALSE)</f>
        <v>0.01428</v>
      </c>
      <c r="P44" s="25">
        <f>O44*$AC$2</f>
        <v>99459828720</v>
      </c>
      <c r="Q44" s="26">
        <f t="shared" si="5"/>
        <v>0.908404649646833</v>
      </c>
      <c r="T44" s="33" t="s">
        <v>159</v>
      </c>
      <c r="U44" s="33" t="str">
        <f t="shared" si="6"/>
        <v>603259.SH</v>
      </c>
      <c r="V44" s="33">
        <v>1.428</v>
      </c>
      <c r="W44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34.22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0.301910267077231</v>
      </c>
      <c r="J45" s="26">
        <v>1</v>
      </c>
      <c r="K45" s="25">
        <f t="shared" si="3"/>
        <v>57448617968.8372</v>
      </c>
      <c r="L45" s="25">
        <f t="shared" si="4"/>
        <v>190283750615.68</v>
      </c>
      <c r="M45" s="27">
        <f t="shared" si="11"/>
        <v>0.0082478384026248</v>
      </c>
      <c r="N45" s="27">
        <f>L45/SUM($L$2:$L$51)</f>
        <v>0.0105475149047009</v>
      </c>
      <c r="O45" s="29">
        <f>VLOOKUP(A45,U:W,3,FALSE)</f>
        <v>0.0083</v>
      </c>
      <c r="P45" s="25">
        <f>O45*$AC$2</f>
        <v>57809284200</v>
      </c>
      <c r="Q45" s="26">
        <f t="shared" si="5"/>
        <v>0.303805679743819</v>
      </c>
      <c r="T45" s="33" t="s">
        <v>162</v>
      </c>
      <c r="U45" s="33" t="str">
        <f t="shared" si="6"/>
        <v>603288.SH</v>
      </c>
      <c r="V45" s="33">
        <v>0.83</v>
      </c>
      <c r="W45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97.87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0.70569853184174</v>
      </c>
      <c r="J46" s="26">
        <v>1</v>
      </c>
      <c r="K46" s="25">
        <f t="shared" si="3"/>
        <v>83969634085.2919</v>
      </c>
      <c r="L46" s="25">
        <f t="shared" si="4"/>
        <v>118855968728.34</v>
      </c>
      <c r="M46" s="27">
        <f t="shared" si="11"/>
        <v>0.0120554331357232</v>
      </c>
      <c r="N46" s="27">
        <f>L46/SUM($L$2:$L$51)</f>
        <v>0.0065882404441713</v>
      </c>
      <c r="O46" s="29">
        <f>VLOOKUP(A46,U:W,3,FALSE)</f>
        <v>0.01221</v>
      </c>
      <c r="P46" s="25">
        <f>O46*$AC$2</f>
        <v>85042332540</v>
      </c>
      <c r="Q46" s="26">
        <f t="shared" si="5"/>
        <v>0.714713716114515</v>
      </c>
      <c r="T46" s="33" t="s">
        <v>165</v>
      </c>
      <c r="U46" s="33" t="str">
        <f t="shared" si="6"/>
        <v>603501.SH</v>
      </c>
      <c r="V46" s="33">
        <v>1.221</v>
      </c>
      <c r="W4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91.6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1.0177865599848</v>
      </c>
      <c r="J47" s="26">
        <v>1</v>
      </c>
      <c r="K47" s="25">
        <f t="shared" si="3"/>
        <v>62175177907.0861</v>
      </c>
      <c r="L47" s="25">
        <f t="shared" si="4"/>
        <v>60935563739.2</v>
      </c>
      <c r="M47" s="27">
        <f t="shared" si="11"/>
        <v>0.00892642570288229</v>
      </c>
      <c r="N47" s="27">
        <f>L47/SUM($L$2:$L$51)</f>
        <v>0.00337768603302168</v>
      </c>
      <c r="O47" s="29">
        <f>VLOOKUP(A47,U:W,3,FALSE)</f>
        <v>0.00921</v>
      </c>
      <c r="P47" s="25">
        <f>O47*$AC$2</f>
        <v>64147410540</v>
      </c>
      <c r="Q47" s="26">
        <f t="shared" si="5"/>
        <v>1.05007133880671</v>
      </c>
      <c r="T47" s="33" t="s">
        <v>168</v>
      </c>
      <c r="U47" s="33" t="str">
        <f t="shared" si="6"/>
        <v>603986.SH</v>
      </c>
      <c r="V47" s="33">
        <v>0.921</v>
      </c>
      <c r="W47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140.6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0.696634007328742</v>
      </c>
      <c r="J48" s="26">
        <v>1</v>
      </c>
      <c r="K48" s="25">
        <f t="shared" si="3"/>
        <v>60854849157.7986</v>
      </c>
      <c r="L48" s="25">
        <f t="shared" si="4"/>
        <v>87355553300</v>
      </c>
      <c r="M48" s="27">
        <f t="shared" si="11"/>
        <v>0.0087368674759399</v>
      </c>
      <c r="N48" s="27">
        <f>L48/SUM($L$2:$L$51)</f>
        <v>0.00484215807949403</v>
      </c>
      <c r="O48" s="29">
        <f>VLOOKUP(A48,U:W,3,FALSE)</f>
        <v>0.00885</v>
      </c>
      <c r="P48" s="25">
        <f>O48*$AC$2</f>
        <v>61640019900</v>
      </c>
      <c r="Q48" s="26">
        <f t="shared" si="5"/>
        <v>0.705622225164247</v>
      </c>
      <c r="T48" s="33" t="s">
        <v>171</v>
      </c>
      <c r="U48" s="33" t="str">
        <f t="shared" si="6"/>
        <v>688012.SH</v>
      </c>
      <c r="V48" s="33">
        <v>0.885</v>
      </c>
      <c r="W48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68.92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1.00250918986471</v>
      </c>
      <c r="J49" s="26">
        <v>1</v>
      </c>
      <c r="K49" s="25">
        <f t="shared" si="3"/>
        <v>64238134736.1203</v>
      </c>
      <c r="L49" s="25">
        <f t="shared" si="4"/>
        <v>60652153899.52</v>
      </c>
      <c r="M49" s="27">
        <f t="shared" si="11"/>
        <v>0.00922260227177199</v>
      </c>
      <c r="N49" s="27">
        <f>L49/SUM($L$2:$L$51)</f>
        <v>0.0033619764966136</v>
      </c>
      <c r="O49" s="29">
        <f>VLOOKUP(A49,U:W,3,FALSE)</f>
        <v>0.00944</v>
      </c>
      <c r="P49" s="25">
        <f>O49*$AC$2</f>
        <v>65749354560</v>
      </c>
      <c r="Q49" s="26">
        <f t="shared" si="5"/>
        <v>1.02609349485066</v>
      </c>
      <c r="T49" s="33" t="s">
        <v>174</v>
      </c>
      <c r="U49" s="33" t="str">
        <f t="shared" si="6"/>
        <v>688041.SH</v>
      </c>
      <c r="V49" s="33">
        <v>0.944</v>
      </c>
      <c r="W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191.42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0.557534016750399</v>
      </c>
      <c r="J50" s="26">
        <v>1</v>
      </c>
      <c r="K50" s="25">
        <f t="shared" si="3"/>
        <v>49312288415.6019</v>
      </c>
      <c r="L50" s="25">
        <f t="shared" si="4"/>
        <v>88447138531.6</v>
      </c>
      <c r="M50" s="27">
        <f t="shared" si="11"/>
        <v>0.00707971402090361</v>
      </c>
      <c r="N50" s="27">
        <f>L50/SUM($L$2:$L$51)</f>
        <v>0.00490266514571907</v>
      </c>
      <c r="O50" s="29">
        <f>VLOOKUP(A50,U:W,3,FALSE)</f>
        <v>0.00759</v>
      </c>
      <c r="P50" s="25">
        <f>O50*$AC$2</f>
        <v>52864152660</v>
      </c>
      <c r="Q50" s="26">
        <f t="shared" si="5"/>
        <v>0.597692062599775</v>
      </c>
      <c r="T50" s="33" t="s">
        <v>177</v>
      </c>
      <c r="U50" s="33" t="str">
        <f t="shared" si="6"/>
        <v>688111.SH</v>
      </c>
      <c r="V50" s="33">
        <v>0.759</v>
      </c>
      <c r="W50">
        <f t="shared" si="7"/>
        <v>0.00759</v>
      </c>
    </row>
    <row r="51" spans="1:23">
      <c r="A51" s="24" t="s">
        <v>178</v>
      </c>
      <c r="B51" s="24" t="s">
        <v>179</v>
      </c>
      <c r="C51" s="25">
        <v>7956329832</v>
      </c>
      <c r="D51" s="25">
        <v>1973609172</v>
      </c>
      <c r="E51" s="26">
        <v>46.16</v>
      </c>
      <c r="F51" s="27">
        <f t="shared" si="0"/>
        <v>0.248055223158577</v>
      </c>
      <c r="G51" s="28">
        <f t="shared" si="1"/>
        <v>0.3</v>
      </c>
      <c r="H51" s="25">
        <f t="shared" si="2"/>
        <v>2386898949.6</v>
      </c>
      <c r="I51" s="26">
        <v>0.835520354942681</v>
      </c>
      <c r="J51" s="26">
        <v>1</v>
      </c>
      <c r="K51" s="25">
        <f t="shared" si="3"/>
        <v>92057010673.99</v>
      </c>
      <c r="L51" s="25">
        <f t="shared" si="4"/>
        <v>91101799379.52</v>
      </c>
      <c r="M51" s="27">
        <f t="shared" si="11"/>
        <v>0.0132165293911794</v>
      </c>
      <c r="N51" s="27">
        <f>L51/SUM($L$2:$L$51)</f>
        <v>0.00504981420479409</v>
      </c>
      <c r="O51" s="29">
        <f>VLOOKUP(A51,U:W,3,FALSE)</f>
        <v>0.01313</v>
      </c>
      <c r="P51" s="25">
        <f>O51*$AC$2</f>
        <v>91450108620</v>
      </c>
      <c r="Q51" s="26">
        <f t="shared" si="5"/>
        <v>0.830012039868657</v>
      </c>
      <c r="T51" s="33" t="s">
        <v>180</v>
      </c>
      <c r="U51" s="33" t="str">
        <f t="shared" si="6"/>
        <v>688981.SH</v>
      </c>
      <c r="V51" s="33">
        <v>1.313</v>
      </c>
      <c r="W51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30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  <ignoredErrors>
    <ignoredError sqref="AC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AD57"/>
  <sheetViews>
    <sheetView showRuler="0" topLeftCell="C1" workbookViewId="0">
      <selection activeCell="AA1" sqref="AA1"/>
    </sheetView>
  </sheetViews>
  <sheetFormatPr defaultColWidth="9" defaultRowHeight="13"/>
  <cols>
    <col min="1" max="1" width="11.7" customWidth="1"/>
    <col min="2" max="2" width="10.5" customWidth="1"/>
    <col min="3" max="4" width="17.6" customWidth="1"/>
    <col min="5" max="5" width="16.8" customWidth="1"/>
    <col min="6" max="6" width="13.3" customWidth="1"/>
    <col min="7" max="7" width="9.1" customWidth="1"/>
    <col min="8" max="8" width="17.6" customWidth="1"/>
    <col min="9" max="9" width="15.7" customWidth="1"/>
    <col min="10" max="10" width="4.9" customWidth="1"/>
    <col min="11" max="11" width="20.8" customWidth="1"/>
    <col min="12" max="12" width="19.6" customWidth="1"/>
    <col min="13" max="14" width="11.2" customWidth="1"/>
    <col min="15" max="15" width="10.7" customWidth="1"/>
    <col min="16" max="16" width="20.9" customWidth="1"/>
    <col min="17" max="17" width="13.7" customWidth="1"/>
    <col min="27" max="27" width="25.6" customWidth="1"/>
    <col min="28" max="30" width="13.7" customWidth="1"/>
  </cols>
  <sheetData>
    <row r="1" ht="26" spans="1:3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T1" s="31" t="s">
        <v>17</v>
      </c>
      <c r="U1" s="32"/>
      <c r="V1" s="32"/>
      <c r="W1" s="32"/>
      <c r="AA1" s="34" t="s">
        <v>200</v>
      </c>
      <c r="AB1" s="34" t="s">
        <v>19</v>
      </c>
      <c r="AC1" s="34" t="s">
        <v>20</v>
      </c>
      <c r="AD1" s="34" t="s">
        <v>21</v>
      </c>
    </row>
    <row r="2" spans="1:30">
      <c r="A2" s="24" t="s">
        <v>22</v>
      </c>
      <c r="B2" s="24" t="s">
        <v>23</v>
      </c>
      <c r="C2" s="25">
        <v>121699823893</v>
      </c>
      <c r="D2" s="25">
        <v>94971971046</v>
      </c>
      <c r="E2" s="26">
        <v>6.43</v>
      </c>
      <c r="F2" s="27">
        <f t="shared" ref="F2:F51" si="0">D2/C2</f>
        <v>0.780378869976842</v>
      </c>
      <c r="G2" s="28">
        <f t="shared" ref="G2:G51" si="1">IF(F2&lt;=0.15,ROUNDUP(F2,2),IF(F2&lt;=0.2,0.2,IF(F2&lt;=0.3,0.3,IF(F2&lt;=0.4,0.4,IF(F2&lt;=0.5,0.5,IF(F2&lt;=0.6,0.6,IF(F2&lt;=0.7,0.7,IF(F2&lt;=0.8,0.8,1))))))))</f>
        <v>0.8</v>
      </c>
      <c r="H2" s="25">
        <f t="shared" ref="H2:H51" si="2">C2*G2</f>
        <v>97359859114.4</v>
      </c>
      <c r="I2" s="26">
        <v>0.148922774571719</v>
      </c>
      <c r="J2" s="26">
        <v>1</v>
      </c>
      <c r="K2" s="25">
        <f t="shared" ref="K2:K51" si="3">E2*H2*I2*J2</f>
        <v>93229215258.3967</v>
      </c>
      <c r="L2" s="25">
        <f t="shared" ref="L2:L51" si="4">D2*E2</f>
        <v>610669773825.78</v>
      </c>
      <c r="M2" s="27">
        <f>K2/$AB$2</f>
        <v>0.0135077892710071</v>
      </c>
      <c r="N2" s="27">
        <f>L2/SUM($L$2:$L$51)</f>
        <v>0.0342795686558084</v>
      </c>
      <c r="O2" s="29">
        <f>VLOOKUP(A2,U:W,3,FALSE)</f>
        <v>0.01332</v>
      </c>
      <c r="P2" s="25">
        <f>O2*$AC$2</f>
        <v>91929711600</v>
      </c>
      <c r="Q2" s="26">
        <f t="shared" ref="Q2:Q51" si="5">P2/E2/H2</f>
        <v>0.146846969365828</v>
      </c>
      <c r="T2" s="33" t="s">
        <v>24</v>
      </c>
      <c r="U2" s="33" t="str">
        <f t="shared" ref="U2:U51" si="6">T2&amp;".SH"</f>
        <v>600028.SH</v>
      </c>
      <c r="V2" s="33">
        <v>1.332</v>
      </c>
      <c r="W2">
        <f t="shared" ref="W2:W51" si="7">V2/100</f>
        <v>0.01332</v>
      </c>
      <c r="AA2" s="35" t="s">
        <v>25</v>
      </c>
      <c r="AB2" s="36">
        <f>SUM(K2:K51)</f>
        <v>6901885526042.56</v>
      </c>
      <c r="AC2" s="36">
        <v>6901630000000</v>
      </c>
      <c r="AD2" s="37">
        <f t="shared" ref="AD2:AD6" si="8">AB2/AC2-1</f>
        <v>3.7024013539444e-5</v>
      </c>
    </row>
    <row r="3" spans="1:30">
      <c r="A3" s="24" t="s">
        <v>26</v>
      </c>
      <c r="B3" s="24" t="s">
        <v>27</v>
      </c>
      <c r="C3" s="25">
        <v>14820546829</v>
      </c>
      <c r="D3" s="25">
        <v>11366683345</v>
      </c>
      <c r="E3" s="26">
        <v>17.81</v>
      </c>
      <c r="F3" s="27">
        <f t="shared" si="0"/>
        <v>0.766954382732918</v>
      </c>
      <c r="G3" s="28">
        <f t="shared" si="1"/>
        <v>0.8</v>
      </c>
      <c r="H3" s="25">
        <f t="shared" si="2"/>
        <v>11856437463.2</v>
      </c>
      <c r="I3" s="26">
        <v>0.82835868827369</v>
      </c>
      <c r="J3" s="26">
        <v>1</v>
      </c>
      <c r="K3" s="25">
        <f t="shared" si="3"/>
        <v>174918830956</v>
      </c>
      <c r="L3" s="25">
        <f t="shared" si="4"/>
        <v>202440630374.45</v>
      </c>
      <c r="M3" s="27">
        <f>K3/$AB$2</f>
        <v>0.0253436296930726</v>
      </c>
      <c r="N3" s="27">
        <f>L3/SUM($L$2:$L$51)</f>
        <v>0.0113638791128803</v>
      </c>
      <c r="O3" s="29">
        <f>VLOOKUP(A3,U:W,3,FALSE)</f>
        <v>0.02569</v>
      </c>
      <c r="P3" s="25">
        <f>O3*$AC$2</f>
        <v>177302874700</v>
      </c>
      <c r="Q3" s="26">
        <f t="shared" si="5"/>
        <v>0.839648743997099</v>
      </c>
      <c r="T3" s="33" t="s">
        <v>28</v>
      </c>
      <c r="U3" s="33" t="str">
        <f t="shared" si="6"/>
        <v>600030.SH</v>
      </c>
      <c r="V3" s="33">
        <v>2.569</v>
      </c>
      <c r="W3">
        <f t="shared" si="7"/>
        <v>0.02569</v>
      </c>
      <c r="AA3" s="35" t="s">
        <v>29</v>
      </c>
      <c r="AB3" s="36">
        <f>MAX(K2:K51)</f>
        <v>933863370458.629</v>
      </c>
      <c r="AC3" s="36">
        <v>912628000000</v>
      </c>
      <c r="AD3" s="37">
        <f t="shared" si="8"/>
        <v>0.0232683749113867</v>
      </c>
    </row>
    <row r="4" spans="1:30">
      <c r="A4" s="24" t="s">
        <v>30</v>
      </c>
      <c r="B4" s="24" t="s">
        <v>31</v>
      </c>
      <c r="C4" s="25">
        <v>8485740237</v>
      </c>
      <c r="D4" s="25">
        <v>8464215837</v>
      </c>
      <c r="E4" s="26">
        <v>15.82</v>
      </c>
      <c r="F4" s="27">
        <f t="shared" si="0"/>
        <v>0.997463462302776</v>
      </c>
      <c r="G4" s="28">
        <f t="shared" si="1"/>
        <v>1</v>
      </c>
      <c r="H4" s="25">
        <f t="shared" si="2"/>
        <v>8485740237</v>
      </c>
      <c r="I4" s="26">
        <v>0.70616969115524</v>
      </c>
      <c r="J4" s="26">
        <v>1</v>
      </c>
      <c r="K4" s="25">
        <f t="shared" si="3"/>
        <v>94799333936.9446</v>
      </c>
      <c r="L4" s="25">
        <f t="shared" si="4"/>
        <v>133903894541.34</v>
      </c>
      <c r="M4" s="27">
        <f>K4/$AB$2</f>
        <v>0.0137352805373608</v>
      </c>
      <c r="N4" s="27">
        <f>L4/SUM($L$2:$L$51)</f>
        <v>0.00751661199383276</v>
      </c>
      <c r="O4" s="29">
        <f>VLOOKUP(A4,U:W,3,FALSE)</f>
        <v>0.01415</v>
      </c>
      <c r="P4" s="25">
        <f>O4*$AC$2</f>
        <v>97658064500</v>
      </c>
      <c r="Q4" s="26">
        <f t="shared" si="5"/>
        <v>0.727464660170018</v>
      </c>
      <c r="T4" s="33" t="s">
        <v>32</v>
      </c>
      <c r="U4" s="33" t="str">
        <f t="shared" si="6"/>
        <v>600031.SH</v>
      </c>
      <c r="V4" s="33">
        <v>1.415</v>
      </c>
      <c r="W4">
        <f t="shared" si="7"/>
        <v>0.01415</v>
      </c>
      <c r="AA4" s="35" t="s">
        <v>33</v>
      </c>
      <c r="AB4" s="36">
        <f>MIN(K2:K51)</f>
        <v>29705019168.6276</v>
      </c>
      <c r="AC4" s="36">
        <v>29523000000</v>
      </c>
      <c r="AD4" s="37">
        <f t="shared" si="8"/>
        <v>0.00616533443849332</v>
      </c>
    </row>
    <row r="5" spans="1:30">
      <c r="A5" s="24" t="s">
        <v>34</v>
      </c>
      <c r="B5" s="24" t="s">
        <v>35</v>
      </c>
      <c r="C5" s="25">
        <v>25219845601</v>
      </c>
      <c r="D5" s="25">
        <v>20628944429</v>
      </c>
      <c r="E5" s="26">
        <v>33.88</v>
      </c>
      <c r="F5" s="27">
        <f t="shared" si="0"/>
        <v>0.81796473917279</v>
      </c>
      <c r="G5" s="28">
        <f t="shared" si="1"/>
        <v>1</v>
      </c>
      <c r="H5" s="25">
        <f t="shared" si="2"/>
        <v>25219845601</v>
      </c>
      <c r="I5" s="26">
        <v>0.490517466998866</v>
      </c>
      <c r="J5" s="26">
        <v>1</v>
      </c>
      <c r="K5" s="25">
        <f t="shared" si="3"/>
        <v>419121849624.494</v>
      </c>
      <c r="L5" s="25">
        <f t="shared" si="4"/>
        <v>698908637254.52</v>
      </c>
      <c r="M5" s="27">
        <f>K5/$AB$2</f>
        <v>0.0607257028594636</v>
      </c>
      <c r="N5" s="27">
        <f>L5/SUM($L$2:$L$51)</f>
        <v>0.039232802476546</v>
      </c>
      <c r="O5" s="29">
        <f>VLOOKUP(A5,U:W,3,FALSE)</f>
        <v>0.06109</v>
      </c>
      <c r="P5" s="25">
        <f>O5*$AC$2</f>
        <v>421620576700</v>
      </c>
      <c r="Q5" s="26">
        <f t="shared" si="5"/>
        <v>0.493441841561769</v>
      </c>
      <c r="T5" s="33" t="s">
        <v>36</v>
      </c>
      <c r="U5" s="33" t="str">
        <f t="shared" si="6"/>
        <v>600036.SH</v>
      </c>
      <c r="V5" s="33">
        <v>6.109</v>
      </c>
      <c r="W5">
        <f t="shared" si="7"/>
        <v>0.06109</v>
      </c>
      <c r="AA5" s="35" t="s">
        <v>37</v>
      </c>
      <c r="AB5" s="36">
        <f>AVERAGE(K2:K51)</f>
        <v>138037710520.851</v>
      </c>
      <c r="AC5" s="36">
        <v>138033000000</v>
      </c>
      <c r="AD5" s="37">
        <f t="shared" si="8"/>
        <v>3.41260484901795e-5</v>
      </c>
    </row>
    <row r="6" spans="1:30">
      <c r="A6" s="24" t="s">
        <v>38</v>
      </c>
      <c r="B6" s="24" t="s">
        <v>39</v>
      </c>
      <c r="C6" s="25">
        <v>11970443418</v>
      </c>
      <c r="D6" s="25">
        <v>11970443418</v>
      </c>
      <c r="E6" s="26">
        <v>8.8</v>
      </c>
      <c r="F6" s="27">
        <f t="shared" si="0"/>
        <v>1</v>
      </c>
      <c r="G6" s="28">
        <f t="shared" si="1"/>
        <v>1</v>
      </c>
      <c r="H6" s="25">
        <f t="shared" si="2"/>
        <v>11970443418</v>
      </c>
      <c r="I6" s="26">
        <v>0.566899220432073</v>
      </c>
      <c r="J6" s="26">
        <v>1</v>
      </c>
      <c r="K6" s="25">
        <f t="shared" si="3"/>
        <v>59717108368.6359</v>
      </c>
      <c r="L6" s="25">
        <f t="shared" si="4"/>
        <v>105339902078.4</v>
      </c>
      <c r="M6" s="27">
        <f>K6/$AB$2</f>
        <v>0.00865228902208072</v>
      </c>
      <c r="N6" s="27">
        <f>L6/SUM($L$2:$L$51)</f>
        <v>0.00591319000917646</v>
      </c>
      <c r="O6" s="29">
        <f>VLOOKUP(A6,U:W,3,FALSE)</f>
        <v>0.00908</v>
      </c>
      <c r="P6" s="25">
        <f>O6*$AC$2</f>
        <v>62666800400</v>
      </c>
      <c r="Q6" s="26">
        <f t="shared" si="5"/>
        <v>0.594900879567552</v>
      </c>
      <c r="T6" s="33" t="s">
        <v>40</v>
      </c>
      <c r="U6" s="33" t="str">
        <f t="shared" si="6"/>
        <v>600048.SH</v>
      </c>
      <c r="V6" s="33">
        <v>0.908</v>
      </c>
      <c r="W6">
        <f t="shared" si="7"/>
        <v>0.00908</v>
      </c>
      <c r="AA6" s="35" t="s">
        <v>41</v>
      </c>
      <c r="AB6" s="36">
        <f>MEDIAN(K2:K51)</f>
        <v>96418976695.8959</v>
      </c>
      <c r="AC6" s="36">
        <v>95625000000</v>
      </c>
      <c r="AD6" s="37">
        <f t="shared" si="8"/>
        <v>0.00830302427080709</v>
      </c>
    </row>
    <row r="7" spans="1:23">
      <c r="A7" s="24" t="s">
        <v>42</v>
      </c>
      <c r="B7" s="24" t="s">
        <v>43</v>
      </c>
      <c r="C7" s="25">
        <v>31800581312</v>
      </c>
      <c r="D7" s="25">
        <v>30965652312</v>
      </c>
      <c r="E7" s="26">
        <v>4.72</v>
      </c>
      <c r="F7" s="27">
        <f t="shared" si="0"/>
        <v>0.973744851019911</v>
      </c>
      <c r="G7" s="28">
        <f t="shared" si="1"/>
        <v>1</v>
      </c>
      <c r="H7" s="25">
        <f t="shared" si="2"/>
        <v>31800581312</v>
      </c>
      <c r="I7" s="26">
        <v>0.605436760770964</v>
      </c>
      <c r="J7" s="26">
        <v>1</v>
      </c>
      <c r="K7" s="25">
        <f t="shared" si="3"/>
        <v>90875297237.6068</v>
      </c>
      <c r="L7" s="25">
        <f t="shared" si="4"/>
        <v>146157878912.64</v>
      </c>
      <c r="M7" s="27">
        <f>K7/$AB$2</f>
        <v>0.0131667349298552</v>
      </c>
      <c r="N7" s="27">
        <f>L7/SUM($L$2:$L$51)</f>
        <v>0.00820448179936046</v>
      </c>
      <c r="O7" s="29">
        <f>VLOOKUP(A7,U:W,3,FALSE)</f>
        <v>0.01295</v>
      </c>
      <c r="P7" s="25">
        <f>O7*$AC$2</f>
        <v>89376108500</v>
      </c>
      <c r="Q7" s="26">
        <f t="shared" si="5"/>
        <v>0.595448744217821</v>
      </c>
      <c r="T7" s="33" t="s">
        <v>44</v>
      </c>
      <c r="U7" s="33" t="str">
        <f t="shared" si="6"/>
        <v>600050.SH</v>
      </c>
      <c r="V7" s="33">
        <v>1.295</v>
      </c>
      <c r="W7">
        <f t="shared" si="7"/>
        <v>0.01295</v>
      </c>
    </row>
    <row r="8" spans="1:30">
      <c r="A8" s="24" t="s">
        <v>45</v>
      </c>
      <c r="B8" s="24" t="s">
        <v>46</v>
      </c>
      <c r="C8" s="25">
        <v>5052792541</v>
      </c>
      <c r="D8" s="25">
        <v>5052792541</v>
      </c>
      <c r="E8" s="26">
        <v>13.42</v>
      </c>
      <c r="F8" s="27">
        <f t="shared" si="0"/>
        <v>1</v>
      </c>
      <c r="G8" s="28">
        <f t="shared" si="1"/>
        <v>1</v>
      </c>
      <c r="H8" s="25">
        <f t="shared" si="2"/>
        <v>5052792541</v>
      </c>
      <c r="I8" s="26">
        <v>0.998259742540422</v>
      </c>
      <c r="J8" s="26">
        <v>1</v>
      </c>
      <c r="K8" s="25">
        <f t="shared" si="3"/>
        <v>67690471694.212</v>
      </c>
      <c r="L8" s="25">
        <f t="shared" si="4"/>
        <v>67808475900.22</v>
      </c>
      <c r="M8" s="27">
        <f>K8/$AB$2</f>
        <v>0.0098075332369392</v>
      </c>
      <c r="N8" s="27">
        <f>L8/SUM($L$2:$L$51)</f>
        <v>0.00380638669981146</v>
      </c>
      <c r="O8" s="29">
        <f>VLOOKUP(A8,U:W,3,FALSE)</f>
        <v>0.01012</v>
      </c>
      <c r="P8" s="25">
        <f>O8*$AC$2</f>
        <v>69844495600</v>
      </c>
      <c r="Q8" s="26">
        <f t="shared" si="5"/>
        <v>1.0300260354292</v>
      </c>
      <c r="T8" s="33" t="s">
        <v>47</v>
      </c>
      <c r="U8" s="33" t="str">
        <f t="shared" si="6"/>
        <v>600089.SH</v>
      </c>
      <c r="V8" s="33">
        <v>1.012</v>
      </c>
      <c r="W8">
        <f t="shared" si="7"/>
        <v>0.01012</v>
      </c>
      <c r="Y8" s="19" t="s">
        <v>48</v>
      </c>
      <c r="Z8" s="19" t="s">
        <v>49</v>
      </c>
      <c r="AA8" s="34" t="s">
        <v>201</v>
      </c>
      <c r="AB8" s="34" t="s">
        <v>19</v>
      </c>
      <c r="AC8" s="34" t="s">
        <v>20</v>
      </c>
      <c r="AD8" s="34" t="s">
        <v>21</v>
      </c>
    </row>
    <row r="9" spans="1:30">
      <c r="A9" s="24" t="s">
        <v>51</v>
      </c>
      <c r="B9" s="24" t="s">
        <v>52</v>
      </c>
      <c r="C9" s="25">
        <v>11575299445</v>
      </c>
      <c r="D9" s="25">
        <v>11575299445</v>
      </c>
      <c r="E9" s="26">
        <v>13.62</v>
      </c>
      <c r="F9" s="27">
        <f t="shared" si="0"/>
        <v>1</v>
      </c>
      <c r="G9" s="28">
        <f t="shared" si="1"/>
        <v>1</v>
      </c>
      <c r="H9" s="25">
        <f t="shared" si="2"/>
        <v>11575299445</v>
      </c>
      <c r="I9" s="26">
        <v>0.401601616346865</v>
      </c>
      <c r="J9" s="26">
        <v>1</v>
      </c>
      <c r="K9" s="25">
        <f t="shared" si="3"/>
        <v>63314735127.9654</v>
      </c>
      <c r="L9" s="25">
        <f t="shared" si="4"/>
        <v>157655578440.9</v>
      </c>
      <c r="M9" s="27">
        <f>K9/$AB$2</f>
        <v>0.00917354176464719</v>
      </c>
      <c r="N9" s="27">
        <f>L9/SUM($L$2:$L$51)</f>
        <v>0.00884989802471844</v>
      </c>
      <c r="O9" s="29">
        <f>VLOOKUP(A9,U:W,3,FALSE)</f>
        <v>0.00926</v>
      </c>
      <c r="P9" s="25">
        <f>O9*$AC$2</f>
        <v>63909093800</v>
      </c>
      <c r="Q9" s="26">
        <f t="shared" si="5"/>
        <v>0.405371598214379</v>
      </c>
      <c r="T9" s="33" t="s">
        <v>53</v>
      </c>
      <c r="U9" s="33" t="str">
        <f t="shared" si="6"/>
        <v>600104.SH</v>
      </c>
      <c r="V9" s="33">
        <v>0.926</v>
      </c>
      <c r="W9">
        <f t="shared" si="7"/>
        <v>0.00926</v>
      </c>
      <c r="Y9">
        <f>MATCH(LARGE($K$2:$K$51,Z9),$K$2:$K$51,0)</f>
        <v>15</v>
      </c>
      <c r="Z9">
        <v>1</v>
      </c>
      <c r="AA9" s="38" t="str" cm="1">
        <f t="array" ref="AA9">INDEX(B:B,Y9+1)</f>
        <v>贵州茅台</v>
      </c>
      <c r="AB9" s="37">
        <f>LARGE($M$2:$M$51,Z9)</f>
        <v>0.135305543236689</v>
      </c>
      <c r="AC9" s="37">
        <v>0.1322</v>
      </c>
      <c r="AD9" s="37">
        <f t="shared" ref="AD9:AD18" si="9">AB9/AC9-1</f>
        <v>0.0234912498993103</v>
      </c>
    </row>
    <row r="10" spans="1:30">
      <c r="A10" s="24" t="s">
        <v>55</v>
      </c>
      <c r="B10" s="24" t="s">
        <v>56</v>
      </c>
      <c r="C10" s="25">
        <v>4472428758</v>
      </c>
      <c r="D10" s="25">
        <v>4472428758</v>
      </c>
      <c r="E10" s="26">
        <v>40.16</v>
      </c>
      <c r="F10" s="27">
        <f t="shared" si="0"/>
        <v>1</v>
      </c>
      <c r="G10" s="28">
        <f t="shared" si="1"/>
        <v>1</v>
      </c>
      <c r="H10" s="25">
        <f t="shared" si="2"/>
        <v>4472428758</v>
      </c>
      <c r="I10" s="26">
        <v>0.496536292632243</v>
      </c>
      <c r="J10" s="26">
        <v>1</v>
      </c>
      <c r="K10" s="25">
        <f t="shared" si="3"/>
        <v>89184243493.4953</v>
      </c>
      <c r="L10" s="25">
        <f t="shared" si="4"/>
        <v>179612738921.28</v>
      </c>
      <c r="M10" s="27">
        <f>K10/$AB$2</f>
        <v>0.0129217216305574</v>
      </c>
      <c r="N10" s="27">
        <f>L10/SUM($L$2:$L$51)</f>
        <v>0.0100824495974913</v>
      </c>
      <c r="O10" s="29">
        <f>VLOOKUP(A10,U:W,3,FALSE)</f>
        <v>0.01314</v>
      </c>
      <c r="P10" s="25">
        <f>O10*$AC$2</f>
        <v>90687418200</v>
      </c>
      <c r="Q10" s="26">
        <f t="shared" si="5"/>
        <v>0.504905268661073</v>
      </c>
      <c r="T10" s="33" t="s">
        <v>57</v>
      </c>
      <c r="U10" s="33" t="str">
        <f t="shared" si="6"/>
        <v>600150.SH</v>
      </c>
      <c r="V10" s="33">
        <v>1.314</v>
      </c>
      <c r="W10">
        <f t="shared" si="7"/>
        <v>0.01314</v>
      </c>
      <c r="Y10">
        <f>MATCH(LARGE($K$2:$K$51,Z10),$K$2:$K$51,0)</f>
        <v>26</v>
      </c>
      <c r="Z10">
        <v>2</v>
      </c>
      <c r="AA10" s="38" t="str" cm="1">
        <f t="array" ref="AA10">INDEX(B:B,Y10+1)</f>
        <v>中国平安</v>
      </c>
      <c r="AB10" s="37">
        <f>LARGE($M$2:$M$51,Z10)</f>
        <v>0.0640035303672875</v>
      </c>
      <c r="AC10" s="37">
        <v>0.0641</v>
      </c>
      <c r="AD10" s="37">
        <f t="shared" si="9"/>
        <v>-0.00150498646977459</v>
      </c>
    </row>
    <row r="11" spans="1:30">
      <c r="A11" s="24" t="s">
        <v>58</v>
      </c>
      <c r="B11" s="24" t="s">
        <v>59</v>
      </c>
      <c r="C11" s="25">
        <v>6379002274</v>
      </c>
      <c r="D11" s="25">
        <v>6379002274</v>
      </c>
      <c r="E11" s="26">
        <v>40.03</v>
      </c>
      <c r="F11" s="27">
        <f t="shared" si="0"/>
        <v>1</v>
      </c>
      <c r="G11" s="28">
        <f t="shared" si="1"/>
        <v>1</v>
      </c>
      <c r="H11" s="25">
        <f t="shared" si="2"/>
        <v>6379002274</v>
      </c>
      <c r="I11" s="26">
        <v>0.70655380244756</v>
      </c>
      <c r="J11" s="26">
        <v>1</v>
      </c>
      <c r="K11" s="25">
        <f t="shared" si="3"/>
        <v>180419545750.029</v>
      </c>
      <c r="L11" s="25">
        <f t="shared" si="4"/>
        <v>255351461028.22</v>
      </c>
      <c r="M11" s="27">
        <f>K11/$AB$2</f>
        <v>0.0261406169472472</v>
      </c>
      <c r="N11" s="27">
        <f>L11/SUM($L$2:$L$51)</f>
        <v>0.0143339957450966</v>
      </c>
      <c r="O11" s="29">
        <f>VLOOKUP(A11,U:W,3,FALSE)</f>
        <v>0.02479</v>
      </c>
      <c r="P11" s="25">
        <f>O11*$AC$2</f>
        <v>171091407700</v>
      </c>
      <c r="Q11" s="26">
        <f t="shared" si="5"/>
        <v>0.670023218238379</v>
      </c>
      <c r="T11" s="33" t="s">
        <v>60</v>
      </c>
      <c r="U11" s="33" t="str">
        <f t="shared" si="6"/>
        <v>600276.SH</v>
      </c>
      <c r="V11" s="33">
        <v>2.479</v>
      </c>
      <c r="W11">
        <f t="shared" si="7"/>
        <v>0.02479</v>
      </c>
      <c r="Y11">
        <f>MATCH(LARGE($K$2:$K$51,Z11),$K$2:$K$51,0)</f>
        <v>4</v>
      </c>
      <c r="Z11">
        <v>3</v>
      </c>
      <c r="AA11" s="38" t="str" cm="1">
        <f t="array" ref="AA11">INDEX(B:B,Y11+1)</f>
        <v>招商银行</v>
      </c>
      <c r="AB11" s="37">
        <f>LARGE($M$2:$M$51,Z11)</f>
        <v>0.0607257028594636</v>
      </c>
      <c r="AC11" s="37">
        <v>0.0608</v>
      </c>
      <c r="AD11" s="37">
        <f t="shared" si="9"/>
        <v>-0.00122199244303223</v>
      </c>
    </row>
    <row r="12" spans="1:30">
      <c r="A12" s="24" t="s">
        <v>61</v>
      </c>
      <c r="B12" s="24" t="s">
        <v>62</v>
      </c>
      <c r="C12" s="25">
        <v>3139746626</v>
      </c>
      <c r="D12" s="25">
        <v>3139746626</v>
      </c>
      <c r="E12" s="26">
        <v>81.1</v>
      </c>
      <c r="F12" s="27">
        <f t="shared" si="0"/>
        <v>1</v>
      </c>
      <c r="G12" s="28">
        <f t="shared" si="1"/>
        <v>1</v>
      </c>
      <c r="H12" s="25">
        <f t="shared" si="2"/>
        <v>3139746626</v>
      </c>
      <c r="I12" s="26">
        <v>0.592121352041211</v>
      </c>
      <c r="J12" s="26">
        <v>1</v>
      </c>
      <c r="K12" s="25">
        <f t="shared" si="3"/>
        <v>150773903499.295</v>
      </c>
      <c r="L12" s="25">
        <f t="shared" si="4"/>
        <v>254633451368.6</v>
      </c>
      <c r="M12" s="27">
        <f>K12/$AB$2</f>
        <v>0.0218453208084062</v>
      </c>
      <c r="N12" s="27">
        <f>L12/SUM($L$2:$L$51)</f>
        <v>0.0142936907185873</v>
      </c>
      <c r="O12" s="29">
        <f>VLOOKUP(A12,U:W,3,FALSE)</f>
        <v>0.02199</v>
      </c>
      <c r="P12" s="25">
        <f>O12*$AC$2</f>
        <v>151766843700</v>
      </c>
      <c r="Q12" s="26">
        <f t="shared" si="5"/>
        <v>0.596020840483785</v>
      </c>
      <c r="T12" s="33" t="s">
        <v>63</v>
      </c>
      <c r="U12" s="33" t="str">
        <f t="shared" si="6"/>
        <v>600309.SH</v>
      </c>
      <c r="V12" s="33">
        <v>2.199</v>
      </c>
      <c r="W12">
        <f t="shared" si="7"/>
        <v>0.02199</v>
      </c>
      <c r="Y12">
        <f>MATCH(LARGE($K$2:$K$51,Z12),$K$2:$K$51,0)</f>
        <v>19</v>
      </c>
      <c r="Z12">
        <v>4</v>
      </c>
      <c r="AA12" s="38" t="str" cm="1">
        <f t="array" ref="AA12">INDEX(B:B,Y12+1)</f>
        <v>长江电力</v>
      </c>
      <c r="AB12" s="37">
        <f>LARGE($M$2:$M$51,Z12)</f>
        <v>0.0512152802969381</v>
      </c>
      <c r="AC12" s="37">
        <v>0.052</v>
      </c>
      <c r="AD12" s="37">
        <f t="shared" si="9"/>
        <v>-0.0150907635204214</v>
      </c>
    </row>
    <row r="13" spans="1:30">
      <c r="A13" s="24" t="s">
        <v>64</v>
      </c>
      <c r="B13" s="24" t="s">
        <v>65</v>
      </c>
      <c r="C13" s="25">
        <v>8032824078</v>
      </c>
      <c r="D13" s="25">
        <v>7984484714</v>
      </c>
      <c r="E13" s="26">
        <v>24.63</v>
      </c>
      <c r="F13" s="27">
        <f t="shared" si="0"/>
        <v>0.993982270303617</v>
      </c>
      <c r="G13" s="28">
        <f t="shared" si="1"/>
        <v>1</v>
      </c>
      <c r="H13" s="25">
        <f t="shared" si="2"/>
        <v>8032824078</v>
      </c>
      <c r="I13" s="26">
        <v>0.504375302572025</v>
      </c>
      <c r="J13" s="26">
        <v>1</v>
      </c>
      <c r="K13" s="25">
        <f t="shared" si="3"/>
        <v>99789875383.5332</v>
      </c>
      <c r="L13" s="25">
        <f t="shared" si="4"/>
        <v>196657858505.82</v>
      </c>
      <c r="M13" s="27">
        <f>K13/$AB$2</f>
        <v>0.0144583498244068</v>
      </c>
      <c r="N13" s="27">
        <f>L13/SUM($L$2:$L$51)</f>
        <v>0.0110392668039237</v>
      </c>
      <c r="O13" s="29">
        <f>VLOOKUP(A13,U:W,3,FALSE)</f>
        <v>0.01447</v>
      </c>
      <c r="P13" s="25">
        <f>O13*$AC$2</f>
        <v>99866586100</v>
      </c>
      <c r="Q13" s="26">
        <f t="shared" si="5"/>
        <v>0.504763027185166</v>
      </c>
      <c r="T13" s="33" t="s">
        <v>66</v>
      </c>
      <c r="U13" s="33" t="str">
        <f t="shared" si="6"/>
        <v>600406.SH</v>
      </c>
      <c r="V13" s="33">
        <v>1.447</v>
      </c>
      <c r="W13">
        <f t="shared" si="7"/>
        <v>0.01447</v>
      </c>
      <c r="Y13">
        <f>MATCH(LARGE($K$2:$K$51,Z13),$K$2:$K$51,0)</f>
        <v>39</v>
      </c>
      <c r="Z13">
        <v>5</v>
      </c>
      <c r="AA13" s="38" t="str" cm="1">
        <f t="array" ref="AA13">INDEX(B:B,Y13+1)</f>
        <v>紫金矿业</v>
      </c>
      <c r="AB13" s="37">
        <f>LARGE($M$2:$M$51,Z13)</f>
        <v>0.043520110460939</v>
      </c>
      <c r="AC13" s="37">
        <v>0.0445</v>
      </c>
      <c r="AD13" s="37">
        <f t="shared" si="9"/>
        <v>-0.0220199896418196</v>
      </c>
    </row>
    <row r="14" spans="1:30">
      <c r="A14" s="24" t="s">
        <v>67</v>
      </c>
      <c r="B14" s="24" t="s">
        <v>68</v>
      </c>
      <c r="C14" s="25">
        <v>603317210</v>
      </c>
      <c r="D14" s="25">
        <v>603317210</v>
      </c>
      <c r="E14" s="26">
        <v>202.5</v>
      </c>
      <c r="F14" s="27">
        <f t="shared" si="0"/>
        <v>1</v>
      </c>
      <c r="G14" s="28">
        <f t="shared" si="1"/>
        <v>1</v>
      </c>
      <c r="H14" s="25">
        <f t="shared" si="2"/>
        <v>603317210</v>
      </c>
      <c r="I14" s="26">
        <v>0.50441606768056</v>
      </c>
      <c r="J14" s="26">
        <v>1</v>
      </c>
      <c r="K14" s="25">
        <f t="shared" si="3"/>
        <v>61625386163.0219</v>
      </c>
      <c r="L14" s="25">
        <f t="shared" si="4"/>
        <v>122171735025</v>
      </c>
      <c r="M14" s="27">
        <f>K14/$AB$2</f>
        <v>0.00892877546729711</v>
      </c>
      <c r="N14" s="27">
        <f>L14/SUM($L$2:$L$51)</f>
        <v>0.00685803450259441</v>
      </c>
      <c r="O14" s="29">
        <f>VLOOKUP(A14,U:W,3,FALSE)</f>
        <v>0.00902</v>
      </c>
      <c r="P14" s="25">
        <f>O14*$AC$2</f>
        <v>62252702600</v>
      </c>
      <c r="Q14" s="26">
        <f t="shared" si="5"/>
        <v>0.509550777741359</v>
      </c>
      <c r="T14" s="33" t="s">
        <v>69</v>
      </c>
      <c r="U14" s="33" t="str">
        <f t="shared" si="6"/>
        <v>600436.SH</v>
      </c>
      <c r="V14" s="33">
        <v>0.902</v>
      </c>
      <c r="W14">
        <f t="shared" si="7"/>
        <v>0.00902</v>
      </c>
      <c r="Y14">
        <f>MATCH(LARGE($K$2:$K$51,Z14),$K$2:$K$51,0)</f>
        <v>23</v>
      </c>
      <c r="Z14">
        <v>6</v>
      </c>
      <c r="AA14" s="38" t="str" cm="1">
        <f t="array" ref="AA14">INDEX(B:B,Y14+1)</f>
        <v>兴业银行</v>
      </c>
      <c r="AB14" s="37">
        <f>LARGE($M$2:$M$51,Z14)</f>
        <v>0.0361138698989009</v>
      </c>
      <c r="AC14" s="37">
        <v>0.0362</v>
      </c>
      <c r="AD14" s="37">
        <f t="shared" si="9"/>
        <v>-0.00237928456074843</v>
      </c>
    </row>
    <row r="15" spans="1:30">
      <c r="A15" s="24" t="s">
        <v>70</v>
      </c>
      <c r="B15" s="24" t="s">
        <v>71</v>
      </c>
      <c r="C15" s="25">
        <v>4501977571</v>
      </c>
      <c r="D15" s="25">
        <v>4501977571</v>
      </c>
      <c r="E15" s="26">
        <v>17.68</v>
      </c>
      <c r="F15" s="27">
        <f t="shared" si="0"/>
        <v>1</v>
      </c>
      <c r="G15" s="28">
        <f t="shared" si="1"/>
        <v>1</v>
      </c>
      <c r="H15" s="25">
        <f t="shared" si="2"/>
        <v>4501977571</v>
      </c>
      <c r="I15" s="26">
        <v>0.611155856319826</v>
      </c>
      <c r="J15" s="26">
        <v>1</v>
      </c>
      <c r="K15" s="25">
        <f t="shared" si="3"/>
        <v>48644928049.2569</v>
      </c>
      <c r="L15" s="25">
        <f t="shared" si="4"/>
        <v>79594963455.28</v>
      </c>
      <c r="M15" s="27">
        <f>K15/$AB$2</f>
        <v>0.00704806358577048</v>
      </c>
      <c r="N15" s="27">
        <f>L15/SUM($L$2:$L$51)</f>
        <v>0.00446801386177704</v>
      </c>
      <c r="O15" s="29">
        <f>VLOOKUP(A15,U:W,3,FALSE)</f>
        <v>0.00745</v>
      </c>
      <c r="P15" s="25">
        <f>O15*$AC$2</f>
        <v>51417143500</v>
      </c>
      <c r="Q15" s="26">
        <f t="shared" si="5"/>
        <v>0.645984887333838</v>
      </c>
      <c r="T15" s="33" t="s">
        <v>72</v>
      </c>
      <c r="U15" s="33" t="str">
        <f t="shared" si="6"/>
        <v>600438.SH</v>
      </c>
      <c r="V15" s="33">
        <v>0.745</v>
      </c>
      <c r="W15">
        <f t="shared" si="7"/>
        <v>0.00745</v>
      </c>
      <c r="Y15">
        <f>MATCH(LARGE($K$2:$K$51,Z15),$K$2:$K$51,0)</f>
        <v>27</v>
      </c>
      <c r="Z15">
        <v>7</v>
      </c>
      <c r="AA15" s="38" t="str" cm="1">
        <f t="array" ref="AA15">INDEX(B:B,Y15+1)</f>
        <v>交通银行</v>
      </c>
      <c r="AB15" s="37">
        <f>LARGE($M$2:$M$51,Z15)</f>
        <v>0.0300290566879123</v>
      </c>
      <c r="AC15" s="37">
        <v>0.0302</v>
      </c>
      <c r="AD15" s="37">
        <f t="shared" si="9"/>
        <v>-0.00566037457244151</v>
      </c>
    </row>
    <row r="16" spans="1:30">
      <c r="A16" s="24" t="s">
        <v>73</v>
      </c>
      <c r="B16" s="24" t="s">
        <v>74</v>
      </c>
      <c r="C16" s="25">
        <v>1256197800</v>
      </c>
      <c r="D16" s="25">
        <v>1256197800</v>
      </c>
      <c r="E16" s="26">
        <v>1453</v>
      </c>
      <c r="F16" s="27">
        <f t="shared" si="0"/>
        <v>1</v>
      </c>
      <c r="G16" s="28">
        <f t="shared" si="1"/>
        <v>1</v>
      </c>
      <c r="H16" s="25">
        <f t="shared" si="2"/>
        <v>1256197800</v>
      </c>
      <c r="I16" s="26">
        <v>0.511634354687608</v>
      </c>
      <c r="J16" s="26">
        <v>1</v>
      </c>
      <c r="K16" s="25">
        <f t="shared" si="3"/>
        <v>933863370458.629</v>
      </c>
      <c r="L16" s="25">
        <f t="shared" si="4"/>
        <v>1825255403400</v>
      </c>
      <c r="M16" s="27">
        <f>K16/$AB$2</f>
        <v>0.135305543236689</v>
      </c>
      <c r="N16" s="27">
        <f>L16/SUM($L$2:$L$51)</f>
        <v>0.102459578968921</v>
      </c>
      <c r="O16" s="29">
        <f>VLOOKUP(A16,U:W,3,FALSE)</f>
        <v>0.13305</v>
      </c>
      <c r="P16" s="25">
        <f>O16*$AC$2</f>
        <v>918261871500</v>
      </c>
      <c r="Q16" s="26">
        <f t="shared" si="5"/>
        <v>0.503086784342347</v>
      </c>
      <c r="T16" s="33" t="s">
        <v>75</v>
      </c>
      <c r="U16" s="33" t="str">
        <f t="shared" si="6"/>
        <v>600519.SH</v>
      </c>
      <c r="V16" s="33">
        <v>13.305</v>
      </c>
      <c r="W16">
        <f t="shared" si="7"/>
        <v>0.13305</v>
      </c>
      <c r="Y16">
        <f>MATCH(LARGE($K$2:$K$51,Z16),$K$2:$K$51,0)</f>
        <v>29</v>
      </c>
      <c r="Z16">
        <v>8</v>
      </c>
      <c r="AA16" s="38" t="str" cm="1">
        <f t="array" ref="AA16">INDEX(B:B,Y16+1)</f>
        <v>工商银行</v>
      </c>
      <c r="AB16" s="37">
        <f>LARGE($M$2:$M$51,Z16)</f>
        <v>0.0291241329356765</v>
      </c>
      <c r="AC16" s="37">
        <v>0.0296</v>
      </c>
      <c r="AD16" s="37">
        <f t="shared" si="9"/>
        <v>-0.0160765900109289</v>
      </c>
    </row>
    <row r="17" spans="1:30">
      <c r="A17" s="24" t="s">
        <v>76</v>
      </c>
      <c r="B17" s="24" t="s">
        <v>77</v>
      </c>
      <c r="C17" s="25">
        <v>9438114893</v>
      </c>
      <c r="D17" s="25">
        <v>6308552654</v>
      </c>
      <c r="E17" s="26">
        <v>26.64</v>
      </c>
      <c r="F17" s="27">
        <f t="shared" si="0"/>
        <v>0.668412360468179</v>
      </c>
      <c r="G17" s="28">
        <f t="shared" si="1"/>
        <v>0.7</v>
      </c>
      <c r="H17" s="25">
        <f t="shared" si="2"/>
        <v>6606680425.1</v>
      </c>
      <c r="I17" s="26">
        <v>0.575364464798548</v>
      </c>
      <c r="J17" s="26">
        <v>1</v>
      </c>
      <c r="K17" s="25">
        <f t="shared" si="3"/>
        <v>101265277272.955</v>
      </c>
      <c r="L17" s="25">
        <f t="shared" si="4"/>
        <v>168059842702.56</v>
      </c>
      <c r="M17" s="27">
        <f>K17/$AB$2</f>
        <v>0.0146721177699711</v>
      </c>
      <c r="N17" s="27">
        <f>L17/SUM($L$2:$L$51)</f>
        <v>0.00943393494017989</v>
      </c>
      <c r="O17" s="29">
        <f>VLOOKUP(A17,U:W,3,FALSE)</f>
        <v>0.01551</v>
      </c>
      <c r="P17" s="25">
        <f>O17*$AC$2</f>
        <v>107044281300</v>
      </c>
      <c r="Q17" s="26">
        <f t="shared" si="5"/>
        <v>0.608199348073758</v>
      </c>
      <c r="T17" s="33" t="s">
        <v>78</v>
      </c>
      <c r="U17" s="33" t="str">
        <f t="shared" si="6"/>
        <v>600690.SH</v>
      </c>
      <c r="V17" s="33">
        <v>1.551</v>
      </c>
      <c r="W17">
        <f t="shared" si="7"/>
        <v>0.01551</v>
      </c>
      <c r="Y17">
        <f>MATCH(LARGE($K$2:$K$51,Z17),$K$2:$K$51,0)</f>
        <v>10</v>
      </c>
      <c r="Z17">
        <v>9</v>
      </c>
      <c r="AA17" s="38" t="str" cm="1">
        <f t="array" ref="AA17">INDEX(B:B,Y17+1)</f>
        <v>恒瑞医药</v>
      </c>
      <c r="AB17" s="37">
        <f>LARGE($M$2:$M$51,Z17)</f>
        <v>0.0261406169472472</v>
      </c>
      <c r="AC17" s="37">
        <v>0.0259</v>
      </c>
      <c r="AD17" s="37">
        <f t="shared" si="9"/>
        <v>0.00929022962344583</v>
      </c>
    </row>
    <row r="18" spans="1:30">
      <c r="A18" s="24" t="s">
        <v>79</v>
      </c>
      <c r="B18" s="24" t="s">
        <v>80</v>
      </c>
      <c r="C18" s="25">
        <v>1219964222</v>
      </c>
      <c r="D18" s="25">
        <v>1219964222</v>
      </c>
      <c r="E18" s="26">
        <v>193.5</v>
      </c>
      <c r="F18" s="27">
        <f t="shared" si="0"/>
        <v>1</v>
      </c>
      <c r="G18" s="28">
        <f t="shared" si="1"/>
        <v>1</v>
      </c>
      <c r="H18" s="25">
        <f t="shared" si="2"/>
        <v>1219964222</v>
      </c>
      <c r="I18" s="26">
        <v>0.409312903477947</v>
      </c>
      <c r="J18" s="26">
        <v>1</v>
      </c>
      <c r="K18" s="25">
        <f t="shared" si="3"/>
        <v>96623663433.2078</v>
      </c>
      <c r="L18" s="25">
        <f t="shared" si="4"/>
        <v>236063076957</v>
      </c>
      <c r="M18" s="27">
        <f>K18/$AB$2</f>
        <v>0.0139996038863036</v>
      </c>
      <c r="N18" s="27">
        <f>L18/SUM($L$2:$L$51)</f>
        <v>0.0132512542793014</v>
      </c>
      <c r="O18" s="29">
        <f>VLOOKUP(A18,U:W,3,FALSE)</f>
        <v>0.01486</v>
      </c>
      <c r="P18" s="25">
        <f>O18*$AC$2</f>
        <v>102558221800</v>
      </c>
      <c r="Q18" s="26">
        <f t="shared" si="5"/>
        <v>0.434452618012267</v>
      </c>
      <c r="T18" s="33" t="s">
        <v>81</v>
      </c>
      <c r="U18" s="33" t="str">
        <f t="shared" si="6"/>
        <v>600809.SH</v>
      </c>
      <c r="V18" s="33">
        <v>1.486</v>
      </c>
      <c r="W18">
        <f t="shared" si="7"/>
        <v>0.01486</v>
      </c>
      <c r="Y18">
        <f>MATCH(LARGE($K$2:$K$51,Z18),$K$2:$K$51,0)</f>
        <v>2</v>
      </c>
      <c r="Z18">
        <v>10</v>
      </c>
      <c r="AA18" s="38" t="str" cm="1">
        <f t="array" ref="AA18">INDEX(B:B,Y18+1)</f>
        <v>中信证券</v>
      </c>
      <c r="AB18" s="37">
        <f>LARGE($M$2:$M$51,Z18)</f>
        <v>0.0253436296930726</v>
      </c>
      <c r="AC18" s="37">
        <v>0.0252</v>
      </c>
      <c r="AD18" s="37">
        <f t="shared" si="9"/>
        <v>0.00569959099494266</v>
      </c>
    </row>
    <row r="19" spans="1:23">
      <c r="A19" s="24" t="s">
        <v>82</v>
      </c>
      <c r="B19" s="24" t="s">
        <v>83</v>
      </c>
      <c r="C19" s="25">
        <v>6366098705</v>
      </c>
      <c r="D19" s="25">
        <v>6305094159</v>
      </c>
      <c r="E19" s="26">
        <v>25.45</v>
      </c>
      <c r="F19" s="27">
        <f t="shared" si="0"/>
        <v>0.990417279274654</v>
      </c>
      <c r="G19" s="28">
        <f t="shared" si="1"/>
        <v>1</v>
      </c>
      <c r="H19" s="25">
        <f t="shared" si="2"/>
        <v>6366098705</v>
      </c>
      <c r="I19" s="26">
        <v>0.999535507824616</v>
      </c>
      <c r="J19" s="26">
        <v>1</v>
      </c>
      <c r="K19" s="25">
        <f t="shared" si="3"/>
        <v>161941956314.979</v>
      </c>
      <c r="L19" s="25">
        <f t="shared" si="4"/>
        <v>160464646346.55</v>
      </c>
      <c r="M19" s="27">
        <f>K19/$AB$2</f>
        <v>0.0234634370135423</v>
      </c>
      <c r="N19" s="27">
        <f>L19/SUM($L$2:$L$51)</f>
        <v>0.00900758330775986</v>
      </c>
      <c r="O19" s="29">
        <f>VLOOKUP(A19,U:W,3,FALSE)</f>
        <v>0.02375</v>
      </c>
      <c r="P19" s="25">
        <f>O19*$AC$2</f>
        <v>163913712500</v>
      </c>
      <c r="Q19" s="26">
        <f t="shared" si="5"/>
        <v>1.01170554926754</v>
      </c>
      <c r="T19" s="33" t="s">
        <v>84</v>
      </c>
      <c r="U19" s="33" t="str">
        <f t="shared" si="6"/>
        <v>600887.SH</v>
      </c>
      <c r="V19" s="33">
        <v>2.375</v>
      </c>
      <c r="W19">
        <f t="shared" si="7"/>
        <v>0.02375</v>
      </c>
    </row>
    <row r="20" spans="1:30">
      <c r="A20" s="24" t="s">
        <v>85</v>
      </c>
      <c r="B20" s="24" t="s">
        <v>86</v>
      </c>
      <c r="C20" s="25">
        <v>24468217716</v>
      </c>
      <c r="D20" s="25">
        <v>24007256503</v>
      </c>
      <c r="E20" s="26">
        <v>29.32</v>
      </c>
      <c r="F20" s="27">
        <f t="shared" si="0"/>
        <v>0.981160817745276</v>
      </c>
      <c r="G20" s="28">
        <f t="shared" si="1"/>
        <v>1</v>
      </c>
      <c r="H20" s="25">
        <f t="shared" si="2"/>
        <v>24468217716</v>
      </c>
      <c r="I20" s="26">
        <v>0.492720921875907</v>
      </c>
      <c r="J20" s="26">
        <v>1</v>
      </c>
      <c r="K20" s="25">
        <f t="shared" si="3"/>
        <v>353482001793.65</v>
      </c>
      <c r="L20" s="25">
        <f t="shared" si="4"/>
        <v>703892760667.96</v>
      </c>
      <c r="M20" s="27">
        <f>K20/$AB$2</f>
        <v>0.0512152802969381</v>
      </c>
      <c r="N20" s="27">
        <f>L20/SUM($L$2:$L$51)</f>
        <v>0.0395125831502637</v>
      </c>
      <c r="O20" s="29">
        <f>VLOOKUP(A20,U:W,3,FALSE)</f>
        <v>0.05108</v>
      </c>
      <c r="P20" s="25">
        <f>O20*$AC$2</f>
        <v>352535260400</v>
      </c>
      <c r="Q20" s="26">
        <f t="shared" si="5"/>
        <v>0.491401252727576</v>
      </c>
      <c r="T20" s="33" t="s">
        <v>87</v>
      </c>
      <c r="U20" s="33" t="str">
        <f t="shared" si="6"/>
        <v>600900.SH</v>
      </c>
      <c r="V20" s="33">
        <v>5.108</v>
      </c>
      <c r="W20">
        <f t="shared" si="7"/>
        <v>0.05108</v>
      </c>
      <c r="AA20" s="34" t="s">
        <v>202</v>
      </c>
      <c r="AB20" s="34" t="s">
        <v>19</v>
      </c>
      <c r="AC20" s="34" t="s">
        <v>188</v>
      </c>
      <c r="AD20" s="34" t="s">
        <v>21</v>
      </c>
    </row>
    <row r="21" spans="1:30">
      <c r="A21" s="24" t="s">
        <v>88</v>
      </c>
      <c r="B21" s="24" t="s">
        <v>89</v>
      </c>
      <c r="C21" s="25">
        <v>21442551436</v>
      </c>
      <c r="D21" s="25">
        <v>758622867</v>
      </c>
      <c r="E21" s="26">
        <v>108</v>
      </c>
      <c r="F21" s="27">
        <f t="shared" si="0"/>
        <v>0.0353793189800326</v>
      </c>
      <c r="G21" s="28">
        <f t="shared" si="1"/>
        <v>0.04</v>
      </c>
      <c r="H21" s="25">
        <f t="shared" si="2"/>
        <v>857702057.44</v>
      </c>
      <c r="I21" s="26">
        <v>1.05763247517398</v>
      </c>
      <c r="J21" s="26">
        <v>1</v>
      </c>
      <c r="K21" s="25">
        <f t="shared" si="3"/>
        <v>97970423396.9849</v>
      </c>
      <c r="L21" s="25">
        <f t="shared" si="4"/>
        <v>81931269636</v>
      </c>
      <c r="M21" s="27">
        <f>K21/$AB$2</f>
        <v>0.0141947331678159</v>
      </c>
      <c r="N21" s="27">
        <f>L21/SUM($L$2:$L$51)</f>
        <v>0.00459916095887543</v>
      </c>
      <c r="O21" s="29">
        <f>VLOOKUP(A21,U:W,3,FALSE)</f>
        <v>0.01401</v>
      </c>
      <c r="P21" s="25">
        <f>O21*$AC$2</f>
        <v>96691836300</v>
      </c>
      <c r="Q21" s="26">
        <f t="shared" si="5"/>
        <v>1.04382958253331</v>
      </c>
      <c r="T21" s="33" t="s">
        <v>90</v>
      </c>
      <c r="U21" s="33" t="str">
        <f t="shared" si="6"/>
        <v>600941.SH</v>
      </c>
      <c r="V21" s="33">
        <v>1.401</v>
      </c>
      <c r="W21">
        <f t="shared" si="7"/>
        <v>0.01401</v>
      </c>
      <c r="AA21" s="39" t="s">
        <v>25</v>
      </c>
      <c r="AB21" s="36">
        <f>SUM(K2:K51)</f>
        <v>6901885526042.56</v>
      </c>
      <c r="AC21" s="40" t="s">
        <v>189</v>
      </c>
      <c r="AD21" s="40" t="s">
        <v>189</v>
      </c>
    </row>
    <row r="22" spans="1:30">
      <c r="A22" s="24" t="s">
        <v>91</v>
      </c>
      <c r="B22" s="24" t="s">
        <v>92</v>
      </c>
      <c r="C22" s="25">
        <v>7578044734</v>
      </c>
      <c r="D22" s="25">
        <v>7578037188</v>
      </c>
      <c r="E22" s="26">
        <v>13.51</v>
      </c>
      <c r="F22" s="27">
        <f t="shared" si="0"/>
        <v>0.999999004228628</v>
      </c>
      <c r="G22" s="28">
        <f t="shared" si="1"/>
        <v>1</v>
      </c>
      <c r="H22" s="25">
        <f t="shared" si="2"/>
        <v>7578044734</v>
      </c>
      <c r="I22" s="26">
        <v>0.801846068639999</v>
      </c>
      <c r="J22" s="26">
        <v>1</v>
      </c>
      <c r="K22" s="25">
        <f t="shared" si="3"/>
        <v>82092506855.9146</v>
      </c>
      <c r="L22" s="25">
        <f t="shared" si="4"/>
        <v>102379282409.88</v>
      </c>
      <c r="M22" s="27">
        <f>K22/$AB$2</f>
        <v>0.0118942144934393</v>
      </c>
      <c r="N22" s="27">
        <f>L22/SUM($L$2:$L$51)</f>
        <v>0.00574699746200821</v>
      </c>
      <c r="O22" s="29">
        <f>VLOOKUP(A22,U:W,3,FALSE)</f>
        <v>0.01227</v>
      </c>
      <c r="P22" s="25">
        <f>O22*$AC$2</f>
        <v>84683000100</v>
      </c>
      <c r="Q22" s="26">
        <f t="shared" si="5"/>
        <v>0.827148948320042</v>
      </c>
      <c r="T22" s="33" t="s">
        <v>93</v>
      </c>
      <c r="U22" s="33" t="str">
        <f t="shared" si="6"/>
        <v>601012.SH</v>
      </c>
      <c r="V22" s="33">
        <v>1.227</v>
      </c>
      <c r="W22">
        <f t="shared" si="7"/>
        <v>0.01227</v>
      </c>
      <c r="AA22" s="39" t="s">
        <v>185</v>
      </c>
      <c r="AB22" s="36">
        <f>'上证50指数成份-0701'!AB22</f>
        <v>6958136737840</v>
      </c>
      <c r="AC22" s="40" t="s">
        <v>189</v>
      </c>
      <c r="AD22" s="40" t="s">
        <v>189</v>
      </c>
    </row>
    <row r="23" spans="1:30">
      <c r="A23" s="24" t="s">
        <v>94</v>
      </c>
      <c r="B23" s="24" t="s">
        <v>95</v>
      </c>
      <c r="C23" s="25">
        <v>19868519955</v>
      </c>
      <c r="D23" s="25">
        <v>16491037955</v>
      </c>
      <c r="E23" s="26">
        <v>45.1</v>
      </c>
      <c r="F23" s="27">
        <f t="shared" si="0"/>
        <v>0.830008374672617</v>
      </c>
      <c r="G23" s="28">
        <f t="shared" si="1"/>
        <v>1</v>
      </c>
      <c r="H23" s="25">
        <f t="shared" si="2"/>
        <v>19868519955</v>
      </c>
      <c r="I23" s="26">
        <v>0.163420860286969</v>
      </c>
      <c r="J23" s="26">
        <v>1</v>
      </c>
      <c r="K23" s="25">
        <f t="shared" si="3"/>
        <v>146436571127.738</v>
      </c>
      <c r="L23" s="25">
        <f t="shared" si="4"/>
        <v>743745811770.5</v>
      </c>
      <c r="M23" s="27">
        <f>K23/$AB$2</f>
        <v>0.0212168936409038</v>
      </c>
      <c r="N23" s="27">
        <f>L23/SUM($L$2:$L$51)</f>
        <v>0.0417497094335153</v>
      </c>
      <c r="O23" s="29">
        <f>VLOOKUP(A23,U:W,3,FALSE)</f>
        <v>0.02113</v>
      </c>
      <c r="P23" s="25">
        <f>O23*$AC$2</f>
        <v>145831441900</v>
      </c>
      <c r="Q23" s="26">
        <f t="shared" si="5"/>
        <v>0.162745545792644</v>
      </c>
      <c r="T23" s="33" t="s">
        <v>96</v>
      </c>
      <c r="U23" s="33" t="str">
        <f t="shared" si="6"/>
        <v>601088.SH</v>
      </c>
      <c r="V23" s="33">
        <v>2.113</v>
      </c>
      <c r="W23">
        <f t="shared" si="7"/>
        <v>0.02113</v>
      </c>
      <c r="AA23" s="39" t="s">
        <v>186</v>
      </c>
      <c r="AB23" s="41">
        <f>(AB21/AB22)*2405.47</f>
        <v>2386.023615495</v>
      </c>
      <c r="AC23" s="42" t="s">
        <v>203</v>
      </c>
      <c r="AD23" s="37">
        <f>AB23/AC23-1</f>
        <v>9.89752514812814e-6</v>
      </c>
    </row>
    <row r="24" spans="1:23">
      <c r="A24" s="24" t="s">
        <v>97</v>
      </c>
      <c r="B24" s="24" t="s">
        <v>98</v>
      </c>
      <c r="C24" s="25">
        <v>20774300296</v>
      </c>
      <c r="D24" s="25">
        <v>20774300296</v>
      </c>
      <c r="E24" s="26">
        <v>17.19</v>
      </c>
      <c r="F24" s="27">
        <f t="shared" si="0"/>
        <v>1</v>
      </c>
      <c r="G24" s="28">
        <f t="shared" si="1"/>
        <v>1</v>
      </c>
      <c r="H24" s="25">
        <f t="shared" si="2"/>
        <v>20774300296</v>
      </c>
      <c r="I24" s="26">
        <v>0.697974408257121</v>
      </c>
      <c r="J24" s="26">
        <v>1</v>
      </c>
      <c r="K24" s="25">
        <f t="shared" si="3"/>
        <v>249253795944.608</v>
      </c>
      <c r="L24" s="25">
        <f t="shared" si="4"/>
        <v>357110222088.24</v>
      </c>
      <c r="M24" s="27">
        <f>K24/$AB$2</f>
        <v>0.0361138698989009</v>
      </c>
      <c r="N24" s="27">
        <f>L24/SUM($L$2:$L$51)</f>
        <v>0.0200461606263441</v>
      </c>
      <c r="O24" s="29">
        <f>VLOOKUP(A24,U:W,3,FALSE)</f>
        <v>0.03699</v>
      </c>
      <c r="P24" s="25">
        <f>O24*$AC$2</f>
        <v>255291293700</v>
      </c>
      <c r="Q24" s="26">
        <f t="shared" si="5"/>
        <v>0.714880946860487</v>
      </c>
      <c r="T24" s="33" t="s">
        <v>99</v>
      </c>
      <c r="U24" s="33" t="str">
        <f t="shared" si="6"/>
        <v>601166.SH</v>
      </c>
      <c r="V24" s="33">
        <v>3.699</v>
      </c>
      <c r="W24">
        <f t="shared" si="7"/>
        <v>0.03699</v>
      </c>
    </row>
    <row r="25" spans="1:23">
      <c r="A25" s="24" t="s">
        <v>100</v>
      </c>
      <c r="B25" s="24" t="s">
        <v>101</v>
      </c>
      <c r="C25" s="25">
        <v>9695000000</v>
      </c>
      <c r="D25" s="25">
        <v>9695000000</v>
      </c>
      <c r="E25" s="26">
        <v>26.05</v>
      </c>
      <c r="F25" s="27">
        <f t="shared" si="0"/>
        <v>1</v>
      </c>
      <c r="G25" s="28">
        <f t="shared" si="1"/>
        <v>1</v>
      </c>
      <c r="H25" s="25">
        <f t="shared" si="2"/>
        <v>9695000000</v>
      </c>
      <c r="I25" s="26">
        <v>0.385416924573131</v>
      </c>
      <c r="J25" s="26">
        <v>1</v>
      </c>
      <c r="K25" s="25">
        <f t="shared" si="3"/>
        <v>97338875031.336</v>
      </c>
      <c r="L25" s="25">
        <f t="shared" si="4"/>
        <v>252554750000</v>
      </c>
      <c r="M25" s="27">
        <f>K25/$AB$2</f>
        <v>0.0141032294239091</v>
      </c>
      <c r="N25" s="27">
        <f>L25/SUM($L$2:$L$51)</f>
        <v>0.0141770041076987</v>
      </c>
      <c r="O25" s="29">
        <f>VLOOKUP(A25,U:W,3,FALSE)</f>
        <v>0.01443</v>
      </c>
      <c r="P25" s="25">
        <f>O25*$AC$2</f>
        <v>99590520900</v>
      </c>
      <c r="Q25" s="26">
        <f t="shared" si="5"/>
        <v>0.394332400796263</v>
      </c>
      <c r="T25" s="33" t="s">
        <v>102</v>
      </c>
      <c r="U25" s="33" t="str">
        <f t="shared" si="6"/>
        <v>601225.SH</v>
      </c>
      <c r="V25" s="33">
        <v>1.443</v>
      </c>
      <c r="W25">
        <f t="shared" si="7"/>
        <v>0.01443</v>
      </c>
    </row>
    <row r="26" spans="1:23">
      <c r="A26" s="24" t="s">
        <v>103</v>
      </c>
      <c r="B26" s="24" t="s">
        <v>104</v>
      </c>
      <c r="C26" s="25">
        <v>349983033873</v>
      </c>
      <c r="D26" s="25">
        <v>319244210777</v>
      </c>
      <c r="E26" s="26">
        <v>4.46</v>
      </c>
      <c r="F26" s="27">
        <f t="shared" si="0"/>
        <v>0.91217053365177</v>
      </c>
      <c r="G26" s="28">
        <f t="shared" si="1"/>
        <v>1</v>
      </c>
      <c r="H26" s="25">
        <f t="shared" si="2"/>
        <v>349983033873</v>
      </c>
      <c r="I26" s="26">
        <v>0.0899559522948861</v>
      </c>
      <c r="J26" s="26">
        <v>1</v>
      </c>
      <c r="K26" s="25">
        <f t="shared" si="3"/>
        <v>140414434661.982</v>
      </c>
      <c r="L26" s="25">
        <f t="shared" si="4"/>
        <v>1423829180065.42</v>
      </c>
      <c r="M26" s="27">
        <f>K26/$AB$2</f>
        <v>0.0203443586730268</v>
      </c>
      <c r="N26" s="27">
        <f>L26/SUM($L$2:$L$51)</f>
        <v>0.0799257671235594</v>
      </c>
      <c r="O26" s="29">
        <f>VLOOKUP(A26,U:W,3,FALSE)</f>
        <v>0.02009</v>
      </c>
      <c r="P26" s="25">
        <f>O26*$AC$2</f>
        <v>138653746700</v>
      </c>
      <c r="Q26" s="26">
        <f t="shared" si="5"/>
        <v>0.0888279745147134</v>
      </c>
      <c r="T26" s="33" t="s">
        <v>105</v>
      </c>
      <c r="U26" s="33" t="str">
        <f t="shared" si="6"/>
        <v>601288.SH</v>
      </c>
      <c r="V26" s="33">
        <v>2.009</v>
      </c>
      <c r="W26">
        <f t="shared" si="7"/>
        <v>0.02009</v>
      </c>
    </row>
    <row r="27" spans="1:23">
      <c r="A27" s="24" t="s">
        <v>106</v>
      </c>
      <c r="B27" s="24" t="s">
        <v>107</v>
      </c>
      <c r="C27" s="25">
        <v>18210234607</v>
      </c>
      <c r="D27" s="25">
        <v>10762657695</v>
      </c>
      <c r="E27" s="26">
        <v>41.12</v>
      </c>
      <c r="F27" s="27">
        <f t="shared" si="0"/>
        <v>0.591022462218188</v>
      </c>
      <c r="G27" s="28">
        <f t="shared" si="1"/>
        <v>0.6</v>
      </c>
      <c r="H27" s="25">
        <f t="shared" si="2"/>
        <v>10926140764.2</v>
      </c>
      <c r="I27" s="26">
        <v>0.983222445750061</v>
      </c>
      <c r="J27" s="26">
        <v>1</v>
      </c>
      <c r="K27" s="25">
        <f t="shared" si="3"/>
        <v>441745039857.607</v>
      </c>
      <c r="L27" s="25">
        <f t="shared" si="4"/>
        <v>442560484418.4</v>
      </c>
      <c r="M27" s="27">
        <f>K27/$AB$2</f>
        <v>0.0640035303672875</v>
      </c>
      <c r="N27" s="27">
        <f>L27/SUM($L$2:$L$51)</f>
        <v>0.0248428580555495</v>
      </c>
      <c r="O27" s="29">
        <f>VLOOKUP(A27,U:W,3,FALSE)</f>
        <v>0.06426</v>
      </c>
      <c r="P27" s="25">
        <f>O27*$AC$2</f>
        <v>443498743800</v>
      </c>
      <c r="Q27" s="26">
        <f t="shared" si="5"/>
        <v>0.987125785739836</v>
      </c>
      <c r="T27" s="33" t="s">
        <v>108</v>
      </c>
      <c r="U27" s="33" t="str">
        <f t="shared" si="6"/>
        <v>601318.SH</v>
      </c>
      <c r="V27" s="33">
        <v>6.426</v>
      </c>
      <c r="W27">
        <f t="shared" si="7"/>
        <v>0.06426</v>
      </c>
    </row>
    <row r="28" spans="1:23">
      <c r="A28" s="24" t="s">
        <v>109</v>
      </c>
      <c r="B28" s="24" t="s">
        <v>110</v>
      </c>
      <c r="C28" s="25">
        <v>74262726645</v>
      </c>
      <c r="D28" s="25">
        <v>39250864015</v>
      </c>
      <c r="E28" s="26">
        <v>7.58</v>
      </c>
      <c r="F28" s="27">
        <f t="shared" si="0"/>
        <v>0.528540571943068</v>
      </c>
      <c r="G28" s="28">
        <f t="shared" si="1"/>
        <v>0.6</v>
      </c>
      <c r="H28" s="25">
        <f t="shared" si="2"/>
        <v>44557635987</v>
      </c>
      <c r="I28" s="26">
        <v>0.613646264431734</v>
      </c>
      <c r="J28" s="26">
        <v>1</v>
      </c>
      <c r="K28" s="25">
        <f t="shared" si="3"/>
        <v>207257111715.013</v>
      </c>
      <c r="L28" s="25">
        <f t="shared" si="4"/>
        <v>297521549233.7</v>
      </c>
      <c r="M28" s="27">
        <f>K28/$AB$2</f>
        <v>0.0300290566879123</v>
      </c>
      <c r="N28" s="27">
        <f>L28/SUM($L$2:$L$51)</f>
        <v>0.0167011874677275</v>
      </c>
      <c r="O28" s="29">
        <f>VLOOKUP(A28,U:W,3,FALSE)</f>
        <v>0.02963</v>
      </c>
      <c r="P28" s="25">
        <f>O28*$AC$2</f>
        <v>204495296900</v>
      </c>
      <c r="Q28" s="26">
        <f t="shared" si="5"/>
        <v>0.60546909101529</v>
      </c>
      <c r="T28" s="33" t="s">
        <v>111</v>
      </c>
      <c r="U28" s="33" t="str">
        <f t="shared" si="6"/>
        <v>601328.SH</v>
      </c>
      <c r="V28" s="33">
        <v>2.963</v>
      </c>
      <c r="W28">
        <f t="shared" si="7"/>
        <v>0.02963</v>
      </c>
    </row>
    <row r="29" spans="1:23">
      <c r="A29" s="24" t="s">
        <v>112</v>
      </c>
      <c r="B29" s="24" t="s">
        <v>113</v>
      </c>
      <c r="C29" s="25">
        <v>24750629817</v>
      </c>
      <c r="D29" s="25">
        <v>20419450121</v>
      </c>
      <c r="E29" s="26">
        <v>6.39</v>
      </c>
      <c r="F29" s="27">
        <f t="shared" si="0"/>
        <v>0.82500729363157</v>
      </c>
      <c r="G29" s="28">
        <f t="shared" si="1"/>
        <v>1</v>
      </c>
      <c r="H29" s="25">
        <f t="shared" si="2"/>
        <v>24750629817</v>
      </c>
      <c r="I29" s="26">
        <v>0.413765980282004</v>
      </c>
      <c r="J29" s="26">
        <v>1</v>
      </c>
      <c r="K29" s="25">
        <f t="shared" si="3"/>
        <v>65439789410.411</v>
      </c>
      <c r="L29" s="25">
        <f t="shared" si="4"/>
        <v>130480286273.19</v>
      </c>
      <c r="M29" s="27">
        <f>K29/$AB$2</f>
        <v>0.00948143650941327</v>
      </c>
      <c r="N29" s="27">
        <f>L29/SUM($L$2:$L$51)</f>
        <v>0.00732442986904313</v>
      </c>
      <c r="O29" s="29">
        <f>VLOOKUP(A29,U:W,3,FALSE)</f>
        <v>0.00967</v>
      </c>
      <c r="P29" s="25">
        <f>O29*$AC$2</f>
        <v>66738762100</v>
      </c>
      <c r="Q29" s="26">
        <f t="shared" si="5"/>
        <v>0.421979189907368</v>
      </c>
      <c r="T29" s="33" t="s">
        <v>114</v>
      </c>
      <c r="U29" s="33" t="str">
        <f t="shared" si="6"/>
        <v>601390.SH</v>
      </c>
      <c r="V29" s="33">
        <v>0.967</v>
      </c>
      <c r="W29">
        <f t="shared" si="7"/>
        <v>0.00967</v>
      </c>
    </row>
    <row r="30" spans="1:23">
      <c r="A30" s="24" t="s">
        <v>115</v>
      </c>
      <c r="B30" s="24" t="s">
        <v>116</v>
      </c>
      <c r="C30" s="25">
        <v>356406257089</v>
      </c>
      <c r="D30" s="25">
        <v>269612212539</v>
      </c>
      <c r="E30" s="26">
        <v>5.83</v>
      </c>
      <c r="F30" s="27">
        <f t="shared" si="0"/>
        <v>0.756474408561446</v>
      </c>
      <c r="G30" s="28">
        <f t="shared" si="1"/>
        <v>0.8</v>
      </c>
      <c r="H30" s="25">
        <f t="shared" si="2"/>
        <v>285125005671.2</v>
      </c>
      <c r="I30" s="26">
        <v>0.120925222420802</v>
      </c>
      <c r="J30" s="26">
        <v>1</v>
      </c>
      <c r="K30" s="25">
        <f t="shared" si="3"/>
        <v>201011431567.285</v>
      </c>
      <c r="L30" s="25">
        <f t="shared" si="4"/>
        <v>1571839199102.37</v>
      </c>
      <c r="M30" s="27">
        <f>K30/$AB$2</f>
        <v>0.0291241329356765</v>
      </c>
      <c r="N30" s="27">
        <f>L30/SUM($L$2:$L$51)</f>
        <v>0.0882342176590073</v>
      </c>
      <c r="O30" s="29">
        <f>VLOOKUP(A30,U:W,3,FALSE)</f>
        <v>0.02884</v>
      </c>
      <c r="P30" s="25">
        <f>O30*$AC$2</f>
        <v>199043009200</v>
      </c>
      <c r="Q30" s="26">
        <f t="shared" si="5"/>
        <v>0.119741051397661</v>
      </c>
      <c r="T30" s="33" t="s">
        <v>117</v>
      </c>
      <c r="U30" s="33" t="str">
        <f t="shared" si="6"/>
        <v>601398.SH</v>
      </c>
      <c r="V30" s="33">
        <v>2.884</v>
      </c>
      <c r="W30">
        <f t="shared" si="7"/>
        <v>0.02884</v>
      </c>
    </row>
    <row r="31" spans="1:23">
      <c r="A31" s="24" t="s">
        <v>118</v>
      </c>
      <c r="B31" s="24" t="s">
        <v>119</v>
      </c>
      <c r="C31" s="25">
        <v>9620341455</v>
      </c>
      <c r="D31" s="25">
        <v>6845041455</v>
      </c>
      <c r="E31" s="26">
        <v>27.94</v>
      </c>
      <c r="F31" s="27">
        <f t="shared" si="0"/>
        <v>0.711517515986131</v>
      </c>
      <c r="G31" s="28">
        <f t="shared" si="1"/>
        <v>0.8</v>
      </c>
      <c r="H31" s="25">
        <f t="shared" si="2"/>
        <v>7696273164</v>
      </c>
      <c r="I31" s="26">
        <v>0.435876968547451</v>
      </c>
      <c r="J31" s="26">
        <v>1</v>
      </c>
      <c r="K31" s="25">
        <f t="shared" si="3"/>
        <v>93728312350.4976</v>
      </c>
      <c r="L31" s="25">
        <f t="shared" si="4"/>
        <v>191250458252.7</v>
      </c>
      <c r="M31" s="27">
        <f>K31/$AB$2</f>
        <v>0.0135801024222782</v>
      </c>
      <c r="N31" s="27">
        <f>L31/SUM($L$2:$L$51)</f>
        <v>0.0107357257475767</v>
      </c>
      <c r="O31" s="29">
        <f>VLOOKUP(A31,U:W,3,FALSE)</f>
        <v>0.01376</v>
      </c>
      <c r="P31" s="25">
        <f>O31*$AC$2</f>
        <v>94966428800</v>
      </c>
      <c r="Q31" s="26">
        <f t="shared" si="5"/>
        <v>0.441634742598688</v>
      </c>
      <c r="T31" s="33" t="s">
        <v>120</v>
      </c>
      <c r="U31" s="33" t="str">
        <f t="shared" si="6"/>
        <v>601601.SH</v>
      </c>
      <c r="V31" s="33">
        <v>1.376</v>
      </c>
      <c r="W31">
        <f t="shared" si="7"/>
        <v>0.01376</v>
      </c>
    </row>
    <row r="32" spans="1:23">
      <c r="A32" s="24" t="s">
        <v>121</v>
      </c>
      <c r="B32" s="24" t="s">
        <v>122</v>
      </c>
      <c r="C32" s="25">
        <v>28264705000</v>
      </c>
      <c r="D32" s="25">
        <v>20823530000</v>
      </c>
      <c r="E32" s="26">
        <v>29.98</v>
      </c>
      <c r="F32" s="27">
        <f t="shared" si="0"/>
        <v>0.736732614049926</v>
      </c>
      <c r="G32" s="28">
        <f t="shared" si="1"/>
        <v>0.8</v>
      </c>
      <c r="H32" s="25">
        <f t="shared" si="2"/>
        <v>22611764000</v>
      </c>
      <c r="I32" s="26">
        <v>0.0733210275964672</v>
      </c>
      <c r="J32" s="26">
        <v>1</v>
      </c>
      <c r="K32" s="25">
        <f t="shared" si="3"/>
        <v>49704374812.0191</v>
      </c>
      <c r="L32" s="25">
        <f t="shared" si="4"/>
        <v>624289429400</v>
      </c>
      <c r="M32" s="27">
        <f>K32/$AB$2</f>
        <v>0.00720156464845323</v>
      </c>
      <c r="N32" s="27">
        <f>L32/SUM($L$2:$L$51)</f>
        <v>0.0350440995665166</v>
      </c>
      <c r="O32" s="29">
        <f>VLOOKUP(A32,U:W,3,FALSE)</f>
        <v>0.00747</v>
      </c>
      <c r="P32" s="25">
        <f>O32*$AC$2</f>
        <v>51555176100</v>
      </c>
      <c r="Q32" s="26">
        <f t="shared" si="5"/>
        <v>0.0760512229328907</v>
      </c>
      <c r="T32" s="33" t="s">
        <v>123</v>
      </c>
      <c r="U32" s="33" t="str">
        <f t="shared" si="6"/>
        <v>601628.SH</v>
      </c>
      <c r="V32" s="33">
        <v>0.747</v>
      </c>
      <c r="W32">
        <f t="shared" si="7"/>
        <v>0.00747</v>
      </c>
    </row>
    <row r="33" spans="1:23">
      <c r="A33" s="24" t="s">
        <v>124</v>
      </c>
      <c r="B33" s="24" t="s">
        <v>125</v>
      </c>
      <c r="C33" s="25">
        <v>8541963390</v>
      </c>
      <c r="D33" s="25">
        <v>6170418064</v>
      </c>
      <c r="E33" s="26">
        <v>23.72</v>
      </c>
      <c r="F33" s="27">
        <f t="shared" si="0"/>
        <v>0.722365313719754</v>
      </c>
      <c r="G33" s="28">
        <f t="shared" si="1"/>
        <v>0.8</v>
      </c>
      <c r="H33" s="25">
        <f t="shared" si="2"/>
        <v>6833570712</v>
      </c>
      <c r="I33" s="26">
        <v>0.183259906025834</v>
      </c>
      <c r="J33" s="26">
        <v>1</v>
      </c>
      <c r="K33" s="25">
        <f t="shared" si="3"/>
        <v>29705019168.6276</v>
      </c>
      <c r="L33" s="25">
        <f t="shared" si="4"/>
        <v>146362316478.08</v>
      </c>
      <c r="M33" s="27">
        <f>K33/$AB$2</f>
        <v>0.00430389913836488</v>
      </c>
      <c r="N33" s="27">
        <f>L33/SUM($L$2:$L$51)</f>
        <v>0.00821595777518357</v>
      </c>
      <c r="O33" s="29">
        <f>VLOOKUP(A33,U:W,3,FALSE)</f>
        <v>0.00455</v>
      </c>
      <c r="P33" s="25">
        <f>O33*$AC$2</f>
        <v>31402416500</v>
      </c>
      <c r="Q33" s="26">
        <f t="shared" si="5"/>
        <v>0.193731701168263</v>
      </c>
      <c r="T33" s="33" t="s">
        <v>126</v>
      </c>
      <c r="U33" s="33" t="str">
        <f t="shared" si="6"/>
        <v>601633.SH</v>
      </c>
      <c r="V33" s="33">
        <v>0.455</v>
      </c>
      <c r="W33">
        <f t="shared" si="7"/>
        <v>0.00455</v>
      </c>
    </row>
    <row r="34" spans="1:23">
      <c r="A34" s="24" t="s">
        <v>127</v>
      </c>
      <c r="B34" s="24" t="s">
        <v>128</v>
      </c>
      <c r="C34" s="25">
        <v>99161076038</v>
      </c>
      <c r="D34" s="25">
        <v>67122395200</v>
      </c>
      <c r="E34" s="26">
        <v>5.03</v>
      </c>
      <c r="F34" s="27">
        <f t="shared" si="0"/>
        <v>0.676902650534749</v>
      </c>
      <c r="G34" s="28">
        <f t="shared" si="1"/>
        <v>0.7</v>
      </c>
      <c r="H34" s="25">
        <f t="shared" si="2"/>
        <v>69412753226.6</v>
      </c>
      <c r="I34" s="26">
        <v>0.160423317389246</v>
      </c>
      <c r="J34" s="26">
        <v>1</v>
      </c>
      <c r="K34" s="25">
        <f t="shared" si="3"/>
        <v>56011183432.9134</v>
      </c>
      <c r="L34" s="25">
        <f t="shared" si="4"/>
        <v>337625647856</v>
      </c>
      <c r="M34" s="27">
        <f>K34/$AB$2</f>
        <v>0.00811534517945408</v>
      </c>
      <c r="N34" s="27">
        <f>L34/SUM($L$2:$L$51)</f>
        <v>0.018952406147653</v>
      </c>
      <c r="O34" s="29">
        <f>VLOOKUP(A34,U:W,3,FALSE)</f>
        <v>0.00813</v>
      </c>
      <c r="P34" s="25">
        <f>O34*$AC$2</f>
        <v>56110251900</v>
      </c>
      <c r="Q34" s="26">
        <f t="shared" si="5"/>
        <v>0.160707062369528</v>
      </c>
      <c r="T34" s="33" t="s">
        <v>129</v>
      </c>
      <c r="U34" s="33" t="str">
        <f t="shared" si="6"/>
        <v>601658.SH</v>
      </c>
      <c r="V34" s="33">
        <v>0.813</v>
      </c>
      <c r="W34">
        <f t="shared" si="7"/>
        <v>0.00813</v>
      </c>
    </row>
    <row r="35" spans="1:23">
      <c r="A35" s="24" t="s">
        <v>130</v>
      </c>
      <c r="B35" s="24" t="s">
        <v>131</v>
      </c>
      <c r="C35" s="25">
        <v>41619952444</v>
      </c>
      <c r="D35" s="25">
        <v>41320390444</v>
      </c>
      <c r="E35" s="26">
        <v>5.36</v>
      </c>
      <c r="F35" s="27">
        <f t="shared" si="0"/>
        <v>0.992802442520734</v>
      </c>
      <c r="G35" s="28">
        <f t="shared" si="1"/>
        <v>1</v>
      </c>
      <c r="H35" s="25">
        <f t="shared" si="2"/>
        <v>41619952444</v>
      </c>
      <c r="I35" s="26">
        <v>0.49016256327968</v>
      </c>
      <c r="J35" s="26">
        <v>1</v>
      </c>
      <c r="K35" s="25">
        <f t="shared" si="3"/>
        <v>109346908194.118</v>
      </c>
      <c r="L35" s="25">
        <f t="shared" si="4"/>
        <v>221477292779.84</v>
      </c>
      <c r="M35" s="27">
        <f>K35/$AB$2</f>
        <v>0.0158430486540995</v>
      </c>
      <c r="N35" s="27">
        <f>L35/SUM($L$2:$L$51)</f>
        <v>0.0124324903392305</v>
      </c>
      <c r="O35" s="29">
        <f>VLOOKUP(A35,U:W,3,FALSE)</f>
        <v>0.01595</v>
      </c>
      <c r="P35" s="25">
        <f>O35*$AC$2</f>
        <v>110080998500</v>
      </c>
      <c r="Q35" s="26">
        <f t="shared" si="5"/>
        <v>0.493453224094444</v>
      </c>
      <c r="T35" s="33" t="s">
        <v>132</v>
      </c>
      <c r="U35" s="33" t="str">
        <f t="shared" si="6"/>
        <v>601668.SH</v>
      </c>
      <c r="V35" s="33">
        <v>1.595</v>
      </c>
      <c r="W35">
        <f t="shared" si="7"/>
        <v>0.01595</v>
      </c>
    </row>
    <row r="36" spans="1:23">
      <c r="A36" s="24" t="s">
        <v>133</v>
      </c>
      <c r="B36" s="24" t="s">
        <v>134</v>
      </c>
      <c r="C36" s="25">
        <v>17226159334</v>
      </c>
      <c r="D36" s="25">
        <v>13071525850</v>
      </c>
      <c r="E36" s="26">
        <v>5.58</v>
      </c>
      <c r="F36" s="27">
        <f t="shared" si="0"/>
        <v>0.758818352747973</v>
      </c>
      <c r="G36" s="28">
        <f t="shared" si="1"/>
        <v>0.8</v>
      </c>
      <c r="H36" s="25">
        <f t="shared" si="2"/>
        <v>13780927467.2</v>
      </c>
      <c r="I36" s="26">
        <v>0.617785843635838</v>
      </c>
      <c r="J36" s="26">
        <v>1</v>
      </c>
      <c r="K36" s="25">
        <f t="shared" si="3"/>
        <v>47506233409.8592</v>
      </c>
      <c r="L36" s="25">
        <f t="shared" si="4"/>
        <v>72939114243</v>
      </c>
      <c r="M36" s="27">
        <f>K36/$AB$2</f>
        <v>0.00688308046121688</v>
      </c>
      <c r="N36" s="27">
        <f>L36/SUM($L$2:$L$51)</f>
        <v>0.00409439189813265</v>
      </c>
      <c r="O36" s="29">
        <f>VLOOKUP(A36,U:W,3,FALSE)</f>
        <v>0.00695</v>
      </c>
      <c r="P36" s="25">
        <f>O36*$AC$2</f>
        <v>47966328500</v>
      </c>
      <c r="Q36" s="26">
        <f t="shared" si="5"/>
        <v>0.623769063373827</v>
      </c>
      <c r="T36" s="33" t="s">
        <v>135</v>
      </c>
      <c r="U36" s="33" t="str">
        <f t="shared" si="6"/>
        <v>601669.SH</v>
      </c>
      <c r="V36" s="33">
        <v>0.695</v>
      </c>
      <c r="W36">
        <f t="shared" si="7"/>
        <v>0.00695</v>
      </c>
    </row>
    <row r="37" spans="1:23">
      <c r="A37" s="24" t="s">
        <v>136</v>
      </c>
      <c r="B37" s="24" t="s">
        <v>137</v>
      </c>
      <c r="C37" s="25">
        <v>91507138699</v>
      </c>
      <c r="D37" s="25">
        <v>19590425382</v>
      </c>
      <c r="E37" s="26">
        <v>6.18</v>
      </c>
      <c r="F37" s="27">
        <f t="shared" si="0"/>
        <v>0.214086306932184</v>
      </c>
      <c r="G37" s="28">
        <f t="shared" si="1"/>
        <v>0.3</v>
      </c>
      <c r="H37" s="25">
        <f t="shared" si="2"/>
        <v>27452141609.7</v>
      </c>
      <c r="I37" s="26">
        <v>0.572562739908044</v>
      </c>
      <c r="J37" s="26">
        <v>1</v>
      </c>
      <c r="K37" s="25">
        <f t="shared" si="3"/>
        <v>97137693713.3114</v>
      </c>
      <c r="L37" s="25">
        <f t="shared" si="4"/>
        <v>121068828860.76</v>
      </c>
      <c r="M37" s="27">
        <f>K37/$AB$2</f>
        <v>0.014074080676474</v>
      </c>
      <c r="N37" s="27">
        <f>L37/SUM($L$2:$L$51)</f>
        <v>0.0067961235497383</v>
      </c>
      <c r="O37" s="29">
        <f>VLOOKUP(A37,U:W,3,FALSE)</f>
        <v>0.01378</v>
      </c>
      <c r="P37" s="25">
        <f>O37*$AC$2</f>
        <v>95104461400</v>
      </c>
      <c r="Q37" s="26">
        <f t="shared" si="5"/>
        <v>0.560578174291167</v>
      </c>
      <c r="T37" s="33" t="s">
        <v>138</v>
      </c>
      <c r="U37" s="33" t="str">
        <f t="shared" si="6"/>
        <v>601728.SH</v>
      </c>
      <c r="V37" s="33">
        <v>1.378</v>
      </c>
      <c r="W37">
        <f t="shared" si="7"/>
        <v>0.01378</v>
      </c>
    </row>
    <row r="38" spans="1:23">
      <c r="A38" s="24" t="s">
        <v>139</v>
      </c>
      <c r="B38" s="24" t="s">
        <v>140</v>
      </c>
      <c r="C38" s="25">
        <v>183020977818</v>
      </c>
      <c r="D38" s="25">
        <v>161922077818</v>
      </c>
      <c r="E38" s="26">
        <v>10.54</v>
      </c>
      <c r="F38" s="27">
        <f t="shared" si="0"/>
        <v>0.884718679511257</v>
      </c>
      <c r="G38" s="28">
        <f t="shared" si="1"/>
        <v>1</v>
      </c>
      <c r="H38" s="25">
        <f t="shared" si="2"/>
        <v>183020977818</v>
      </c>
      <c r="I38" s="26">
        <v>0.0615636556359421</v>
      </c>
      <c r="J38" s="26">
        <v>1</v>
      </c>
      <c r="K38" s="25">
        <f t="shared" si="3"/>
        <v>118758822369.779</v>
      </c>
      <c r="L38" s="25">
        <f t="shared" si="4"/>
        <v>1706658700201.72</v>
      </c>
      <c r="M38" s="27">
        <f>K38/$AB$2</f>
        <v>0.0172067215432178</v>
      </c>
      <c r="N38" s="27">
        <f>L38/SUM($L$2:$L$51)</f>
        <v>0.0958022266585743</v>
      </c>
      <c r="O38" s="29">
        <f>VLOOKUP(A38,U:W,3,FALSE)</f>
        <v>0.01689</v>
      </c>
      <c r="P38" s="25">
        <f>O38*$AC$2</f>
        <v>116568530700</v>
      </c>
      <c r="Q38" s="26">
        <f t="shared" si="5"/>
        <v>0.0604282253629749</v>
      </c>
      <c r="T38" s="33" t="s">
        <v>141</v>
      </c>
      <c r="U38" s="33" t="str">
        <f t="shared" si="6"/>
        <v>601857.SH</v>
      </c>
      <c r="V38" s="33">
        <v>1.689</v>
      </c>
      <c r="W38">
        <f t="shared" si="7"/>
        <v>0.01689</v>
      </c>
    </row>
    <row r="39" spans="1:23">
      <c r="A39" s="24" t="s">
        <v>142</v>
      </c>
      <c r="B39" s="24" t="s">
        <v>143</v>
      </c>
      <c r="C39" s="25">
        <v>2068859044</v>
      </c>
      <c r="D39" s="25">
        <v>1952475544</v>
      </c>
      <c r="E39" s="26">
        <v>65.73</v>
      </c>
      <c r="F39" s="27">
        <f t="shared" si="0"/>
        <v>0.943745080005557</v>
      </c>
      <c r="G39" s="28">
        <f t="shared" si="1"/>
        <v>1</v>
      </c>
      <c r="H39" s="25">
        <f t="shared" si="2"/>
        <v>2068859044</v>
      </c>
      <c r="I39" s="26">
        <v>0.474072670018016</v>
      </c>
      <c r="J39" s="26">
        <v>1</v>
      </c>
      <c r="K39" s="25">
        <f t="shared" si="3"/>
        <v>64467295864.7424</v>
      </c>
      <c r="L39" s="25">
        <f t="shared" si="4"/>
        <v>128336217507.12</v>
      </c>
      <c r="M39" s="27">
        <f>K39/$AB$2</f>
        <v>0.00934053391953416</v>
      </c>
      <c r="N39" s="27">
        <f>L39/SUM($L$2:$L$51)</f>
        <v>0.00720407389987699</v>
      </c>
      <c r="O39" s="29">
        <f>VLOOKUP(A39,U:W,3,FALSE)</f>
        <v>0.00881</v>
      </c>
      <c r="P39" s="25">
        <f>O39*$AC$2</f>
        <v>60803360300</v>
      </c>
      <c r="Q39" s="26">
        <f t="shared" si="5"/>
        <v>0.447129214539509</v>
      </c>
      <c r="T39" s="33" t="s">
        <v>144</v>
      </c>
      <c r="U39" s="33" t="str">
        <f t="shared" si="6"/>
        <v>601888.SH</v>
      </c>
      <c r="V39" s="33">
        <v>0.881</v>
      </c>
      <c r="W39">
        <f t="shared" si="7"/>
        <v>0.00881</v>
      </c>
    </row>
    <row r="40" spans="1:23">
      <c r="A40" s="24" t="s">
        <v>145</v>
      </c>
      <c r="B40" s="24" t="s">
        <v>146</v>
      </c>
      <c r="C40" s="25">
        <v>26577888940</v>
      </c>
      <c r="D40" s="25">
        <v>20556293036</v>
      </c>
      <c r="E40" s="26">
        <v>18.64</v>
      </c>
      <c r="F40" s="27">
        <f t="shared" si="0"/>
        <v>0.773435884332505</v>
      </c>
      <c r="G40" s="28">
        <f t="shared" si="1"/>
        <v>0.8</v>
      </c>
      <c r="H40" s="25">
        <f t="shared" si="2"/>
        <v>21262311152</v>
      </c>
      <c r="I40" s="26">
        <v>0.757881600374939</v>
      </c>
      <c r="J40" s="26">
        <v>1</v>
      </c>
      <c r="K40" s="25">
        <f t="shared" si="3"/>
        <v>300370820482.129</v>
      </c>
      <c r="L40" s="25">
        <f t="shared" si="4"/>
        <v>383169302191.04</v>
      </c>
      <c r="M40" s="27">
        <f>K40/$AB$2</f>
        <v>0.043520110460939</v>
      </c>
      <c r="N40" s="27">
        <f>L40/SUM($L$2:$L$51)</f>
        <v>0.0215089709106894</v>
      </c>
      <c r="O40" s="29">
        <f>VLOOKUP(A40,U:W,3,FALSE)</f>
        <v>0.04178</v>
      </c>
      <c r="P40" s="25">
        <f>O40*$AC$2</f>
        <v>288350101400</v>
      </c>
      <c r="Q40" s="26">
        <f t="shared" si="5"/>
        <v>0.727551484416944</v>
      </c>
      <c r="T40" s="33" t="s">
        <v>147</v>
      </c>
      <c r="U40" s="33" t="str">
        <f t="shared" si="6"/>
        <v>601899.SH</v>
      </c>
      <c r="V40" s="33">
        <v>4.178</v>
      </c>
      <c r="W40">
        <f t="shared" si="7"/>
        <v>0.04178</v>
      </c>
    </row>
    <row r="41" spans="1:23">
      <c r="A41" s="24" t="s">
        <v>148</v>
      </c>
      <c r="B41" s="24" t="s">
        <v>149</v>
      </c>
      <c r="C41" s="25">
        <v>15960605965</v>
      </c>
      <c r="D41" s="25">
        <v>12760825965</v>
      </c>
      <c r="E41" s="26">
        <v>15.33</v>
      </c>
      <c r="F41" s="27">
        <f t="shared" si="0"/>
        <v>0.799520143093765</v>
      </c>
      <c r="G41" s="28">
        <f t="shared" si="1"/>
        <v>0.8</v>
      </c>
      <c r="H41" s="25">
        <f t="shared" si="2"/>
        <v>12768484772</v>
      </c>
      <c r="I41" s="26">
        <v>0.49153909040232</v>
      </c>
      <c r="J41" s="26">
        <v>1</v>
      </c>
      <c r="K41" s="25">
        <f t="shared" si="3"/>
        <v>96214289958.5841</v>
      </c>
      <c r="L41" s="25">
        <f t="shared" si="4"/>
        <v>195623462043.45</v>
      </c>
      <c r="M41" s="27">
        <f>K41/$AB$2</f>
        <v>0.0139402906054502</v>
      </c>
      <c r="N41" s="27">
        <f>L41/SUM($L$2:$L$51)</f>
        <v>0.0109812016006519</v>
      </c>
      <c r="O41" s="29">
        <f>VLOOKUP(A41,U:W,3,FALSE)</f>
        <v>0.01427</v>
      </c>
      <c r="P41" s="25">
        <f>O41*$AC$2</f>
        <v>98486260100</v>
      </c>
      <c r="Q41" s="26">
        <f t="shared" si="5"/>
        <v>0.503146120264657</v>
      </c>
      <c r="T41" s="33" t="s">
        <v>150</v>
      </c>
      <c r="U41" s="33" t="str">
        <f t="shared" si="6"/>
        <v>601919.SH</v>
      </c>
      <c r="V41" s="33">
        <v>1.427</v>
      </c>
      <c r="W41">
        <f t="shared" si="7"/>
        <v>0.01427</v>
      </c>
    </row>
    <row r="42" spans="1:23">
      <c r="A42" s="24" t="s">
        <v>151</v>
      </c>
      <c r="B42" s="24" t="s">
        <v>152</v>
      </c>
      <c r="C42" s="25">
        <v>18883284867</v>
      </c>
      <c r="D42" s="25">
        <v>18883284867</v>
      </c>
      <c r="E42" s="26">
        <v>10.89</v>
      </c>
      <c r="F42" s="27">
        <f t="shared" si="0"/>
        <v>1</v>
      </c>
      <c r="G42" s="28">
        <f t="shared" si="1"/>
        <v>1</v>
      </c>
      <c r="H42" s="25">
        <f t="shared" si="2"/>
        <v>18883284867</v>
      </c>
      <c r="I42" s="26">
        <v>0.489832771924465</v>
      </c>
      <c r="J42" s="26">
        <v>1</v>
      </c>
      <c r="K42" s="25">
        <f t="shared" si="3"/>
        <v>100728707769.222</v>
      </c>
      <c r="L42" s="25">
        <f t="shared" si="4"/>
        <v>205638972201.63</v>
      </c>
      <c r="M42" s="27">
        <f>K42/$AB$2</f>
        <v>0.0145943753180413</v>
      </c>
      <c r="N42" s="27">
        <f>L42/SUM($L$2:$L$51)</f>
        <v>0.0115434160458493</v>
      </c>
      <c r="O42" s="29">
        <f>VLOOKUP(A42,U:W,3,FALSE)</f>
        <v>0.01453</v>
      </c>
      <c r="P42" s="25">
        <f>O42*$AC$2</f>
        <v>100280683900</v>
      </c>
      <c r="Q42" s="26">
        <f t="shared" si="5"/>
        <v>0.487654080480787</v>
      </c>
      <c r="T42" s="33" t="s">
        <v>153</v>
      </c>
      <c r="U42" s="33" t="str">
        <f t="shared" si="6"/>
        <v>601985.SH</v>
      </c>
      <c r="V42" s="33">
        <v>1.453</v>
      </c>
      <c r="W42">
        <f t="shared" si="7"/>
        <v>0.01453</v>
      </c>
    </row>
    <row r="43" spans="1:23">
      <c r="A43" s="24" t="s">
        <v>154</v>
      </c>
      <c r="B43" s="24" t="s">
        <v>155</v>
      </c>
      <c r="C43" s="25">
        <v>294387791241</v>
      </c>
      <c r="D43" s="25">
        <v>210765514846</v>
      </c>
      <c r="E43" s="26">
        <v>4.63</v>
      </c>
      <c r="F43" s="27">
        <f t="shared" si="0"/>
        <v>0.715945161847616</v>
      </c>
      <c r="G43" s="28">
        <f t="shared" si="1"/>
        <v>0.8</v>
      </c>
      <c r="H43" s="25">
        <f t="shared" si="2"/>
        <v>235510232992.8</v>
      </c>
      <c r="I43" s="26">
        <v>0.0889484917530995</v>
      </c>
      <c r="J43" s="26">
        <v>1</v>
      </c>
      <c r="K43" s="25">
        <f t="shared" si="3"/>
        <v>96990536479.3148</v>
      </c>
      <c r="L43" s="25">
        <f t="shared" si="4"/>
        <v>975844333736.98</v>
      </c>
      <c r="M43" s="27">
        <f>K43/$AB$2</f>
        <v>0.0140527593674721</v>
      </c>
      <c r="N43" s="27">
        <f>L43/SUM($L$2:$L$51)</f>
        <v>0.0547784158795813</v>
      </c>
      <c r="O43" s="29">
        <f>VLOOKUP(A43,U:W,3,FALSE)</f>
        <v>0.01406</v>
      </c>
      <c r="P43" s="25">
        <f>O43*$AC$2</f>
        <v>97036917800</v>
      </c>
      <c r="Q43" s="26">
        <f t="shared" si="5"/>
        <v>0.0889910273310046</v>
      </c>
      <c r="T43" s="33" t="s">
        <v>156</v>
      </c>
      <c r="U43" s="33" t="str">
        <f t="shared" si="6"/>
        <v>601988.SH</v>
      </c>
      <c r="V43" s="33">
        <v>1.406</v>
      </c>
      <c r="W43">
        <f t="shared" si="7"/>
        <v>0.01406</v>
      </c>
    </row>
    <row r="44" spans="1:23">
      <c r="A44" s="24" t="s">
        <v>157</v>
      </c>
      <c r="B44" s="24" t="s">
        <v>158</v>
      </c>
      <c r="C44" s="25">
        <v>2911927203</v>
      </c>
      <c r="D44" s="25">
        <v>2524851053</v>
      </c>
      <c r="E44" s="26">
        <v>38.02</v>
      </c>
      <c r="F44" s="27">
        <f t="shared" si="0"/>
        <v>0.867072174880877</v>
      </c>
      <c r="G44" s="28">
        <f t="shared" si="1"/>
        <v>1</v>
      </c>
      <c r="H44" s="25">
        <f t="shared" si="2"/>
        <v>2911927203</v>
      </c>
      <c r="I44" s="26">
        <v>0.88260376262086</v>
      </c>
      <c r="J44" s="26">
        <v>1</v>
      </c>
      <c r="K44" s="25">
        <f t="shared" si="3"/>
        <v>97714361980.2587</v>
      </c>
      <c r="L44" s="25">
        <f t="shared" si="4"/>
        <v>95994837035.06</v>
      </c>
      <c r="M44" s="27">
        <f>K44/$AB$2</f>
        <v>0.014157632955742</v>
      </c>
      <c r="N44" s="27">
        <f>L44/SUM($L$2:$L$51)</f>
        <v>0.00538861058429476</v>
      </c>
      <c r="O44" s="29">
        <f>VLOOKUP(A44,U:W,3,FALSE)</f>
        <v>0.01428</v>
      </c>
      <c r="P44" s="25">
        <f>O44*$AC$2</f>
        <v>98555276400</v>
      </c>
      <c r="Q44" s="26">
        <f t="shared" si="5"/>
        <v>0.890199311687186</v>
      </c>
      <c r="T44" s="33" t="s">
        <v>159</v>
      </c>
      <c r="U44" s="33" t="str">
        <f t="shared" si="6"/>
        <v>603259.SH</v>
      </c>
      <c r="V44" s="33">
        <v>1.428</v>
      </c>
      <c r="W44">
        <f t="shared" si="7"/>
        <v>0.01428</v>
      </c>
    </row>
    <row r="45" spans="1:23">
      <c r="A45" s="24" t="s">
        <v>160</v>
      </c>
      <c r="B45" s="24" t="s">
        <v>161</v>
      </c>
      <c r="C45" s="25">
        <v>5560600544</v>
      </c>
      <c r="D45" s="25">
        <v>5560600544</v>
      </c>
      <c r="E45" s="26">
        <v>33.71</v>
      </c>
      <c r="F45" s="27">
        <f t="shared" si="0"/>
        <v>1</v>
      </c>
      <c r="G45" s="28">
        <f t="shared" si="1"/>
        <v>1</v>
      </c>
      <c r="H45" s="25">
        <f t="shared" si="2"/>
        <v>5560600544</v>
      </c>
      <c r="I45" s="26">
        <v>0.301910267077231</v>
      </c>
      <c r="J45" s="26">
        <v>1</v>
      </c>
      <c r="K45" s="25">
        <f t="shared" si="3"/>
        <v>56592428747.2093</v>
      </c>
      <c r="L45" s="25">
        <f t="shared" si="4"/>
        <v>187447844338.24</v>
      </c>
      <c r="M45" s="27">
        <f>K45/$AB$2</f>
        <v>0.00819956061769957</v>
      </c>
      <c r="N45" s="27">
        <f>L45/SUM($L$2:$L$51)</f>
        <v>0.0105222683761145</v>
      </c>
      <c r="O45" s="29">
        <f>VLOOKUP(A45,U:W,3,FALSE)</f>
        <v>0.0083</v>
      </c>
      <c r="P45" s="25">
        <f>O45*$AC$2</f>
        <v>57283529000</v>
      </c>
      <c r="Q45" s="26">
        <f t="shared" si="5"/>
        <v>0.305597160651444</v>
      </c>
      <c r="T45" s="33" t="s">
        <v>162</v>
      </c>
      <c r="U45" s="33" t="str">
        <f t="shared" si="6"/>
        <v>603288.SH</v>
      </c>
      <c r="V45" s="33">
        <v>0.83</v>
      </c>
      <c r="W45">
        <f t="shared" si="7"/>
        <v>0.0083</v>
      </c>
    </row>
    <row r="46" spans="1:23">
      <c r="A46" s="24" t="s">
        <v>163</v>
      </c>
      <c r="B46" s="24" t="s">
        <v>164</v>
      </c>
      <c r="C46" s="25">
        <v>1215775699</v>
      </c>
      <c r="D46" s="25">
        <v>1214426982</v>
      </c>
      <c r="E46" s="26">
        <v>97.68</v>
      </c>
      <c r="F46" s="27">
        <f t="shared" si="0"/>
        <v>0.998890653102287</v>
      </c>
      <c r="G46" s="28">
        <f t="shared" si="1"/>
        <v>1</v>
      </c>
      <c r="H46" s="25">
        <f t="shared" si="2"/>
        <v>1215775699</v>
      </c>
      <c r="I46" s="26">
        <v>0.70569853184174</v>
      </c>
      <c r="J46" s="26">
        <v>1</v>
      </c>
      <c r="K46" s="25">
        <f t="shared" si="3"/>
        <v>83806619571.3836</v>
      </c>
      <c r="L46" s="25">
        <f t="shared" si="4"/>
        <v>118625227601.76</v>
      </c>
      <c r="M46" s="27">
        <f>K46/$AB$2</f>
        <v>0.0121425687596759</v>
      </c>
      <c r="N46" s="27">
        <f>L46/SUM($L$2:$L$51)</f>
        <v>0.00665895351002841</v>
      </c>
      <c r="O46" s="29">
        <f>VLOOKUP(A46,U:W,3,FALSE)</f>
        <v>0.01221</v>
      </c>
      <c r="P46" s="25">
        <f>O46*$AC$2</f>
        <v>84268902300</v>
      </c>
      <c r="Q46" s="26">
        <f t="shared" si="5"/>
        <v>0.709591210541213</v>
      </c>
      <c r="T46" s="33" t="s">
        <v>165</v>
      </c>
      <c r="U46" s="33" t="str">
        <f t="shared" si="6"/>
        <v>603501.SH</v>
      </c>
      <c r="V46" s="33">
        <v>1.221</v>
      </c>
      <c r="W46">
        <f t="shared" si="7"/>
        <v>0.01221</v>
      </c>
    </row>
    <row r="47" spans="1:23">
      <c r="A47" s="24" t="s">
        <v>166</v>
      </c>
      <c r="B47" s="24" t="s">
        <v>167</v>
      </c>
      <c r="C47" s="25">
        <v>666906348</v>
      </c>
      <c r="D47" s="25">
        <v>665235412</v>
      </c>
      <c r="E47" s="26">
        <v>91.84</v>
      </c>
      <c r="F47" s="27">
        <f t="shared" si="0"/>
        <v>0.997494496783527</v>
      </c>
      <c r="G47" s="28">
        <f t="shared" si="1"/>
        <v>1</v>
      </c>
      <c r="H47" s="25">
        <f t="shared" si="2"/>
        <v>666906348</v>
      </c>
      <c r="I47" s="26">
        <v>1.0177865599848</v>
      </c>
      <c r="J47" s="26">
        <v>1</v>
      </c>
      <c r="K47" s="25">
        <f t="shared" si="3"/>
        <v>62338082303.3492</v>
      </c>
      <c r="L47" s="25">
        <f t="shared" si="4"/>
        <v>61095220238.08</v>
      </c>
      <c r="M47" s="27">
        <f>K47/$AB$2</f>
        <v>0.009032036545395</v>
      </c>
      <c r="N47" s="27">
        <f>L47/SUM($L$2:$L$51)</f>
        <v>0.00342954226074156</v>
      </c>
      <c r="O47" s="29">
        <f>VLOOKUP(A47,U:W,3,FALSE)</f>
        <v>0.00921</v>
      </c>
      <c r="P47" s="25">
        <f>O47*$AC$2</f>
        <v>63564012300</v>
      </c>
      <c r="Q47" s="26">
        <f t="shared" si="5"/>
        <v>1.03780217528721</v>
      </c>
      <c r="T47" s="33" t="s">
        <v>168</v>
      </c>
      <c r="U47" s="33" t="str">
        <f t="shared" si="6"/>
        <v>603986.SH</v>
      </c>
      <c r="V47" s="33">
        <v>0.921</v>
      </c>
      <c r="W47">
        <f t="shared" si="7"/>
        <v>0.00921</v>
      </c>
    </row>
    <row r="48" spans="1:23">
      <c r="A48" s="24" t="s">
        <v>169</v>
      </c>
      <c r="B48" s="24" t="s">
        <v>170</v>
      </c>
      <c r="C48" s="25">
        <v>621305500</v>
      </c>
      <c r="D48" s="25">
        <v>621305500</v>
      </c>
      <c r="E48" s="26">
        <v>138.5</v>
      </c>
      <c r="F48" s="27">
        <f t="shared" si="0"/>
        <v>1</v>
      </c>
      <c r="G48" s="28">
        <f t="shared" si="1"/>
        <v>1</v>
      </c>
      <c r="H48" s="25">
        <f t="shared" si="2"/>
        <v>621305500</v>
      </c>
      <c r="I48" s="26">
        <v>0.696634007328742</v>
      </c>
      <c r="J48" s="26">
        <v>1</v>
      </c>
      <c r="K48" s="25">
        <f t="shared" si="3"/>
        <v>59945921823.2937</v>
      </c>
      <c r="L48" s="25">
        <f t="shared" si="4"/>
        <v>86050811750</v>
      </c>
      <c r="M48" s="27">
        <f>K48/$AB$2</f>
        <v>0.00868544133296656</v>
      </c>
      <c r="N48" s="27">
        <f>L48/SUM($L$2:$L$51)</f>
        <v>0.00483040889807283</v>
      </c>
      <c r="O48" s="29">
        <f>VLOOKUP(A48,U:W,3,FALSE)</f>
        <v>0.00885</v>
      </c>
      <c r="P48" s="25">
        <f>O48*$AC$2</f>
        <v>61079425500</v>
      </c>
      <c r="Q48" s="26">
        <f t="shared" si="5"/>
        <v>0.709806499878835</v>
      </c>
      <c r="T48" s="33" t="s">
        <v>171</v>
      </c>
      <c r="U48" s="33" t="str">
        <f t="shared" si="6"/>
        <v>688012.SH</v>
      </c>
      <c r="V48" s="33">
        <v>0.885</v>
      </c>
      <c r="W48">
        <f t="shared" si="7"/>
        <v>0.00885</v>
      </c>
    </row>
    <row r="49" spans="1:23">
      <c r="A49" s="24" t="s">
        <v>172</v>
      </c>
      <c r="B49" s="24" t="s">
        <v>173</v>
      </c>
      <c r="C49" s="25">
        <v>2324338091</v>
      </c>
      <c r="D49" s="25">
        <v>880037056</v>
      </c>
      <c r="E49" s="26">
        <v>71.5</v>
      </c>
      <c r="F49" s="27">
        <f t="shared" si="0"/>
        <v>0.378618351352398</v>
      </c>
      <c r="G49" s="28">
        <f t="shared" si="1"/>
        <v>0.4</v>
      </c>
      <c r="H49" s="25">
        <f t="shared" si="2"/>
        <v>929735236.4</v>
      </c>
      <c r="I49" s="26">
        <v>1.00250918986471</v>
      </c>
      <c r="J49" s="26">
        <v>1</v>
      </c>
      <c r="K49" s="25">
        <f t="shared" si="3"/>
        <v>66642870482.191</v>
      </c>
      <c r="L49" s="25">
        <f t="shared" si="4"/>
        <v>62922649504</v>
      </c>
      <c r="M49" s="27">
        <f>K49/$AB$2</f>
        <v>0.00965574845174272</v>
      </c>
      <c r="N49" s="27">
        <f>L49/SUM($L$2:$L$51)</f>
        <v>0.00353212386813353</v>
      </c>
      <c r="O49" s="29">
        <f>VLOOKUP(A49,U:W,3,FALSE)</f>
        <v>0.00944</v>
      </c>
      <c r="P49" s="25">
        <f>O49*$AC$2</f>
        <v>65151387200</v>
      </c>
      <c r="Q49" s="26">
        <f t="shared" si="5"/>
        <v>0.980072795902277</v>
      </c>
      <c r="T49" s="33" t="s">
        <v>174</v>
      </c>
      <c r="U49" s="33" t="str">
        <f t="shared" si="6"/>
        <v>688041.SH</v>
      </c>
      <c r="V49" s="33">
        <v>0.944</v>
      </c>
      <c r="W49">
        <f t="shared" si="7"/>
        <v>0.00944</v>
      </c>
    </row>
    <row r="50" spans="1:23">
      <c r="A50" s="24" t="s">
        <v>175</v>
      </c>
      <c r="B50" s="24" t="s">
        <v>176</v>
      </c>
      <c r="C50" s="25">
        <v>462057980</v>
      </c>
      <c r="D50" s="25">
        <v>462057980</v>
      </c>
      <c r="E50" s="26">
        <v>197.66</v>
      </c>
      <c r="F50" s="27">
        <f t="shared" si="0"/>
        <v>1</v>
      </c>
      <c r="G50" s="28">
        <f t="shared" si="1"/>
        <v>1</v>
      </c>
      <c r="H50" s="25">
        <f t="shared" si="2"/>
        <v>462057980</v>
      </c>
      <c r="I50" s="26">
        <v>0.557534016750399</v>
      </c>
      <c r="J50" s="26">
        <v>1</v>
      </c>
      <c r="K50" s="25">
        <f t="shared" si="3"/>
        <v>50919793794.9424</v>
      </c>
      <c r="L50" s="25">
        <f t="shared" si="4"/>
        <v>91330380326.8</v>
      </c>
      <c r="M50" s="27">
        <f>K50/$AB$2</f>
        <v>0.00737766420535507</v>
      </c>
      <c r="N50" s="27">
        <f>L50/SUM($L$2:$L$51)</f>
        <v>0.00512677420262629</v>
      </c>
      <c r="O50" s="29">
        <f>VLOOKUP(A50,U:W,3,FALSE)</f>
        <v>0.00759</v>
      </c>
      <c r="P50" s="25">
        <f>O50*$AC$2</f>
        <v>52383371700</v>
      </c>
      <c r="Q50" s="26">
        <f t="shared" si="5"/>
        <v>0.573559110479568</v>
      </c>
      <c r="T50" s="33" t="s">
        <v>177</v>
      </c>
      <c r="U50" s="33" t="str">
        <f t="shared" si="6"/>
        <v>688111.SH</v>
      </c>
      <c r="V50" s="33">
        <v>0.759</v>
      </c>
      <c r="W50">
        <f t="shared" si="7"/>
        <v>0.00759</v>
      </c>
    </row>
    <row r="51" spans="1:23">
      <c r="A51" s="24" t="s">
        <v>178</v>
      </c>
      <c r="B51" s="24" t="s">
        <v>179</v>
      </c>
      <c r="C51" s="25">
        <v>7956329832</v>
      </c>
      <c r="D51" s="25">
        <v>1973609172</v>
      </c>
      <c r="E51" s="26">
        <v>46.64</v>
      </c>
      <c r="F51" s="27">
        <f t="shared" si="0"/>
        <v>0.248055223158577</v>
      </c>
      <c r="G51" s="28">
        <f t="shared" si="1"/>
        <v>0.3</v>
      </c>
      <c r="H51" s="25">
        <f t="shared" si="2"/>
        <v>2386898949.6</v>
      </c>
      <c r="I51" s="26">
        <v>0.835520354942681</v>
      </c>
      <c r="J51" s="26">
        <v>1</v>
      </c>
      <c r="K51" s="25">
        <f t="shared" si="3"/>
        <v>93014275949.6294</v>
      </c>
      <c r="L51" s="25">
        <f t="shared" si="4"/>
        <v>92049131782.08</v>
      </c>
      <c r="M51" s="27">
        <f>K51/$AB$2</f>
        <v>0.0134766471565868</v>
      </c>
      <c r="N51" s="27">
        <f>L51/SUM($L$2:$L$51)</f>
        <v>0.00516712086937446</v>
      </c>
      <c r="O51" s="29">
        <f>VLOOKUP(A51,U:W,3,FALSE)</f>
        <v>0.01313</v>
      </c>
      <c r="P51" s="25">
        <f>O51*$AC$2</f>
        <v>90618401900</v>
      </c>
      <c r="Q51" s="26">
        <f t="shared" si="5"/>
        <v>0.813998910885767</v>
      </c>
      <c r="T51" s="33" t="s">
        <v>180</v>
      </c>
      <c r="U51" s="33" t="str">
        <f t="shared" si="6"/>
        <v>688981.SH</v>
      </c>
      <c r="V51" s="33">
        <v>1.313</v>
      </c>
      <c r="W51">
        <f t="shared" si="7"/>
        <v>0.01313</v>
      </c>
    </row>
    <row r="53" spans="3:12">
      <c r="C53" s="19"/>
      <c r="D53" s="22"/>
      <c r="I53" s="16"/>
      <c r="J53" s="17"/>
      <c r="K53" s="13"/>
      <c r="L53" s="13"/>
    </row>
    <row r="54" spans="4:12">
      <c r="D54" s="22"/>
      <c r="I54" s="16"/>
      <c r="J54" s="17"/>
      <c r="K54" s="13"/>
      <c r="L54" s="13"/>
    </row>
    <row r="55" spans="9:11">
      <c r="I55" s="16"/>
      <c r="J55" s="17"/>
      <c r="K55" s="30"/>
    </row>
    <row r="56" spans="9:12">
      <c r="I56" s="19"/>
      <c r="K56" s="22"/>
      <c r="L56" s="22"/>
    </row>
    <row r="57" spans="1:11">
      <c r="A57" s="11"/>
      <c r="I57" s="19"/>
      <c r="K57" s="22"/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  <ignoredErrors>
    <ignoredError sqref="AC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T45"/>
  <sheetViews>
    <sheetView showRuler="0" workbookViewId="0">
      <selection activeCell="M53" sqref="M53"/>
    </sheetView>
  </sheetViews>
  <sheetFormatPr defaultColWidth="9" defaultRowHeight="13"/>
  <cols>
    <col min="1" max="2" width="13" customWidth="1"/>
    <col min="3" max="7" width="17.7" customWidth="1"/>
    <col min="8" max="8" width="24.4" customWidth="1"/>
    <col min="11" max="12" width="20.2" customWidth="1"/>
    <col min="13" max="15" width="13"/>
    <col min="16" max="17" width="10.4" customWidth="1"/>
  </cols>
  <sheetData>
    <row r="1" ht="77.5" spans="1:20">
      <c r="A1" s="9" t="s">
        <v>0</v>
      </c>
      <c r="B1" s="9" t="s">
        <v>1</v>
      </c>
      <c r="C1" s="9" t="s">
        <v>204</v>
      </c>
      <c r="D1" s="9" t="s">
        <v>205</v>
      </c>
      <c r="E1" s="9" t="s">
        <v>206</v>
      </c>
      <c r="F1" s="9" t="s">
        <v>5</v>
      </c>
      <c r="G1" s="9" t="s">
        <v>207</v>
      </c>
      <c r="H1" s="9" t="s">
        <v>7</v>
      </c>
      <c r="I1" s="9" t="s">
        <v>8</v>
      </c>
      <c r="J1" s="9" t="s">
        <v>9</v>
      </c>
      <c r="K1" s="9" t="s">
        <v>10</v>
      </c>
      <c r="L1" s="18" t="s">
        <v>11</v>
      </c>
      <c r="M1" s="18" t="s">
        <v>12</v>
      </c>
      <c r="N1" s="18" t="s">
        <v>13</v>
      </c>
      <c r="Q1" s="19"/>
      <c r="T1" s="19"/>
    </row>
    <row r="2" spans="1:20">
      <c r="A2" s="11" t="s">
        <v>34</v>
      </c>
      <c r="B2" s="11" t="s">
        <v>35</v>
      </c>
      <c r="C2" s="13">
        <v>25219845601</v>
      </c>
      <c r="D2" s="13">
        <v>20628944429</v>
      </c>
      <c r="E2">
        <v>34.07</v>
      </c>
      <c r="F2" s="14">
        <f>D2/C2</f>
        <v>0.81796473917279</v>
      </c>
      <c r="G2" s="15">
        <f>IF(F2&lt;=0.15,ROUNDUP(F2,2),IF(F2&lt;=0.2,0.2,IF(F2&lt;=0.3,0.3,IF(F2&lt;=0.4,0.4,IF(F2&lt;=0.5,0.5,IF(F2&lt;=0.6,0.6,IF(F2&lt;=0.7,0.7,IF(F2&lt;=0.8,0.8,1))))))))</f>
        <v>1</v>
      </c>
      <c r="H2" s="13">
        <f>C2*G2</f>
        <v>25219845601</v>
      </c>
      <c r="I2">
        <v>1</v>
      </c>
      <c r="J2">
        <v>1</v>
      </c>
      <c r="K2" s="13">
        <f>E2*H2*I2*J2</f>
        <v>859240139626.07</v>
      </c>
      <c r="L2" s="13">
        <f>D2*E2</f>
        <v>702828136696.03</v>
      </c>
      <c r="M2" s="14">
        <f>K2/$K$34</f>
        <v>0.427352330550906</v>
      </c>
      <c r="N2" s="14">
        <f>L2/SUM($L$29:$L$32)</f>
        <v>0.388931392742627</v>
      </c>
      <c r="P2" s="20" t="s">
        <v>208</v>
      </c>
      <c r="Q2" s="19"/>
      <c r="T2" s="19"/>
    </row>
    <row r="3" spans="1:20">
      <c r="A3" s="11" t="s">
        <v>97</v>
      </c>
      <c r="B3" s="11" t="s">
        <v>98</v>
      </c>
      <c r="C3" s="13">
        <v>20774297994</v>
      </c>
      <c r="D3" s="13">
        <v>20774297994</v>
      </c>
      <c r="E3">
        <v>17.42</v>
      </c>
      <c r="F3" s="14">
        <f>D3/C3</f>
        <v>1</v>
      </c>
      <c r="G3" s="15">
        <f>IF(F3&lt;=0.15,ROUNDUP(F3,2),IF(F3&lt;=0.2,0.2,IF(F3&lt;=0.3,0.3,IF(F3&lt;=0.4,0.4,IF(F3&lt;=0.5,0.5,IF(F3&lt;=0.6,0.6,IF(F3&lt;=0.7,0.7,IF(F3&lt;=0.8,0.8,1))))))))</f>
        <v>1</v>
      </c>
      <c r="H3" s="13">
        <f>C3*G3</f>
        <v>20774297994</v>
      </c>
      <c r="I3">
        <v>1</v>
      </c>
      <c r="J3">
        <v>1</v>
      </c>
      <c r="K3" s="13">
        <f>E3*H3*I3*J3</f>
        <v>361888271055.48</v>
      </c>
      <c r="L3" s="13">
        <f>D3*E3</f>
        <v>361888271055.48</v>
      </c>
      <c r="M3" s="14">
        <f>K3/$K$34</f>
        <v>0.179989026236485</v>
      </c>
      <c r="N3" s="14">
        <f>L3/SUM($L$29:$L$32)</f>
        <v>0.200261916007644</v>
      </c>
      <c r="P3" s="20" t="s">
        <v>209</v>
      </c>
      <c r="Q3" s="19"/>
      <c r="T3" s="19"/>
    </row>
    <row r="4" spans="1:20">
      <c r="A4" s="11" t="s">
        <v>106</v>
      </c>
      <c r="B4" s="11" t="s">
        <v>107</v>
      </c>
      <c r="C4" s="13">
        <v>18210234607</v>
      </c>
      <c r="D4" s="13">
        <v>10762657695</v>
      </c>
      <c r="E4">
        <v>41.8</v>
      </c>
      <c r="F4" s="14">
        <f>D4/C4</f>
        <v>0.591022462218188</v>
      </c>
      <c r="G4" s="15">
        <f>IF(F4&lt;=0.15,ROUNDUP(F4,2),IF(F4&lt;=0.2,0.2,IF(F4&lt;=0.3,0.3,IF(F4&lt;=0.4,0.4,IF(F4&lt;=0.5,0.5,IF(F4&lt;=0.6,0.6,IF(F4&lt;=0.7,0.7,IF(F4&lt;=0.8,0.8,1))))))))</f>
        <v>0.6</v>
      </c>
      <c r="H4" s="13">
        <f>C4*G4</f>
        <v>10926140764.2</v>
      </c>
      <c r="I4">
        <v>1</v>
      </c>
      <c r="J4">
        <v>1</v>
      </c>
      <c r="K4" s="13">
        <f>E4*H4*I4*J4</f>
        <v>456712683943.56</v>
      </c>
      <c r="L4" s="13">
        <f>D4*E4</f>
        <v>449879091651</v>
      </c>
      <c r="M4" s="14">
        <f>K4/$K$34</f>
        <v>0.227150968482895</v>
      </c>
      <c r="N4" s="14">
        <f>L4/SUM($L$29:$L$32)</f>
        <v>0.248954321186043</v>
      </c>
      <c r="P4" s="20" t="s">
        <v>210</v>
      </c>
      <c r="Q4" s="19"/>
      <c r="T4" s="19"/>
    </row>
    <row r="5" spans="1:20">
      <c r="A5" s="11" t="s">
        <v>109</v>
      </c>
      <c r="B5" s="11" t="s">
        <v>110</v>
      </c>
      <c r="C5" s="13">
        <v>74262726645</v>
      </c>
      <c r="D5" s="13">
        <v>39250864015</v>
      </c>
      <c r="E5">
        <v>7.27</v>
      </c>
      <c r="F5" s="14">
        <f>D5/C5</f>
        <v>0.528540571943068</v>
      </c>
      <c r="G5" s="15">
        <f>IF(F5&lt;=0.15,ROUNDUP(F5,2),IF(F5&lt;=0.2,0.2,IF(F5&lt;=0.3,0.3,IF(F5&lt;=0.4,0.4,IF(F5&lt;=0.5,0.5,IF(F5&lt;=0.6,0.6,IF(F5&lt;=0.7,0.7,IF(F5&lt;=0.8,0.8,1))))))))</f>
        <v>0.6</v>
      </c>
      <c r="H5" s="13">
        <f>C5*G5</f>
        <v>44557635987</v>
      </c>
      <c r="I5">
        <v>1</v>
      </c>
      <c r="J5">
        <v>1</v>
      </c>
      <c r="K5" s="13">
        <f>E5*H5*I5*J5</f>
        <v>323934013625.49</v>
      </c>
      <c r="L5" s="13">
        <f>D5*E5</f>
        <v>285353781389.05</v>
      </c>
      <c r="M5" s="14">
        <f>K5/$K$34</f>
        <v>0.161112067841485</v>
      </c>
      <c r="N5" s="14">
        <f>L5/SUM($L$29:$L$32)</f>
        <v>0.157909221081765</v>
      </c>
      <c r="P5" s="20" t="s">
        <v>211</v>
      </c>
      <c r="Q5" s="19"/>
      <c r="T5" s="19"/>
    </row>
    <row r="6" ht="15.5" spans="1:20">
      <c r="A6" s="9"/>
      <c r="B6" s="9"/>
      <c r="C6" s="9"/>
      <c r="D6" s="9"/>
      <c r="E6" s="9"/>
      <c r="Q6" s="19"/>
      <c r="T6" s="19"/>
    </row>
    <row r="7" ht="15.5" spans="1:20">
      <c r="A7" s="9"/>
      <c r="B7" s="9"/>
      <c r="C7" s="9"/>
      <c r="D7" s="9"/>
      <c r="E7" s="9"/>
      <c r="I7" s="16" t="s">
        <v>184</v>
      </c>
      <c r="J7" s="17"/>
      <c r="K7" s="13">
        <f>SUM(K2:K5)</f>
        <v>2001775108250.6</v>
      </c>
      <c r="L7" s="13"/>
      <c r="Q7" s="19"/>
      <c r="T7" s="19"/>
    </row>
    <row r="8" ht="15.5" spans="1:20">
      <c r="A8" s="9"/>
      <c r="B8" s="9"/>
      <c r="C8" s="9"/>
      <c r="D8" s="9"/>
      <c r="E8" s="9"/>
      <c r="I8" s="16" t="s">
        <v>185</v>
      </c>
      <c r="J8" s="17"/>
      <c r="K8" s="13">
        <v>2001775108250.6</v>
      </c>
      <c r="L8" s="13"/>
      <c r="Q8" s="19"/>
      <c r="T8" s="19"/>
    </row>
    <row r="9" ht="15.5" spans="1:20">
      <c r="A9" s="9"/>
      <c r="B9" s="9"/>
      <c r="C9" s="9"/>
      <c r="D9" s="9"/>
      <c r="E9" s="9"/>
      <c r="I9" s="16" t="s">
        <v>186</v>
      </c>
      <c r="J9" s="17"/>
      <c r="K9">
        <v>1000</v>
      </c>
      <c r="Q9" s="19"/>
      <c r="T9" s="19"/>
    </row>
    <row r="10" ht="15.5" spans="1:2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8"/>
      <c r="M10" s="18"/>
      <c r="N10" s="18"/>
      <c r="Q10" s="19"/>
      <c r="T10" s="19"/>
    </row>
    <row r="11" spans="1:20">
      <c r="A11" s="11" t="s">
        <v>34</v>
      </c>
      <c r="B11" s="11" t="s">
        <v>35</v>
      </c>
      <c r="C11" s="13">
        <v>25219845601</v>
      </c>
      <c r="D11" s="13">
        <v>20628944429</v>
      </c>
      <c r="E11">
        <v>34.3</v>
      </c>
      <c r="F11" s="14">
        <f t="shared" ref="F11:F14" si="0">D11/C11</f>
        <v>0.81796473917279</v>
      </c>
      <c r="G11" s="15">
        <f t="shared" ref="G11:G14" si="1">IF(F11&lt;=0.15,ROUNDUP(F11,2),IF(F11&lt;=0.2,0.2,IF(F11&lt;=0.3,0.3,IF(F11&lt;=0.4,0.4,IF(F11&lt;=0.5,0.5,IF(F11&lt;=0.6,0.6,IF(F11&lt;=0.7,0.7,IF(F11&lt;=0.8,0.8,1))))))))</f>
        <v>1</v>
      </c>
      <c r="H11" s="13">
        <f t="shared" ref="H11:H14" si="2">C11*G11</f>
        <v>25219845601</v>
      </c>
      <c r="I11">
        <v>1</v>
      </c>
      <c r="J11">
        <v>1</v>
      </c>
      <c r="K11" s="13">
        <f t="shared" ref="K11:K14" si="3">E11*H11*I11*J11</f>
        <v>865040704114.3</v>
      </c>
      <c r="L11" s="13">
        <f t="shared" ref="L11:L14" si="4">D11*E11</f>
        <v>707572793914.7</v>
      </c>
      <c r="M11" s="14">
        <f t="shared" ref="M11:M14" si="5">K11/$K$34</f>
        <v>0.43023730372457</v>
      </c>
      <c r="N11" s="14">
        <f t="shared" ref="N11:N14" si="6">L11/SUM($L$29:$L$32)</f>
        <v>0.391556993574174</v>
      </c>
      <c r="Q11" s="19"/>
      <c r="T11" s="19"/>
    </row>
    <row r="12" spans="1:20">
      <c r="A12" s="11" t="s">
        <v>97</v>
      </c>
      <c r="B12" s="11" t="s">
        <v>98</v>
      </c>
      <c r="C12" s="13">
        <v>20774297994</v>
      </c>
      <c r="D12" s="13">
        <v>20774297994</v>
      </c>
      <c r="E12">
        <v>17.32</v>
      </c>
      <c r="F12" s="14">
        <f t="shared" si="0"/>
        <v>1</v>
      </c>
      <c r="G12" s="15">
        <f t="shared" si="1"/>
        <v>1</v>
      </c>
      <c r="H12" s="13">
        <f t="shared" si="2"/>
        <v>20774297994</v>
      </c>
      <c r="I12">
        <v>1</v>
      </c>
      <c r="J12">
        <v>1</v>
      </c>
      <c r="K12" s="13">
        <f t="shared" si="3"/>
        <v>359810841256.08</v>
      </c>
      <c r="L12" s="13">
        <f t="shared" si="4"/>
        <v>359810841256.08</v>
      </c>
      <c r="M12" s="14">
        <f t="shared" si="5"/>
        <v>0.178955794168537</v>
      </c>
      <c r="N12" s="14">
        <f t="shared" si="6"/>
        <v>0.199112306845717</v>
      </c>
      <c r="Q12" s="19"/>
      <c r="T12" s="19"/>
    </row>
    <row r="13" spans="1:20">
      <c r="A13" s="11" t="s">
        <v>106</v>
      </c>
      <c r="B13" s="11" t="s">
        <v>107</v>
      </c>
      <c r="C13" s="13">
        <v>18210234607</v>
      </c>
      <c r="D13" s="13">
        <v>10762657695</v>
      </c>
      <c r="E13">
        <v>41.55</v>
      </c>
      <c r="F13" s="14">
        <f t="shared" si="0"/>
        <v>0.591022462218188</v>
      </c>
      <c r="G13" s="15">
        <f t="shared" si="1"/>
        <v>0.6</v>
      </c>
      <c r="H13" s="13">
        <f t="shared" si="2"/>
        <v>10926140764.2</v>
      </c>
      <c r="I13">
        <v>1</v>
      </c>
      <c r="J13">
        <v>1</v>
      </c>
      <c r="K13" s="13">
        <f t="shared" si="3"/>
        <v>453981148752.51</v>
      </c>
      <c r="L13" s="13">
        <f t="shared" si="4"/>
        <v>447188427227.25</v>
      </c>
      <c r="M13" s="14">
        <f t="shared" si="5"/>
        <v>0.225792410058954</v>
      </c>
      <c r="N13" s="14">
        <f t="shared" si="6"/>
        <v>0.24746535993493</v>
      </c>
      <c r="Q13" s="19"/>
      <c r="T13" s="19"/>
    </row>
    <row r="14" spans="1:20">
      <c r="A14" s="11" t="s">
        <v>109</v>
      </c>
      <c r="B14" s="11" t="s">
        <v>110</v>
      </c>
      <c r="C14" s="13">
        <v>74262726645</v>
      </c>
      <c r="D14" s="13">
        <v>39250864015</v>
      </c>
      <c r="E14">
        <v>7.28</v>
      </c>
      <c r="F14" s="14">
        <f t="shared" si="0"/>
        <v>0.528540571943068</v>
      </c>
      <c r="G14" s="15">
        <f t="shared" si="1"/>
        <v>0.6</v>
      </c>
      <c r="H14" s="13">
        <f t="shared" si="2"/>
        <v>44557635987</v>
      </c>
      <c r="I14">
        <v>1</v>
      </c>
      <c r="J14">
        <v>1</v>
      </c>
      <c r="K14" s="13">
        <f t="shared" si="3"/>
        <v>324379589985.36</v>
      </c>
      <c r="L14" s="13">
        <f t="shared" si="4"/>
        <v>285746290029.2</v>
      </c>
      <c r="M14" s="14">
        <f t="shared" si="5"/>
        <v>0.161333680039341</v>
      </c>
      <c r="N14" s="14">
        <f t="shared" si="6"/>
        <v>0.158126427713239</v>
      </c>
      <c r="Q14" s="19"/>
      <c r="T14" s="19"/>
    </row>
    <row r="15" ht="15.5" spans="1:20">
      <c r="A15" s="9"/>
      <c r="B15" s="9"/>
      <c r="C15" s="9"/>
      <c r="D15" s="9"/>
      <c r="E15" s="9"/>
      <c r="Q15" s="19"/>
      <c r="T15" s="19"/>
    </row>
    <row r="16" ht="15.5" spans="1:20">
      <c r="A16" s="9"/>
      <c r="B16" s="9"/>
      <c r="C16" s="9"/>
      <c r="D16" s="9"/>
      <c r="E16" s="9"/>
      <c r="I16" s="16" t="s">
        <v>184</v>
      </c>
      <c r="J16" s="17"/>
      <c r="K16" s="13">
        <f>SUM(K11:K14)</f>
        <v>2003212284108.25</v>
      </c>
      <c r="L16" s="13"/>
      <c r="Q16" s="19"/>
      <c r="T16" s="19"/>
    </row>
    <row r="17" ht="15.5" spans="1:20">
      <c r="A17" s="9"/>
      <c r="B17" s="9"/>
      <c r="C17" s="9"/>
      <c r="D17" s="9"/>
      <c r="E17" s="9"/>
      <c r="I17" s="16" t="s">
        <v>185</v>
      </c>
      <c r="J17" s="17"/>
      <c r="K17" s="13">
        <f>K8</f>
        <v>2001775108250.6</v>
      </c>
      <c r="L17" s="13"/>
      <c r="Q17" s="19"/>
      <c r="T17" s="19"/>
    </row>
    <row r="18" ht="15.5" spans="1:20">
      <c r="A18" s="9"/>
      <c r="B18" s="9"/>
      <c r="C18" s="9"/>
      <c r="D18" s="9"/>
      <c r="E18" s="9"/>
      <c r="I18" s="16" t="s">
        <v>186</v>
      </c>
      <c r="J18" s="17"/>
      <c r="K18">
        <f>K16/K17*1000</f>
        <v>1000.71795070871</v>
      </c>
      <c r="Q18" s="19"/>
      <c r="T18" s="19"/>
    </row>
    <row r="19" ht="15.5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8"/>
      <c r="M19" s="18"/>
      <c r="N19" s="18"/>
      <c r="Q19" s="19"/>
      <c r="T19" s="19"/>
    </row>
    <row r="20" spans="1:20">
      <c r="A20" s="11" t="s">
        <v>34</v>
      </c>
      <c r="B20" s="11" t="s">
        <v>35</v>
      </c>
      <c r="C20" s="13">
        <v>25219845601</v>
      </c>
      <c r="D20" s="13">
        <v>20628944429</v>
      </c>
      <c r="E20">
        <v>34.06</v>
      </c>
      <c r="F20" s="14">
        <f t="shared" ref="F20:F23" si="7">D20/C20</f>
        <v>0.81796473917279</v>
      </c>
      <c r="G20" s="15">
        <f t="shared" ref="G20:G23" si="8">IF(F20&lt;=0.15,ROUNDUP(F20,2),IF(F20&lt;=0.2,0.2,IF(F20&lt;=0.3,0.3,IF(F20&lt;=0.4,0.4,IF(F20&lt;=0.5,0.5,IF(F20&lt;=0.6,0.6,IF(F20&lt;=0.7,0.7,IF(F20&lt;=0.8,0.8,1))))))))</f>
        <v>1</v>
      </c>
      <c r="H20" s="13">
        <f t="shared" ref="H20:H23" si="9">C20*G20</f>
        <v>25219845601</v>
      </c>
      <c r="I20">
        <v>1</v>
      </c>
      <c r="J20">
        <v>1</v>
      </c>
      <c r="K20" s="13">
        <f t="shared" ref="K20:K23" si="10">E20*H20*I20*J20</f>
        <v>858987941170.06</v>
      </c>
      <c r="L20" s="13">
        <f t="shared" ref="L20:L23" si="11">D20*E20</f>
        <v>702621847251.74</v>
      </c>
      <c r="M20" s="14">
        <f t="shared" ref="M20:M23" si="12">K20/$K$34</f>
        <v>0.42722689693466</v>
      </c>
      <c r="N20" s="14">
        <f t="shared" ref="N20:N23" si="13">L20/SUM($L$29:$L$32)</f>
        <v>0.388817236184733</v>
      </c>
      <c r="Q20" s="19"/>
      <c r="T20" s="19"/>
    </row>
    <row r="21" spans="1:20">
      <c r="A21" s="11" t="s">
        <v>97</v>
      </c>
      <c r="B21" s="11" t="s">
        <v>98</v>
      </c>
      <c r="C21" s="13">
        <v>20774297994</v>
      </c>
      <c r="D21" s="13">
        <v>20774297994</v>
      </c>
      <c r="E21">
        <v>17.33</v>
      </c>
      <c r="F21" s="14">
        <f t="shared" si="7"/>
        <v>1</v>
      </c>
      <c r="G21" s="15">
        <f t="shared" si="8"/>
        <v>1</v>
      </c>
      <c r="H21" s="13">
        <f t="shared" si="9"/>
        <v>20774297994</v>
      </c>
      <c r="I21">
        <v>1</v>
      </c>
      <c r="J21">
        <v>1</v>
      </c>
      <c r="K21" s="13">
        <f t="shared" si="10"/>
        <v>360018584236.02</v>
      </c>
      <c r="L21" s="13">
        <f t="shared" si="11"/>
        <v>360018584236.02</v>
      </c>
      <c r="M21" s="14">
        <f t="shared" si="12"/>
        <v>0.179059117375332</v>
      </c>
      <c r="N21" s="14">
        <f t="shared" si="13"/>
        <v>0.19922726776191</v>
      </c>
      <c r="Q21" s="19"/>
      <c r="T21" s="19"/>
    </row>
    <row r="22" spans="1:20">
      <c r="A22" s="11" t="s">
        <v>106</v>
      </c>
      <c r="B22" s="11" t="s">
        <v>107</v>
      </c>
      <c r="C22" s="13">
        <v>18210234607</v>
      </c>
      <c r="D22" s="13">
        <v>10762657695</v>
      </c>
      <c r="E22">
        <v>41.65</v>
      </c>
      <c r="F22" s="14">
        <f t="shared" si="7"/>
        <v>0.591022462218188</v>
      </c>
      <c r="G22" s="15">
        <f t="shared" si="8"/>
        <v>0.6</v>
      </c>
      <c r="H22" s="13">
        <f t="shared" si="9"/>
        <v>10926140764.2</v>
      </c>
      <c r="I22">
        <v>1</v>
      </c>
      <c r="J22">
        <v>1</v>
      </c>
      <c r="K22" s="13">
        <f t="shared" si="10"/>
        <v>455073762828.93</v>
      </c>
      <c r="L22" s="13">
        <f t="shared" si="11"/>
        <v>448264692996.75</v>
      </c>
      <c r="M22" s="14">
        <f t="shared" si="12"/>
        <v>0.226335833428531</v>
      </c>
      <c r="N22" s="14">
        <f t="shared" si="13"/>
        <v>0.248060944435375</v>
      </c>
      <c r="Q22" s="19"/>
      <c r="T22" s="19"/>
    </row>
    <row r="23" spans="1:20">
      <c r="A23" s="11" t="s">
        <v>109</v>
      </c>
      <c r="B23" s="11" t="s">
        <v>110</v>
      </c>
      <c r="C23" s="13">
        <v>74262726645</v>
      </c>
      <c r="D23" s="13">
        <v>39250864015</v>
      </c>
      <c r="E23">
        <v>7.33</v>
      </c>
      <c r="F23" s="14">
        <f t="shared" si="7"/>
        <v>0.528540571943068</v>
      </c>
      <c r="G23" s="15">
        <f t="shared" si="8"/>
        <v>0.6</v>
      </c>
      <c r="H23" s="13">
        <f t="shared" si="9"/>
        <v>44557635987</v>
      </c>
      <c r="I23">
        <v>1</v>
      </c>
      <c r="J23">
        <v>1</v>
      </c>
      <c r="K23" s="13">
        <f t="shared" si="10"/>
        <v>326607471784.71</v>
      </c>
      <c r="L23" s="13">
        <f t="shared" si="11"/>
        <v>287708833229.95</v>
      </c>
      <c r="M23" s="14">
        <f t="shared" si="12"/>
        <v>0.162441741028622</v>
      </c>
      <c r="N23" s="14">
        <f t="shared" si="13"/>
        <v>0.15921246087061</v>
      </c>
      <c r="Q23" s="19"/>
      <c r="T23" s="19"/>
    </row>
    <row r="24" ht="15.5" spans="1:20">
      <c r="A24" s="9"/>
      <c r="B24" s="9"/>
      <c r="C24" s="9"/>
      <c r="D24" s="9"/>
      <c r="E24" s="9"/>
      <c r="Q24" s="19"/>
      <c r="T24" s="19"/>
    </row>
    <row r="25" ht="15.5" spans="1:20">
      <c r="A25" s="9"/>
      <c r="B25" s="9"/>
      <c r="C25" s="9"/>
      <c r="D25" s="9"/>
      <c r="E25" s="9"/>
      <c r="I25" s="16" t="s">
        <v>184</v>
      </c>
      <c r="J25" s="17"/>
      <c r="K25" s="13">
        <f>SUM(K20:K23)</f>
        <v>2000687760019.72</v>
      </c>
      <c r="L25" s="13"/>
      <c r="Q25" s="19"/>
      <c r="T25" s="19"/>
    </row>
    <row r="26" ht="15.5" spans="1:20">
      <c r="A26" s="9"/>
      <c r="B26" s="9"/>
      <c r="C26" s="9"/>
      <c r="D26" s="9"/>
      <c r="E26" s="9"/>
      <c r="I26" s="16" t="s">
        <v>185</v>
      </c>
      <c r="J26" s="17"/>
      <c r="K26" s="13">
        <f>K17</f>
        <v>2001775108250.6</v>
      </c>
      <c r="L26" s="13"/>
      <c r="Q26" s="19"/>
      <c r="T26" s="19"/>
    </row>
    <row r="27" ht="15.5" spans="1:20">
      <c r="A27" s="9"/>
      <c r="B27" s="9"/>
      <c r="C27" s="9"/>
      <c r="D27" s="9"/>
      <c r="E27" s="9"/>
      <c r="I27" s="16" t="s">
        <v>186</v>
      </c>
      <c r="J27" s="17"/>
      <c r="K27">
        <f>K25/K26*1000</f>
        <v>999.456807996863</v>
      </c>
      <c r="Q27" s="19"/>
      <c r="T27" s="19"/>
    </row>
    <row r="28" ht="15.5" spans="1:2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8"/>
      <c r="M28" s="18"/>
      <c r="N28" s="18"/>
      <c r="Q28" s="19"/>
      <c r="T28" s="19"/>
    </row>
    <row r="29" spans="1:18">
      <c r="A29" s="11" t="s">
        <v>34</v>
      </c>
      <c r="B29" s="11" t="s">
        <v>35</v>
      </c>
      <c r="C29" s="13">
        <v>25219845601</v>
      </c>
      <c r="D29" s="13">
        <v>20628944429</v>
      </c>
      <c r="E29">
        <v>34.26</v>
      </c>
      <c r="F29" s="14">
        <f>D29/C29</f>
        <v>0.81796473917279</v>
      </c>
      <c r="G29" s="15">
        <f>IF(F29&lt;=0.15,ROUNDUP(F29,2),IF(F29&lt;=0.2,0.2,IF(F29&lt;=0.3,0.3,IF(F29&lt;=0.4,0.4,IF(F29&lt;=0.5,0.5,IF(F29&lt;=0.6,0.6,IF(F29&lt;=0.7,0.7,IF(F29&lt;=0.8,0.8,1))))))))</f>
        <v>1</v>
      </c>
      <c r="H29" s="13">
        <f>C29*G29</f>
        <v>25219845601</v>
      </c>
      <c r="I29">
        <v>1</v>
      </c>
      <c r="J29">
        <v>1</v>
      </c>
      <c r="K29" s="13">
        <f>E29*H29*I29*J29</f>
        <v>864031910290.26</v>
      </c>
      <c r="L29" s="13">
        <f>D29*E29</f>
        <v>706747636137.54</v>
      </c>
      <c r="M29" s="14">
        <f>K29/$K$34</f>
        <v>0.429735569259585</v>
      </c>
      <c r="N29" s="14">
        <f>L29/SUM($L$29:$L$32)</f>
        <v>0.3911003673426</v>
      </c>
      <c r="O29" s="14"/>
      <c r="P29" s="14"/>
      <c r="R29" s="21"/>
    </row>
    <row r="30" spans="1:18">
      <c r="A30" s="11" t="s">
        <v>97</v>
      </c>
      <c r="B30" s="11" t="s">
        <v>98</v>
      </c>
      <c r="C30" s="13">
        <v>20774297994</v>
      </c>
      <c r="D30" s="13">
        <v>20774297994</v>
      </c>
      <c r="E30">
        <v>17.45</v>
      </c>
      <c r="F30" s="14">
        <f>D30/C30</f>
        <v>1</v>
      </c>
      <c r="G30" s="15">
        <f>IF(F30&lt;=0.15,ROUNDUP(F30,2),IF(F30&lt;=0.2,0.2,IF(F30&lt;=0.3,0.3,IF(F30&lt;=0.4,0.4,IF(F30&lt;=0.5,0.5,IF(F30&lt;=0.6,0.6,IF(F30&lt;=0.7,0.7,IF(F30&lt;=0.8,0.8,1))))))))</f>
        <v>1</v>
      </c>
      <c r="H30" s="13">
        <f>C30*G30</f>
        <v>20774297994</v>
      </c>
      <c r="I30">
        <v>1</v>
      </c>
      <c r="J30">
        <v>1</v>
      </c>
      <c r="K30" s="13">
        <f>E30*H30*I30*J30</f>
        <v>362511499995.3</v>
      </c>
      <c r="L30" s="13">
        <f>D30*E30</f>
        <v>362511499995.3</v>
      </c>
      <c r="M30" s="14">
        <f>K30/$K$34</f>
        <v>0.180298995856869</v>
      </c>
      <c r="N30" s="14">
        <f>L30/SUM($L$29:$L$32)</f>
        <v>0.200606798756222</v>
      </c>
      <c r="O30" s="14"/>
      <c r="P30" s="14"/>
      <c r="R30" s="21"/>
    </row>
    <row r="31" spans="1:18">
      <c r="A31" s="11" t="s">
        <v>106</v>
      </c>
      <c r="B31" s="11" t="s">
        <v>107</v>
      </c>
      <c r="C31" s="13">
        <v>18210234607</v>
      </c>
      <c r="D31" s="13">
        <v>10762657695</v>
      </c>
      <c r="E31">
        <v>41.42</v>
      </c>
      <c r="F31" s="14">
        <f>D31/C31</f>
        <v>0.591022462218188</v>
      </c>
      <c r="G31" s="15">
        <f>IF(F31&lt;=0.15,ROUNDUP(F31,2),IF(F31&lt;=0.2,0.2,IF(F31&lt;=0.3,0.3,IF(F31&lt;=0.4,0.4,IF(F31&lt;=0.5,0.5,IF(F31&lt;=0.6,0.6,IF(F31&lt;=0.7,0.7,IF(F31&lt;=0.8,0.8,1))))))))</f>
        <v>0.6</v>
      </c>
      <c r="H31" s="13">
        <f>C31*G31</f>
        <v>10926140764.2</v>
      </c>
      <c r="I31">
        <v>1</v>
      </c>
      <c r="J31">
        <v>1</v>
      </c>
      <c r="K31" s="13">
        <f>E31*H31*I31*J31</f>
        <v>452560750453.164</v>
      </c>
      <c r="L31" s="13">
        <f>D31*E31</f>
        <v>445789281726.9</v>
      </c>
      <c r="M31" s="14">
        <f>K31/$K$34</f>
        <v>0.225085959678505</v>
      </c>
      <c r="N31" s="14">
        <f>L31/SUM($L$29:$L$32)</f>
        <v>0.246691100084351</v>
      </c>
      <c r="O31" s="14"/>
      <c r="P31" s="14"/>
      <c r="R31" s="21"/>
    </row>
    <row r="32" spans="1:18">
      <c r="A32" s="11" t="s">
        <v>109</v>
      </c>
      <c r="B32" s="11" t="s">
        <v>110</v>
      </c>
      <c r="C32" s="13">
        <v>74262726645</v>
      </c>
      <c r="D32" s="13">
        <v>39250864015</v>
      </c>
      <c r="E32">
        <v>7.44</v>
      </c>
      <c r="F32" s="14">
        <f>D32/C32</f>
        <v>0.528540571943068</v>
      </c>
      <c r="G32" s="15">
        <f>IF(F32&lt;=0.15,ROUNDUP(F32,2),IF(F32&lt;=0.2,0.2,IF(F32&lt;=0.3,0.3,IF(F32&lt;=0.4,0.4,IF(F32&lt;=0.5,0.5,IF(F32&lt;=0.6,0.6,IF(F32&lt;=0.7,0.7,IF(F32&lt;=0.8,0.8,1))))))))</f>
        <v>0.6</v>
      </c>
      <c r="H32" s="13">
        <f>C32*G32</f>
        <v>44557635987</v>
      </c>
      <c r="I32">
        <v>1</v>
      </c>
      <c r="J32">
        <v>1</v>
      </c>
      <c r="K32" s="13">
        <f>E32*H32*I32*J32</f>
        <v>331508811743.28</v>
      </c>
      <c r="L32" s="13">
        <f>D32*E32</f>
        <v>292026428271.6</v>
      </c>
      <c r="M32" s="14">
        <f>K32/$K$34</f>
        <v>0.164879475205041</v>
      </c>
      <c r="N32" s="14">
        <f>L32/SUM($L$29:$L$32)</f>
        <v>0.161601733816827</v>
      </c>
      <c r="O32" s="14"/>
      <c r="P32" s="14"/>
      <c r="R32" s="21"/>
    </row>
    <row r="34" spans="3:12">
      <c r="C34" s="19"/>
      <c r="D34" s="22"/>
      <c r="I34" s="16" t="s">
        <v>184</v>
      </c>
      <c r="J34" s="17"/>
      <c r="K34" s="13">
        <f>SUM(K29:K32)</f>
        <v>2010612972482</v>
      </c>
      <c r="L34" s="13"/>
    </row>
    <row r="35" spans="4:12">
      <c r="D35" s="22"/>
      <c r="I35" s="16" t="s">
        <v>185</v>
      </c>
      <c r="J35" s="17"/>
      <c r="K35" s="13">
        <f>K26</f>
        <v>2001775108250.6</v>
      </c>
      <c r="L35" s="13"/>
    </row>
    <row r="36" spans="9:11">
      <c r="I36" s="16" t="s">
        <v>186</v>
      </c>
      <c r="J36" s="17"/>
      <c r="K36">
        <f>K34/K35*1000</f>
        <v>1004.41501355221</v>
      </c>
    </row>
    <row r="37" spans="9:11">
      <c r="I37" s="19"/>
      <c r="K37" s="22"/>
    </row>
    <row r="38" spans="1:18">
      <c r="A38" s="11" t="s">
        <v>34</v>
      </c>
      <c r="B38" s="11" t="s">
        <v>35</v>
      </c>
      <c r="C38" s="13">
        <v>25219845601</v>
      </c>
      <c r="D38" s="13">
        <v>20628944429</v>
      </c>
      <c r="E38">
        <v>34.19</v>
      </c>
      <c r="F38" s="14">
        <f t="shared" ref="F38:F41" si="14">D38/C38</f>
        <v>0.81796473917279</v>
      </c>
      <c r="G38" s="15">
        <f t="shared" ref="G38:G41" si="15">IF(F38&lt;=0.15,ROUNDUP(F38,2),IF(F38&lt;=0.2,0.2,IF(F38&lt;=0.3,0.3,IF(F38&lt;=0.4,0.4,IF(F38&lt;=0.5,0.5,IF(F38&lt;=0.6,0.6,IF(F38&lt;=0.7,0.7,IF(F38&lt;=0.8,0.8,1))))))))</f>
        <v>1</v>
      </c>
      <c r="H38" s="13">
        <f t="shared" ref="H38:H41" si="16">C38*G38</f>
        <v>25219845601</v>
      </c>
      <c r="I38">
        <v>1</v>
      </c>
      <c r="J38">
        <v>1</v>
      </c>
      <c r="K38" s="13">
        <f t="shared" ref="K38:K41" si="17">E38*H38*I38*J38</f>
        <v>862266521098.19</v>
      </c>
      <c r="L38" s="13">
        <f t="shared" ref="L38:L41" si="18">D38*E38</f>
        <v>705303610027.51</v>
      </c>
      <c r="M38" s="14">
        <f t="shared" ref="M38:M41" si="19">K38/$K$34</f>
        <v>0.428857533945861</v>
      </c>
      <c r="N38" s="14">
        <f>L38/SUM($L$29:$L$32)</f>
        <v>0.390301271437347</v>
      </c>
      <c r="O38" s="14"/>
      <c r="P38" s="14"/>
      <c r="R38" s="21"/>
    </row>
    <row r="39" spans="1:18">
      <c r="A39" s="11" t="s">
        <v>97</v>
      </c>
      <c r="B39" s="11" t="s">
        <v>98</v>
      </c>
      <c r="C39" s="13">
        <v>20774297994</v>
      </c>
      <c r="D39" s="13">
        <v>20774297994</v>
      </c>
      <c r="E39">
        <v>17.62</v>
      </c>
      <c r="F39" s="14">
        <f t="shared" si="14"/>
        <v>1</v>
      </c>
      <c r="G39" s="15">
        <f t="shared" si="15"/>
        <v>1</v>
      </c>
      <c r="H39" s="13">
        <f t="shared" si="16"/>
        <v>20774297994</v>
      </c>
      <c r="I39">
        <v>1</v>
      </c>
      <c r="J39">
        <v>1</v>
      </c>
      <c r="K39" s="13">
        <f t="shared" si="17"/>
        <v>366043130654.28</v>
      </c>
      <c r="L39" s="13">
        <f t="shared" si="18"/>
        <v>366043130654.28</v>
      </c>
      <c r="M39" s="14">
        <f t="shared" si="19"/>
        <v>0.18205549037238</v>
      </c>
      <c r="N39" s="14">
        <f>L39/SUM($L$29:$L$32)</f>
        <v>0.202561134331497</v>
      </c>
      <c r="O39" s="14"/>
      <c r="P39" s="14"/>
      <c r="R39" s="21"/>
    </row>
    <row r="40" spans="1:18">
      <c r="A40" s="11" t="s">
        <v>106</v>
      </c>
      <c r="B40" s="11" t="s">
        <v>107</v>
      </c>
      <c r="C40" s="13">
        <v>18210234607</v>
      </c>
      <c r="D40" s="13">
        <v>10762657695</v>
      </c>
      <c r="E40">
        <v>41.36</v>
      </c>
      <c r="F40" s="14">
        <f t="shared" si="14"/>
        <v>0.591022462218188</v>
      </c>
      <c r="G40" s="15">
        <f t="shared" si="15"/>
        <v>0.6</v>
      </c>
      <c r="H40" s="13">
        <f t="shared" si="16"/>
        <v>10926140764.2</v>
      </c>
      <c r="I40">
        <v>1</v>
      </c>
      <c r="J40">
        <v>1</v>
      </c>
      <c r="K40" s="13">
        <f t="shared" si="17"/>
        <v>451905182007.312</v>
      </c>
      <c r="L40" s="13">
        <f t="shared" si="18"/>
        <v>445143522265.2</v>
      </c>
      <c r="M40" s="14">
        <f t="shared" si="19"/>
        <v>0.224759905656759</v>
      </c>
      <c r="N40" s="14">
        <f>L40/SUM($L$29:$L$32)</f>
        <v>0.246333749384084</v>
      </c>
      <c r="O40" s="14"/>
      <c r="P40" s="14"/>
      <c r="R40" s="21"/>
    </row>
    <row r="41" spans="1:18">
      <c r="A41" s="11" t="s">
        <v>109</v>
      </c>
      <c r="B41" s="11" t="s">
        <v>110</v>
      </c>
      <c r="C41" s="13">
        <v>74262726645</v>
      </c>
      <c r="D41" s="13">
        <v>39250864015</v>
      </c>
      <c r="E41">
        <v>7.47</v>
      </c>
      <c r="F41" s="14">
        <f t="shared" si="14"/>
        <v>0.528540571943068</v>
      </c>
      <c r="G41" s="15">
        <f t="shared" si="15"/>
        <v>0.6</v>
      </c>
      <c r="H41" s="13">
        <f t="shared" si="16"/>
        <v>44557635987</v>
      </c>
      <c r="I41">
        <v>1</v>
      </c>
      <c r="J41">
        <v>1</v>
      </c>
      <c r="K41" s="13">
        <f t="shared" si="17"/>
        <v>332845540822.89</v>
      </c>
      <c r="L41" s="13">
        <f t="shared" si="18"/>
        <v>293203954192.05</v>
      </c>
      <c r="M41" s="14">
        <f t="shared" si="19"/>
        <v>0.16554431179861</v>
      </c>
      <c r="N41" s="14">
        <f>L41/SUM($L$29:$L$32)</f>
        <v>0.162253353711249</v>
      </c>
      <c r="O41" s="14"/>
      <c r="P41" s="14"/>
      <c r="R41" s="21"/>
    </row>
    <row r="43" customFormat="1" spans="3:12">
      <c r="C43" s="19"/>
      <c r="D43" s="22"/>
      <c r="I43" s="16" t="s">
        <v>184</v>
      </c>
      <c r="J43" s="17"/>
      <c r="K43" s="13">
        <f>SUM(K38:K41)</f>
        <v>2013060374582.67</v>
      </c>
      <c r="L43" s="13"/>
    </row>
    <row r="44" customFormat="1" spans="4:12">
      <c r="D44" s="22"/>
      <c r="I44" s="16" t="s">
        <v>185</v>
      </c>
      <c r="J44" s="17"/>
      <c r="K44" s="13">
        <f>K35</f>
        <v>2001775108250.6</v>
      </c>
      <c r="L44" s="13"/>
    </row>
    <row r="45" customFormat="1" spans="9:11">
      <c r="I45" s="16" t="s">
        <v>186</v>
      </c>
      <c r="J45" s="17"/>
      <c r="K45">
        <f>K43/K44*1000</f>
        <v>1005.63762946475</v>
      </c>
    </row>
  </sheetData>
  <pageMargins left="0.196527777777778" right="0.196527777777778" top="0.196527777777778" bottom="0.196527777777778" header="0.196527777777778" footer="0.196527777777778"/>
  <pageSetup paperSize="8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275"/>
  <sheetViews>
    <sheetView showRuler="0" workbookViewId="0">
      <pane ySplit="1" topLeftCell="A2" activePane="bottomLeft" state="frozen"/>
      <selection/>
      <selection pane="bottomLeft" activeCell="R26" sqref="R26"/>
    </sheetView>
  </sheetViews>
  <sheetFormatPr defaultColWidth="9" defaultRowHeight="13"/>
  <cols>
    <col min="1" max="1" width="11.7" customWidth="1"/>
    <col min="2" max="2" width="10.7" style="1" customWidth="1"/>
    <col min="3" max="3" width="10.5" customWidth="1"/>
    <col min="4" max="6" width="17.7" customWidth="1"/>
    <col min="7" max="7" width="13.3" customWidth="1"/>
    <col min="8" max="8" width="9.1" customWidth="1"/>
    <col min="9" max="9" width="17.6" customWidth="1"/>
    <col min="10" max="10" width="5.7" customWidth="1"/>
    <col min="11" max="11" width="4.9" customWidth="1"/>
    <col min="12" max="12" width="20.8" customWidth="1"/>
    <col min="13" max="13" width="19.6" customWidth="1"/>
    <col min="14" max="15" width="12.7" customWidth="1"/>
    <col min="16" max="16" width="13"/>
    <col min="17" max="18" width="10.4" customWidth="1"/>
  </cols>
  <sheetData>
    <row r="1" ht="26" spans="1:21">
      <c r="A1" s="2" t="s">
        <v>0</v>
      </c>
      <c r="B1" s="2" t="s">
        <v>212</v>
      </c>
      <c r="C1" s="2" t="s">
        <v>1</v>
      </c>
      <c r="D1" s="2" t="s">
        <v>2</v>
      </c>
      <c r="E1" s="2" t="s">
        <v>3</v>
      </c>
      <c r="F1" s="2" t="s">
        <v>213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R1" s="19"/>
      <c r="U1" s="19"/>
    </row>
    <row r="2" spans="1:21">
      <c r="A2" s="3" t="s">
        <v>22</v>
      </c>
      <c r="B2" s="4">
        <v>45467</v>
      </c>
      <c r="C2" s="3" t="s">
        <v>23</v>
      </c>
      <c r="D2" s="5">
        <v>121739689893</v>
      </c>
      <c r="E2" s="5">
        <v>94971971046</v>
      </c>
      <c r="F2" s="6">
        <v>6.13</v>
      </c>
      <c r="G2" s="7">
        <f t="shared" ref="G2:G51" si="0">E2/D2</f>
        <v>0.78012331992527</v>
      </c>
      <c r="H2" s="8">
        <f t="shared" ref="H2:H51" si="1">IF(G2&lt;=0.15,ROUNDUP(G2,2),IF(G2&lt;=0.2,0.2,IF(G2&lt;=0.3,0.3,IF(G2&lt;=0.4,0.4,IF(G2&lt;=0.5,0.5,IF(G2&lt;=0.6,0.6,IF(G2&lt;=0.7,0.7,IF(G2&lt;=0.8,0.8,1))))))))</f>
        <v>0.8</v>
      </c>
      <c r="I2" s="5">
        <f t="shared" ref="I2:I51" si="2">D2*H2</f>
        <v>97391751914.4</v>
      </c>
      <c r="J2" s="6">
        <v>1</v>
      </c>
      <c r="K2" s="6">
        <v>1</v>
      </c>
      <c r="L2" s="5">
        <f t="shared" ref="L2:L51" si="3">F2*I2*J2*K2</f>
        <v>597011439235.272</v>
      </c>
      <c r="M2" s="5">
        <f t="shared" ref="M2:M51" si="4">E2*F2</f>
        <v>582178182511.98</v>
      </c>
      <c r="N2" s="7">
        <f>L2/SUM($L$2:$L$51)</f>
        <v>0.0315873596702821</v>
      </c>
      <c r="O2" s="7">
        <f>M2/SUM($M$2:$M$51)</f>
        <v>0.0328851397533644</v>
      </c>
      <c r="Q2" s="20" t="s">
        <v>208</v>
      </c>
      <c r="R2" s="19"/>
      <c r="U2" s="19"/>
    </row>
    <row r="3" spans="1:21">
      <c r="A3" s="3" t="s">
        <v>26</v>
      </c>
      <c r="B3" s="4">
        <v>45467</v>
      </c>
      <c r="C3" s="3" t="s">
        <v>27</v>
      </c>
      <c r="D3" s="5">
        <v>14820546829</v>
      </c>
      <c r="E3" s="5">
        <v>11366683345</v>
      </c>
      <c r="F3" s="6">
        <v>18.42</v>
      </c>
      <c r="G3" s="7">
        <f t="shared" si="0"/>
        <v>0.766954382732918</v>
      </c>
      <c r="H3" s="8">
        <f t="shared" si="1"/>
        <v>0.8</v>
      </c>
      <c r="I3" s="5">
        <f t="shared" si="2"/>
        <v>11856437463.2</v>
      </c>
      <c r="J3" s="6">
        <v>1</v>
      </c>
      <c r="K3" s="6">
        <v>1</v>
      </c>
      <c r="L3" s="5">
        <f t="shared" si="3"/>
        <v>218395578072.144</v>
      </c>
      <c r="M3" s="5">
        <f t="shared" si="4"/>
        <v>209374307214.9</v>
      </c>
      <c r="N3" s="7">
        <f>L3/SUM($L$2:$L$51)</f>
        <v>0.0115551214291648</v>
      </c>
      <c r="O3" s="7">
        <f>M3/SUM($M$2:$M$51)</f>
        <v>0.0118267972939439</v>
      </c>
      <c r="Q3" s="20" t="s">
        <v>209</v>
      </c>
      <c r="R3" s="19"/>
      <c r="U3" s="19"/>
    </row>
    <row r="4" spans="1:21">
      <c r="A4" s="3" t="s">
        <v>30</v>
      </c>
      <c r="B4" s="4">
        <v>45467</v>
      </c>
      <c r="C4" s="3" t="s">
        <v>31</v>
      </c>
      <c r="D4" s="5">
        <v>8485740237</v>
      </c>
      <c r="E4" s="5">
        <v>8464215837</v>
      </c>
      <c r="F4" s="6">
        <v>15.98</v>
      </c>
      <c r="G4" s="7">
        <f t="shared" si="0"/>
        <v>0.997463462302776</v>
      </c>
      <c r="H4" s="8">
        <f t="shared" si="1"/>
        <v>1</v>
      </c>
      <c r="I4" s="5">
        <f t="shared" si="2"/>
        <v>8485740237</v>
      </c>
      <c r="J4" s="6">
        <v>1</v>
      </c>
      <c r="K4" s="6">
        <v>1</v>
      </c>
      <c r="L4" s="5">
        <f t="shared" si="3"/>
        <v>135602128987.26</v>
      </c>
      <c r="M4" s="5">
        <f t="shared" si="4"/>
        <v>135258169075.26</v>
      </c>
      <c r="N4" s="7">
        <f>L4/SUM($L$2:$L$51)</f>
        <v>0.00717459153858623</v>
      </c>
      <c r="O4" s="7">
        <f>M4/SUM($M$2:$M$51)</f>
        <v>0.00764024473337694</v>
      </c>
      <c r="Q4" s="20" t="s">
        <v>210</v>
      </c>
      <c r="R4" s="19"/>
      <c r="U4" s="19"/>
    </row>
    <row r="5" spans="1:21">
      <c r="A5" s="3" t="s">
        <v>34</v>
      </c>
      <c r="B5" s="4">
        <v>45467</v>
      </c>
      <c r="C5" s="3" t="s">
        <v>35</v>
      </c>
      <c r="D5" s="5">
        <v>25219845601</v>
      </c>
      <c r="E5" s="5">
        <v>20628944429</v>
      </c>
      <c r="F5" s="6">
        <v>34.07</v>
      </c>
      <c r="G5" s="7">
        <f t="shared" si="0"/>
        <v>0.81796473917279</v>
      </c>
      <c r="H5" s="8">
        <f t="shared" si="1"/>
        <v>1</v>
      </c>
      <c r="I5" s="5">
        <f t="shared" si="2"/>
        <v>25219845601</v>
      </c>
      <c r="J5" s="6">
        <v>1</v>
      </c>
      <c r="K5" s="6">
        <v>1</v>
      </c>
      <c r="L5" s="5">
        <f t="shared" si="3"/>
        <v>859240139626.07</v>
      </c>
      <c r="M5" s="5">
        <f t="shared" si="4"/>
        <v>702828136696.03</v>
      </c>
      <c r="N5" s="7">
        <f>L5/SUM($L$2:$L$51)</f>
        <v>0.045461653747</v>
      </c>
      <c r="O5" s="7">
        <f>M5/SUM($M$2:$M$51)</f>
        <v>0.0397002192664099</v>
      </c>
      <c r="Q5" s="20" t="s">
        <v>211</v>
      </c>
      <c r="R5" s="19"/>
      <c r="U5" s="19"/>
    </row>
    <row r="6" spans="1:21">
      <c r="A6" s="3" t="s">
        <v>38</v>
      </c>
      <c r="B6" s="4">
        <v>45467</v>
      </c>
      <c r="C6" s="3" t="s">
        <v>39</v>
      </c>
      <c r="D6" s="5">
        <v>11970443418</v>
      </c>
      <c r="E6" s="5">
        <v>11970443418</v>
      </c>
      <c r="F6" s="6">
        <v>9.27</v>
      </c>
      <c r="G6" s="7">
        <f t="shared" si="0"/>
        <v>1</v>
      </c>
      <c r="H6" s="8">
        <f t="shared" si="1"/>
        <v>1</v>
      </c>
      <c r="I6" s="5">
        <f t="shared" si="2"/>
        <v>11970443418</v>
      </c>
      <c r="J6" s="6">
        <v>1</v>
      </c>
      <c r="K6" s="6">
        <v>1</v>
      </c>
      <c r="L6" s="5">
        <f t="shared" si="3"/>
        <v>110966010484.86</v>
      </c>
      <c r="M6" s="5">
        <f t="shared" si="4"/>
        <v>110966010484.86</v>
      </c>
      <c r="N6" s="7">
        <f>L6/SUM($L$2:$L$51)</f>
        <v>0.0058711157844</v>
      </c>
      <c r="O6" s="7">
        <f>M6/SUM($M$2:$M$51)</f>
        <v>0.00626806856093895</v>
      </c>
      <c r="Q6" s="20"/>
      <c r="R6" s="19"/>
      <c r="U6" s="19"/>
    </row>
    <row r="7" spans="1:21">
      <c r="A7" s="3" t="s">
        <v>42</v>
      </c>
      <c r="B7" s="4">
        <v>45467</v>
      </c>
      <c r="C7" s="3" t="s">
        <v>43</v>
      </c>
      <c r="D7" s="5">
        <v>31800581312</v>
      </c>
      <c r="E7" s="5">
        <v>30965652312</v>
      </c>
      <c r="F7" s="6">
        <v>4.55</v>
      </c>
      <c r="G7" s="7">
        <f t="shared" si="0"/>
        <v>0.973744851019911</v>
      </c>
      <c r="H7" s="8">
        <f t="shared" si="1"/>
        <v>1</v>
      </c>
      <c r="I7" s="5">
        <f t="shared" si="2"/>
        <v>31800581312</v>
      </c>
      <c r="J7" s="6">
        <v>1</v>
      </c>
      <c r="K7" s="6">
        <v>1</v>
      </c>
      <c r="L7" s="5">
        <f t="shared" si="3"/>
        <v>144692644969.6</v>
      </c>
      <c r="M7" s="5">
        <f t="shared" si="4"/>
        <v>140893718019.6</v>
      </c>
      <c r="N7" s="7">
        <f>L7/SUM($L$2:$L$51)</f>
        <v>0.00765556288863345</v>
      </c>
      <c r="O7" s="7">
        <f>M7/SUM($M$2:$M$51)</f>
        <v>0.0079585765090919</v>
      </c>
      <c r="Q7" s="20"/>
      <c r="R7" s="19"/>
      <c r="U7" s="19"/>
    </row>
    <row r="8" spans="1:21">
      <c r="A8" s="3" t="s">
        <v>45</v>
      </c>
      <c r="B8" s="4">
        <v>45467</v>
      </c>
      <c r="C8" s="3" t="s">
        <v>46</v>
      </c>
      <c r="D8" s="5">
        <v>5052792541</v>
      </c>
      <c r="E8" s="5">
        <v>5052792541</v>
      </c>
      <c r="F8" s="6">
        <v>13.87</v>
      </c>
      <c r="G8" s="7">
        <f t="shared" si="0"/>
        <v>1</v>
      </c>
      <c r="H8" s="8">
        <f t="shared" si="1"/>
        <v>1</v>
      </c>
      <c r="I8" s="5">
        <f t="shared" si="2"/>
        <v>5052792541</v>
      </c>
      <c r="J8" s="6">
        <v>1</v>
      </c>
      <c r="K8" s="6">
        <v>1</v>
      </c>
      <c r="L8" s="5">
        <f t="shared" si="3"/>
        <v>70082232543.67</v>
      </c>
      <c r="M8" s="5">
        <f t="shared" si="4"/>
        <v>70082232543.67</v>
      </c>
      <c r="N8" s="7">
        <f>L8/SUM($L$2:$L$51)</f>
        <v>0.0037079904008018</v>
      </c>
      <c r="O8" s="7">
        <f>M8/SUM($M$2:$M$51)</f>
        <v>0.00395869182435215</v>
      </c>
      <c r="Q8" s="20"/>
      <c r="R8" s="19"/>
      <c r="U8" s="19"/>
    </row>
    <row r="9" spans="1:21">
      <c r="A9" s="3" t="s">
        <v>51</v>
      </c>
      <c r="B9" s="4">
        <v>45467</v>
      </c>
      <c r="C9" s="3" t="s">
        <v>52</v>
      </c>
      <c r="D9" s="5">
        <v>11575299445</v>
      </c>
      <c r="E9" s="5">
        <v>11575299445</v>
      </c>
      <c r="F9" s="6">
        <v>14</v>
      </c>
      <c r="G9" s="7">
        <f t="shared" si="0"/>
        <v>1</v>
      </c>
      <c r="H9" s="8">
        <f t="shared" si="1"/>
        <v>1</v>
      </c>
      <c r="I9" s="5">
        <f t="shared" si="2"/>
        <v>11575299445</v>
      </c>
      <c r="J9" s="6">
        <v>1</v>
      </c>
      <c r="K9" s="6">
        <v>1</v>
      </c>
      <c r="L9" s="5">
        <f t="shared" si="3"/>
        <v>162054192230</v>
      </c>
      <c r="M9" s="5">
        <f t="shared" si="4"/>
        <v>162054192230</v>
      </c>
      <c r="N9" s="7">
        <f>L9/SUM($L$2:$L$51)</f>
        <v>0.00857414736073221</v>
      </c>
      <c r="O9" s="7">
        <f>M9/SUM($M$2:$M$51)</f>
        <v>0.00915385515841185</v>
      </c>
      <c r="Q9" s="20"/>
      <c r="R9" s="19"/>
      <c r="U9" s="19"/>
    </row>
    <row r="10" spans="1:21">
      <c r="A10" s="3" t="s">
        <v>55</v>
      </c>
      <c r="B10" s="4">
        <v>45467</v>
      </c>
      <c r="C10" s="3" t="s">
        <v>56</v>
      </c>
      <c r="D10" s="5">
        <v>4472428758</v>
      </c>
      <c r="E10" s="5">
        <v>4472428758</v>
      </c>
      <c r="F10" s="6">
        <v>37.6</v>
      </c>
      <c r="G10" s="7">
        <f t="shared" si="0"/>
        <v>1</v>
      </c>
      <c r="H10" s="8">
        <f t="shared" si="1"/>
        <v>1</v>
      </c>
      <c r="I10" s="5">
        <f t="shared" si="2"/>
        <v>4472428758</v>
      </c>
      <c r="J10" s="6">
        <v>1</v>
      </c>
      <c r="K10" s="6">
        <v>1</v>
      </c>
      <c r="L10" s="5">
        <f t="shared" si="3"/>
        <v>168163321300.8</v>
      </c>
      <c r="M10" s="5">
        <f t="shared" si="4"/>
        <v>168163321300.8</v>
      </c>
      <c r="N10" s="7">
        <f>L10/SUM($L$2:$L$51)</f>
        <v>0.00889737610401847</v>
      </c>
      <c r="O10" s="7">
        <f>M10/SUM($M$2:$M$51)</f>
        <v>0.00949893776250011</v>
      </c>
      <c r="Q10" s="20"/>
      <c r="R10" s="19"/>
      <c r="U10" s="19"/>
    </row>
    <row r="11" spans="1:21">
      <c r="A11" s="3" t="s">
        <v>58</v>
      </c>
      <c r="B11" s="4">
        <v>45467</v>
      </c>
      <c r="C11" s="3" t="s">
        <v>59</v>
      </c>
      <c r="D11" s="5">
        <v>6379002274</v>
      </c>
      <c r="E11" s="5">
        <v>6379002274</v>
      </c>
      <c r="F11" s="6">
        <v>40.29</v>
      </c>
      <c r="G11" s="7">
        <f t="shared" si="0"/>
        <v>1</v>
      </c>
      <c r="H11" s="8">
        <f t="shared" si="1"/>
        <v>1</v>
      </c>
      <c r="I11" s="5">
        <f t="shared" si="2"/>
        <v>6379002274</v>
      </c>
      <c r="J11" s="6">
        <v>1</v>
      </c>
      <c r="K11" s="6">
        <v>1</v>
      </c>
      <c r="L11" s="5">
        <f t="shared" si="3"/>
        <v>257010001619.46</v>
      </c>
      <c r="M11" s="5">
        <f t="shared" si="4"/>
        <v>257010001619.46</v>
      </c>
      <c r="N11" s="7">
        <f>L11/SUM($L$2:$L$51)</f>
        <v>0.0135981772315997</v>
      </c>
      <c r="O11" s="7">
        <f>M11/SUM($M$2:$M$51)</f>
        <v>0.0145175653694209</v>
      </c>
      <c r="Q11" s="20"/>
      <c r="R11" s="19"/>
      <c r="U11" s="19"/>
    </row>
    <row r="12" spans="1:21">
      <c r="A12" s="3" t="s">
        <v>61</v>
      </c>
      <c r="B12" s="4">
        <v>45467</v>
      </c>
      <c r="C12" s="3" t="s">
        <v>62</v>
      </c>
      <c r="D12" s="5">
        <v>3139746626</v>
      </c>
      <c r="E12" s="5">
        <v>3139746626</v>
      </c>
      <c r="F12" s="6">
        <v>84.28</v>
      </c>
      <c r="G12" s="7">
        <f t="shared" si="0"/>
        <v>1</v>
      </c>
      <c r="H12" s="8">
        <f t="shared" si="1"/>
        <v>1</v>
      </c>
      <c r="I12" s="5">
        <f t="shared" si="2"/>
        <v>3139746626</v>
      </c>
      <c r="J12" s="6">
        <v>1</v>
      </c>
      <c r="K12" s="6">
        <v>1</v>
      </c>
      <c r="L12" s="5">
        <f t="shared" si="3"/>
        <v>264617845639.28</v>
      </c>
      <c r="M12" s="5">
        <f t="shared" si="4"/>
        <v>264617845639.28</v>
      </c>
      <c r="N12" s="7">
        <f>L12/SUM($L$2:$L$51)</f>
        <v>0.014000701688547</v>
      </c>
      <c r="O12" s="7">
        <f>M12/SUM($M$2:$M$51)</f>
        <v>0.0149473049600289</v>
      </c>
      <c r="Q12" s="20"/>
      <c r="R12" s="19"/>
      <c r="U12" s="19"/>
    </row>
    <row r="13" spans="1:21">
      <c r="A13" s="3" t="s">
        <v>64</v>
      </c>
      <c r="B13" s="4">
        <v>45467</v>
      </c>
      <c r="C13" s="3" t="s">
        <v>65</v>
      </c>
      <c r="D13" s="5">
        <v>8032824078</v>
      </c>
      <c r="E13" s="5">
        <v>7984484714</v>
      </c>
      <c r="F13" s="6">
        <v>24.79</v>
      </c>
      <c r="G13" s="7">
        <f t="shared" si="0"/>
        <v>0.993982270303617</v>
      </c>
      <c r="H13" s="8">
        <f t="shared" si="1"/>
        <v>1</v>
      </c>
      <c r="I13" s="5">
        <f t="shared" si="2"/>
        <v>8032824078</v>
      </c>
      <c r="J13" s="6">
        <v>1</v>
      </c>
      <c r="K13" s="6">
        <v>1</v>
      </c>
      <c r="L13" s="5">
        <f t="shared" si="3"/>
        <v>199133708893.62</v>
      </c>
      <c r="M13" s="5">
        <f t="shared" si="4"/>
        <v>197935376060.06</v>
      </c>
      <c r="N13" s="7">
        <f>L13/SUM($L$2:$L$51)</f>
        <v>0.0105359925654979</v>
      </c>
      <c r="O13" s="7">
        <f>M13/SUM($M$2:$M$51)</f>
        <v>0.0111806534483725</v>
      </c>
      <c r="Q13" s="20"/>
      <c r="R13" s="19"/>
      <c r="U13" s="19"/>
    </row>
    <row r="14" spans="1:21">
      <c r="A14" s="3" t="s">
        <v>67</v>
      </c>
      <c r="B14" s="4">
        <v>45467</v>
      </c>
      <c r="C14" s="3" t="s">
        <v>68</v>
      </c>
      <c r="D14" s="5">
        <v>603317210</v>
      </c>
      <c r="E14" s="5">
        <v>603317210</v>
      </c>
      <c r="F14" s="6">
        <v>213.13</v>
      </c>
      <c r="G14" s="7">
        <f t="shared" si="0"/>
        <v>1</v>
      </c>
      <c r="H14" s="8">
        <f t="shared" si="1"/>
        <v>1</v>
      </c>
      <c r="I14" s="5">
        <f t="shared" si="2"/>
        <v>603317210</v>
      </c>
      <c r="J14" s="6">
        <v>1</v>
      </c>
      <c r="K14" s="6">
        <v>1</v>
      </c>
      <c r="L14" s="5">
        <f t="shared" si="3"/>
        <v>128584996967.3</v>
      </c>
      <c r="M14" s="5">
        <f t="shared" si="4"/>
        <v>128584996967.3</v>
      </c>
      <c r="N14" s="7">
        <f>L14/SUM($L$2:$L$51)</f>
        <v>0.00680332114341214</v>
      </c>
      <c r="O14" s="7">
        <f>M14/SUM($M$2:$M$51)</f>
        <v>0.00726330137830024</v>
      </c>
      <c r="Q14" s="20"/>
      <c r="R14" s="19"/>
      <c r="U14" s="19"/>
    </row>
    <row r="15" spans="1:21">
      <c r="A15" s="3" t="s">
        <v>70</v>
      </c>
      <c r="B15" s="4">
        <v>45467</v>
      </c>
      <c r="C15" s="3" t="s">
        <v>71</v>
      </c>
      <c r="D15" s="5">
        <v>4501977571</v>
      </c>
      <c r="E15" s="5">
        <v>4501977571</v>
      </c>
      <c r="F15" s="6">
        <v>20.36</v>
      </c>
      <c r="G15" s="7">
        <f t="shared" si="0"/>
        <v>1</v>
      </c>
      <c r="H15" s="8">
        <f t="shared" si="1"/>
        <v>1</v>
      </c>
      <c r="I15" s="5">
        <f t="shared" si="2"/>
        <v>4501977571</v>
      </c>
      <c r="J15" s="6">
        <v>1</v>
      </c>
      <c r="K15" s="6">
        <v>1</v>
      </c>
      <c r="L15" s="5">
        <f t="shared" si="3"/>
        <v>91660263345.56</v>
      </c>
      <c r="M15" s="5">
        <f t="shared" si="4"/>
        <v>91660263345.56</v>
      </c>
      <c r="N15" s="7">
        <f>L15/SUM($L$2:$L$51)</f>
        <v>0.00484966537572153</v>
      </c>
      <c r="O15" s="7">
        <f>M15/SUM($M$2:$M$51)</f>
        <v>0.00517755673519575</v>
      </c>
      <c r="Q15" s="20"/>
      <c r="R15" s="19"/>
      <c r="U15" s="19"/>
    </row>
    <row r="16" spans="1:21">
      <c r="A16" s="3" t="s">
        <v>73</v>
      </c>
      <c r="B16" s="4">
        <v>45467</v>
      </c>
      <c r="C16" s="3" t="s">
        <v>74</v>
      </c>
      <c r="D16" s="5">
        <v>1256197800</v>
      </c>
      <c r="E16" s="5">
        <v>1256197800</v>
      </c>
      <c r="F16" s="6">
        <v>1476.55</v>
      </c>
      <c r="G16" s="7">
        <f t="shared" si="0"/>
        <v>1</v>
      </c>
      <c r="H16" s="8">
        <f t="shared" si="1"/>
        <v>1</v>
      </c>
      <c r="I16" s="5">
        <f t="shared" si="2"/>
        <v>1256197800</v>
      </c>
      <c r="J16" s="6">
        <v>1</v>
      </c>
      <c r="K16" s="6">
        <v>1</v>
      </c>
      <c r="L16" s="5">
        <f t="shared" si="3"/>
        <v>1854838861590</v>
      </c>
      <c r="M16" s="5">
        <f t="shared" si="4"/>
        <v>1854838861590</v>
      </c>
      <c r="N16" s="7">
        <f>L16/SUM($L$2:$L$51)</f>
        <v>0.0981379223260927</v>
      </c>
      <c r="O16" s="7">
        <f>M16/SUM($M$2:$M$51)</f>
        <v>0.104773138217187</v>
      </c>
      <c r="Q16" s="20"/>
      <c r="R16" s="19"/>
      <c r="U16" s="19"/>
    </row>
    <row r="17" spans="1:21">
      <c r="A17" s="3" t="s">
        <v>76</v>
      </c>
      <c r="B17" s="4">
        <v>45467</v>
      </c>
      <c r="C17" s="3" t="s">
        <v>77</v>
      </c>
      <c r="D17" s="5">
        <v>9438114893</v>
      </c>
      <c r="E17" s="5">
        <v>6308552654</v>
      </c>
      <c r="F17" s="6">
        <v>29.73</v>
      </c>
      <c r="G17" s="7">
        <f t="shared" si="0"/>
        <v>0.668412360468179</v>
      </c>
      <c r="H17" s="8">
        <f t="shared" si="1"/>
        <v>0.7</v>
      </c>
      <c r="I17" s="5">
        <f t="shared" si="2"/>
        <v>6606680425.1</v>
      </c>
      <c r="J17" s="6">
        <v>1</v>
      </c>
      <c r="K17" s="6">
        <v>1</v>
      </c>
      <c r="L17" s="5">
        <f t="shared" si="3"/>
        <v>196416609038.223</v>
      </c>
      <c r="M17" s="5">
        <f t="shared" si="4"/>
        <v>187553270403.42</v>
      </c>
      <c r="N17" s="7">
        <f>L17/SUM($L$2:$L$51)</f>
        <v>0.0103922331586389</v>
      </c>
      <c r="O17" s="7">
        <f>M17/SUM($M$2:$M$51)</f>
        <v>0.0105942058525872</v>
      </c>
      <c r="Q17" s="20"/>
      <c r="R17" s="19"/>
      <c r="U17" s="19"/>
    </row>
    <row r="18" spans="1:21">
      <c r="A18" s="3" t="s">
        <v>79</v>
      </c>
      <c r="B18" s="4">
        <v>45467</v>
      </c>
      <c r="C18" s="3" t="s">
        <v>80</v>
      </c>
      <c r="D18" s="5">
        <v>1219964222</v>
      </c>
      <c r="E18" s="5">
        <v>1219964222</v>
      </c>
      <c r="F18" s="6">
        <v>219.14</v>
      </c>
      <c r="G18" s="7">
        <f t="shared" si="0"/>
        <v>1</v>
      </c>
      <c r="H18" s="8">
        <f t="shared" si="1"/>
        <v>1</v>
      </c>
      <c r="I18" s="5">
        <f t="shared" si="2"/>
        <v>1219964222</v>
      </c>
      <c r="J18" s="6">
        <v>1</v>
      </c>
      <c r="K18" s="6">
        <v>1</v>
      </c>
      <c r="L18" s="5">
        <f t="shared" si="3"/>
        <v>267342959609.08</v>
      </c>
      <c r="M18" s="5">
        <f t="shared" si="4"/>
        <v>267342959609.08</v>
      </c>
      <c r="N18" s="7">
        <f>L18/SUM($L$2:$L$51)</f>
        <v>0.014144885115278</v>
      </c>
      <c r="O18" s="7">
        <f>M18/SUM($M$2:$M$51)</f>
        <v>0.0151012367912666</v>
      </c>
      <c r="Q18" s="20"/>
      <c r="R18" s="19"/>
      <c r="U18" s="19"/>
    </row>
    <row r="19" spans="1:21">
      <c r="A19" s="3" t="s">
        <v>82</v>
      </c>
      <c r="B19" s="4">
        <v>45467</v>
      </c>
      <c r="C19" s="3" t="s">
        <v>83</v>
      </c>
      <c r="D19" s="5">
        <v>6366098705</v>
      </c>
      <c r="E19" s="5">
        <v>6305094159</v>
      </c>
      <c r="F19" s="6">
        <v>25.97</v>
      </c>
      <c r="G19" s="7">
        <f t="shared" si="0"/>
        <v>0.990417279274654</v>
      </c>
      <c r="H19" s="8">
        <f t="shared" si="1"/>
        <v>1</v>
      </c>
      <c r="I19" s="5">
        <f t="shared" si="2"/>
        <v>6366098705</v>
      </c>
      <c r="J19" s="6">
        <v>1</v>
      </c>
      <c r="K19" s="6">
        <v>1</v>
      </c>
      <c r="L19" s="5">
        <f t="shared" si="3"/>
        <v>165327583368.85</v>
      </c>
      <c r="M19" s="5">
        <f t="shared" si="4"/>
        <v>163743295309.23</v>
      </c>
      <c r="N19" s="7">
        <f>L19/SUM($L$2:$L$51)</f>
        <v>0.00874733965898501</v>
      </c>
      <c r="O19" s="7">
        <f>M19/SUM($M$2:$M$51)</f>
        <v>0.00924926648176074</v>
      </c>
      <c r="Q19" s="20"/>
      <c r="R19" s="19"/>
      <c r="U19" s="19"/>
    </row>
    <row r="20" spans="1:21">
      <c r="A20" s="3" t="s">
        <v>85</v>
      </c>
      <c r="B20" s="4">
        <v>45467</v>
      </c>
      <c r="C20" s="3" t="s">
        <v>86</v>
      </c>
      <c r="D20" s="5">
        <v>24468217716</v>
      </c>
      <c r="E20" s="5">
        <v>24007256503</v>
      </c>
      <c r="F20" s="6">
        <v>28.89</v>
      </c>
      <c r="G20" s="7">
        <f t="shared" si="0"/>
        <v>0.981160817745276</v>
      </c>
      <c r="H20" s="8">
        <f t="shared" si="1"/>
        <v>1</v>
      </c>
      <c r="I20" s="5">
        <f t="shared" si="2"/>
        <v>24468217716</v>
      </c>
      <c r="J20" s="6">
        <v>1</v>
      </c>
      <c r="K20" s="6">
        <v>1</v>
      </c>
      <c r="L20" s="5">
        <f t="shared" si="3"/>
        <v>706886809815.24</v>
      </c>
      <c r="M20" s="5">
        <f t="shared" si="4"/>
        <v>693569640371.67</v>
      </c>
      <c r="N20" s="7">
        <f>L20/SUM($L$2:$L$51)</f>
        <v>0.0374007706391919</v>
      </c>
      <c r="O20" s="7">
        <f>M20/SUM($M$2:$M$51)</f>
        <v>0.0391772402976364</v>
      </c>
      <c r="Q20" s="20"/>
      <c r="R20" s="19"/>
      <c r="U20" s="19"/>
    </row>
    <row r="21" spans="1:21">
      <c r="A21" s="3" t="s">
        <v>88</v>
      </c>
      <c r="B21" s="4">
        <v>45467</v>
      </c>
      <c r="C21" s="3" t="s">
        <v>89</v>
      </c>
      <c r="D21" s="5">
        <v>21427608756</v>
      </c>
      <c r="E21" s="5">
        <v>758622867</v>
      </c>
      <c r="F21" s="6">
        <v>102.5</v>
      </c>
      <c r="G21" s="7">
        <f t="shared" si="0"/>
        <v>0.0354039909743814</v>
      </c>
      <c r="H21" s="8">
        <f t="shared" si="1"/>
        <v>0.04</v>
      </c>
      <c r="I21" s="5">
        <f t="shared" si="2"/>
        <v>857104350.24</v>
      </c>
      <c r="J21" s="6">
        <v>1</v>
      </c>
      <c r="K21" s="6">
        <v>1</v>
      </c>
      <c r="L21" s="5">
        <f t="shared" si="3"/>
        <v>87853195899.6</v>
      </c>
      <c r="M21" s="5">
        <f t="shared" si="4"/>
        <v>77758843867.5</v>
      </c>
      <c r="N21" s="7">
        <f>L21/SUM($L$2:$L$51)</f>
        <v>0.00464823672494292</v>
      </c>
      <c r="O21" s="7">
        <f>M21/SUM($M$2:$M$51)</f>
        <v>0.00439231583122777</v>
      </c>
      <c r="Q21" s="20"/>
      <c r="R21" s="19"/>
      <c r="U21" s="19"/>
    </row>
    <row r="22" spans="1:21">
      <c r="A22" s="3" t="s">
        <v>91</v>
      </c>
      <c r="B22" s="4">
        <v>45467</v>
      </c>
      <c r="C22" s="3" t="s">
        <v>92</v>
      </c>
      <c r="D22" s="5">
        <v>7578044598</v>
      </c>
      <c r="E22" s="5">
        <v>7578037052</v>
      </c>
      <c r="F22" s="6">
        <v>15.03</v>
      </c>
      <c r="G22" s="7">
        <f t="shared" si="0"/>
        <v>0.99999900422861</v>
      </c>
      <c r="H22" s="8">
        <f t="shared" si="1"/>
        <v>1</v>
      </c>
      <c r="I22" s="5">
        <f t="shared" si="2"/>
        <v>7578044598</v>
      </c>
      <c r="J22" s="6">
        <v>1</v>
      </c>
      <c r="K22" s="6">
        <v>1</v>
      </c>
      <c r="L22" s="5">
        <f t="shared" si="3"/>
        <v>113898010307.94</v>
      </c>
      <c r="M22" s="5">
        <f t="shared" si="4"/>
        <v>113897896891.56</v>
      </c>
      <c r="N22" s="7">
        <f>L22/SUM($L$2:$L$51)</f>
        <v>0.00602624536296128</v>
      </c>
      <c r="O22" s="7">
        <f>M22/SUM($M$2:$M$51)</f>
        <v>0.00643368021922766</v>
      </c>
      <c r="Q22" s="20"/>
      <c r="R22" s="19"/>
      <c r="U22" s="19"/>
    </row>
    <row r="23" spans="1:21">
      <c r="A23" s="3" t="s">
        <v>94</v>
      </c>
      <c r="B23" s="4">
        <v>45467</v>
      </c>
      <c r="C23" s="3" t="s">
        <v>95</v>
      </c>
      <c r="D23" s="5">
        <v>19868519955</v>
      </c>
      <c r="E23" s="5">
        <v>16491037955</v>
      </c>
      <c r="F23" s="6">
        <v>44.25</v>
      </c>
      <c r="G23" s="7">
        <f t="shared" si="0"/>
        <v>0.830008374672617</v>
      </c>
      <c r="H23" s="8">
        <f t="shared" si="1"/>
        <v>1</v>
      </c>
      <c r="I23" s="5">
        <f t="shared" si="2"/>
        <v>19868519955</v>
      </c>
      <c r="J23" s="6">
        <v>1</v>
      </c>
      <c r="K23" s="6">
        <v>1</v>
      </c>
      <c r="L23" s="5">
        <f t="shared" si="3"/>
        <v>879182008008.75</v>
      </c>
      <c r="M23" s="5">
        <f t="shared" si="4"/>
        <v>729728429508.75</v>
      </c>
      <c r="N23" s="7">
        <f>L23/SUM($L$2:$L$51)</f>
        <v>0.0465167607813108</v>
      </c>
      <c r="O23" s="7">
        <f>M23/SUM($M$2:$M$51)</f>
        <v>0.0412197195072739</v>
      </c>
      <c r="Q23" s="20"/>
      <c r="R23" s="19"/>
      <c r="U23" s="19"/>
    </row>
    <row r="24" spans="1:21">
      <c r="A24" s="3" t="s">
        <v>97</v>
      </c>
      <c r="B24" s="4">
        <v>45467</v>
      </c>
      <c r="C24" s="3" t="s">
        <v>98</v>
      </c>
      <c r="D24" s="5">
        <v>20774297994</v>
      </c>
      <c r="E24" s="5">
        <v>20774297994</v>
      </c>
      <c r="F24" s="6">
        <v>17.42</v>
      </c>
      <c r="G24" s="7">
        <f t="shared" si="0"/>
        <v>1</v>
      </c>
      <c r="H24" s="8">
        <f t="shared" si="1"/>
        <v>1</v>
      </c>
      <c r="I24" s="5">
        <f t="shared" si="2"/>
        <v>20774297994</v>
      </c>
      <c r="J24" s="6">
        <v>1</v>
      </c>
      <c r="K24" s="6">
        <v>1</v>
      </c>
      <c r="L24" s="5">
        <f t="shared" si="3"/>
        <v>361888271055.48</v>
      </c>
      <c r="M24" s="5">
        <f t="shared" si="4"/>
        <v>361888271055.48</v>
      </c>
      <c r="N24" s="7">
        <f>L24/SUM($L$2:$L$51)</f>
        <v>0.0191471958944847</v>
      </c>
      <c r="O24" s="7">
        <f>M24/SUM($M$2:$M$51)</f>
        <v>0.0204417594582703</v>
      </c>
      <c r="Q24" s="20"/>
      <c r="R24" s="19"/>
      <c r="U24" s="19"/>
    </row>
    <row r="25" spans="1:21">
      <c r="A25" s="3" t="s">
        <v>100</v>
      </c>
      <c r="B25" s="4">
        <v>45467</v>
      </c>
      <c r="C25" s="3" t="s">
        <v>214</v>
      </c>
      <c r="D25" s="5">
        <v>9695000000</v>
      </c>
      <c r="E25" s="5">
        <v>9695000000</v>
      </c>
      <c r="F25" s="6">
        <v>27.01</v>
      </c>
      <c r="G25" s="7">
        <f t="shared" si="0"/>
        <v>1</v>
      </c>
      <c r="H25" s="8">
        <f t="shared" si="1"/>
        <v>1</v>
      </c>
      <c r="I25" s="5">
        <f t="shared" si="2"/>
        <v>9695000000</v>
      </c>
      <c r="J25" s="6">
        <v>1</v>
      </c>
      <c r="K25" s="6">
        <v>1</v>
      </c>
      <c r="L25" s="5">
        <f t="shared" si="3"/>
        <v>261861950000</v>
      </c>
      <c r="M25" s="5">
        <f t="shared" si="4"/>
        <v>261861950000</v>
      </c>
      <c r="N25" s="7">
        <f>L25/SUM($L$2:$L$51)</f>
        <v>0.0138548896302668</v>
      </c>
      <c r="O25" s="7">
        <f>M25/SUM($M$2:$M$51)</f>
        <v>0.0147916343836216</v>
      </c>
      <c r="Q25" s="20"/>
      <c r="R25" s="19"/>
      <c r="U25" s="19"/>
    </row>
    <row r="26" spans="1:21">
      <c r="A26" s="3" t="s">
        <v>103</v>
      </c>
      <c r="B26" s="4">
        <v>45467</v>
      </c>
      <c r="C26" s="3" t="s">
        <v>104</v>
      </c>
      <c r="D26" s="5">
        <v>349983033873</v>
      </c>
      <c r="E26" s="5">
        <v>319244210777</v>
      </c>
      <c r="F26" s="6">
        <v>4.25</v>
      </c>
      <c r="G26" s="7">
        <f t="shared" si="0"/>
        <v>0.91217053365177</v>
      </c>
      <c r="H26" s="8">
        <f t="shared" si="1"/>
        <v>1</v>
      </c>
      <c r="I26" s="5">
        <f t="shared" si="2"/>
        <v>349983033873</v>
      </c>
      <c r="J26" s="6">
        <v>1</v>
      </c>
      <c r="K26" s="6">
        <v>1</v>
      </c>
      <c r="L26" s="5">
        <f t="shared" si="3"/>
        <v>1487427893960.25</v>
      </c>
      <c r="M26" s="5">
        <f t="shared" si="4"/>
        <v>1356787895802.25</v>
      </c>
      <c r="N26" s="7">
        <f>L26/SUM($L$2:$L$51)</f>
        <v>0.0786985253252695</v>
      </c>
      <c r="O26" s="7">
        <f>M26/SUM($M$2:$M$51)</f>
        <v>0.0766400406429041</v>
      </c>
      <c r="Q26" s="20"/>
      <c r="R26" s="19"/>
      <c r="U26" s="19"/>
    </row>
    <row r="27" spans="1:21">
      <c r="A27" s="3" t="s">
        <v>106</v>
      </c>
      <c r="B27" s="4">
        <v>45467</v>
      </c>
      <c r="C27" s="3" t="s">
        <v>107</v>
      </c>
      <c r="D27" s="5">
        <v>18210234607</v>
      </c>
      <c r="E27" s="5">
        <v>10762657695</v>
      </c>
      <c r="F27" s="6">
        <v>41.8</v>
      </c>
      <c r="G27" s="7">
        <f t="shared" si="0"/>
        <v>0.591022462218188</v>
      </c>
      <c r="H27" s="8">
        <f t="shared" si="1"/>
        <v>0.6</v>
      </c>
      <c r="I27" s="5">
        <f t="shared" si="2"/>
        <v>10926140764.2</v>
      </c>
      <c r="J27" s="6">
        <v>1</v>
      </c>
      <c r="K27" s="6">
        <v>1</v>
      </c>
      <c r="L27" s="5">
        <f t="shared" si="3"/>
        <v>456712683943.56</v>
      </c>
      <c r="M27" s="5">
        <f t="shared" si="4"/>
        <v>449879091651</v>
      </c>
      <c r="N27" s="7">
        <f>L27/SUM($L$2:$L$51)</f>
        <v>0.0241642736899383</v>
      </c>
      <c r="O27" s="7">
        <f>M27/SUM($M$2:$M$51)</f>
        <v>0.0254120426451318</v>
      </c>
      <c r="Q27" s="20"/>
      <c r="R27" s="19"/>
      <c r="U27" s="19"/>
    </row>
    <row r="28" spans="1:21">
      <c r="A28" s="3" t="s">
        <v>109</v>
      </c>
      <c r="B28" s="4">
        <v>45467</v>
      </c>
      <c r="C28" s="3" t="s">
        <v>110</v>
      </c>
      <c r="D28" s="5">
        <v>74262726645</v>
      </c>
      <c r="E28" s="5">
        <v>39250864015</v>
      </c>
      <c r="F28" s="6">
        <v>7.27</v>
      </c>
      <c r="G28" s="7">
        <f t="shared" si="0"/>
        <v>0.528540571943068</v>
      </c>
      <c r="H28" s="8">
        <f t="shared" si="1"/>
        <v>0.6</v>
      </c>
      <c r="I28" s="5">
        <f t="shared" si="2"/>
        <v>44557635987</v>
      </c>
      <c r="J28" s="6">
        <v>1</v>
      </c>
      <c r="K28" s="6">
        <v>1</v>
      </c>
      <c r="L28" s="5">
        <f t="shared" si="3"/>
        <v>323934013625.49</v>
      </c>
      <c r="M28" s="5">
        <f t="shared" si="4"/>
        <v>285353781389.05</v>
      </c>
      <c r="N28" s="7">
        <f>L28/SUM($L$2:$L$51)</f>
        <v>0.0171390689111973</v>
      </c>
      <c r="O28" s="7">
        <f>M28/SUM($M$2:$M$51)</f>
        <v>0.0161186029672914</v>
      </c>
      <c r="Q28" s="20"/>
      <c r="R28" s="19"/>
      <c r="U28" s="19"/>
    </row>
    <row r="29" spans="1:21">
      <c r="A29" s="3" t="s">
        <v>112</v>
      </c>
      <c r="B29" s="4">
        <v>45467</v>
      </c>
      <c r="C29" s="3" t="s">
        <v>113</v>
      </c>
      <c r="D29" s="5">
        <v>24750629817</v>
      </c>
      <c r="E29" s="5">
        <v>20419450121</v>
      </c>
      <c r="F29" s="6">
        <v>6.42</v>
      </c>
      <c r="G29" s="7">
        <f t="shared" si="0"/>
        <v>0.82500729363157</v>
      </c>
      <c r="H29" s="8">
        <f t="shared" si="1"/>
        <v>1</v>
      </c>
      <c r="I29" s="5">
        <f t="shared" si="2"/>
        <v>24750629817</v>
      </c>
      <c r="J29" s="6">
        <v>1</v>
      </c>
      <c r="K29" s="6">
        <v>1</v>
      </c>
      <c r="L29" s="5">
        <f t="shared" si="3"/>
        <v>158899043425.14</v>
      </c>
      <c r="M29" s="5">
        <f t="shared" si="4"/>
        <v>131092869776.82</v>
      </c>
      <c r="N29" s="7">
        <f>L29/SUM($L$2:$L$51)</f>
        <v>0.00840721116225663</v>
      </c>
      <c r="O29" s="7">
        <f>M29/SUM($M$2:$M$51)</f>
        <v>0.0074049620421693</v>
      </c>
      <c r="Q29" s="20"/>
      <c r="R29" s="19"/>
      <c r="U29" s="19"/>
    </row>
    <row r="30" spans="1:21">
      <c r="A30" s="3" t="s">
        <v>115</v>
      </c>
      <c r="B30" s="4">
        <v>45467</v>
      </c>
      <c r="C30" s="3" t="s">
        <v>116</v>
      </c>
      <c r="D30" s="5">
        <v>356406257089</v>
      </c>
      <c r="E30" s="5">
        <v>269612212539</v>
      </c>
      <c r="F30" s="6">
        <v>5.57</v>
      </c>
      <c r="G30" s="7">
        <f t="shared" si="0"/>
        <v>0.756474408561446</v>
      </c>
      <c r="H30" s="8">
        <f t="shared" si="1"/>
        <v>0.8</v>
      </c>
      <c r="I30" s="5">
        <f t="shared" si="2"/>
        <v>285125005671.2</v>
      </c>
      <c r="J30" s="6">
        <v>1</v>
      </c>
      <c r="K30" s="6">
        <v>1</v>
      </c>
      <c r="L30" s="5">
        <f t="shared" si="3"/>
        <v>1588146281588.58</v>
      </c>
      <c r="M30" s="5">
        <f t="shared" si="4"/>
        <v>1501740023842.23</v>
      </c>
      <c r="N30" s="7">
        <f>L30/SUM($L$2:$L$51)</f>
        <v>0.0840274482341877</v>
      </c>
      <c r="O30" s="7">
        <f>M30/SUM($M$2:$M$51)</f>
        <v>0.0848278620545115</v>
      </c>
      <c r="Q30" s="20"/>
      <c r="R30" s="19"/>
      <c r="U30" s="19"/>
    </row>
    <row r="31" spans="1:21">
      <c r="A31" s="3" t="s">
        <v>118</v>
      </c>
      <c r="B31" s="4">
        <v>45467</v>
      </c>
      <c r="C31" s="3" t="s">
        <v>119</v>
      </c>
      <c r="D31" s="5">
        <v>9620341455</v>
      </c>
      <c r="E31" s="5">
        <v>6845041455</v>
      </c>
      <c r="F31" s="6">
        <v>28.49</v>
      </c>
      <c r="G31" s="7">
        <f t="shared" si="0"/>
        <v>0.711517515986131</v>
      </c>
      <c r="H31" s="8">
        <f t="shared" si="1"/>
        <v>0.8</v>
      </c>
      <c r="I31" s="5">
        <f t="shared" si="2"/>
        <v>7696273164</v>
      </c>
      <c r="J31" s="6">
        <v>1</v>
      </c>
      <c r="K31" s="6">
        <v>1</v>
      </c>
      <c r="L31" s="5">
        <f t="shared" si="3"/>
        <v>219266822442.36</v>
      </c>
      <c r="M31" s="5">
        <f t="shared" si="4"/>
        <v>195015231052.95</v>
      </c>
      <c r="N31" s="7">
        <f>L31/SUM($L$2:$L$51)</f>
        <v>0.0116012182163854</v>
      </c>
      <c r="O31" s="7">
        <f>M31/SUM($M$2:$M$51)</f>
        <v>0.0110157050192772</v>
      </c>
      <c r="Q31" s="20"/>
      <c r="R31" s="19"/>
      <c r="U31" s="19"/>
    </row>
    <row r="32" spans="1:21">
      <c r="A32" s="3" t="s">
        <v>121</v>
      </c>
      <c r="B32" s="4">
        <v>45467</v>
      </c>
      <c r="C32" s="3" t="s">
        <v>122</v>
      </c>
      <c r="D32" s="5">
        <v>28264705000</v>
      </c>
      <c r="E32" s="5">
        <v>20823530000</v>
      </c>
      <c r="F32" s="6">
        <v>31.28</v>
      </c>
      <c r="G32" s="7">
        <f t="shared" si="0"/>
        <v>0.736732614049926</v>
      </c>
      <c r="H32" s="8">
        <f t="shared" si="1"/>
        <v>0.8</v>
      </c>
      <c r="I32" s="5">
        <f t="shared" si="2"/>
        <v>22611764000</v>
      </c>
      <c r="J32" s="6">
        <v>1</v>
      </c>
      <c r="K32" s="6">
        <v>1</v>
      </c>
      <c r="L32" s="5">
        <f t="shared" si="3"/>
        <v>707295977920</v>
      </c>
      <c r="M32" s="5">
        <f t="shared" si="4"/>
        <v>651360018400</v>
      </c>
      <c r="N32" s="7">
        <f>L32/SUM($L$2:$L$51)</f>
        <v>0.0374224193702568</v>
      </c>
      <c r="O32" s="7">
        <f>M32/SUM($M$2:$M$51)</f>
        <v>0.0367929714274327</v>
      </c>
      <c r="Q32" s="20"/>
      <c r="R32" s="19"/>
      <c r="U32" s="19"/>
    </row>
    <row r="33" spans="1:21">
      <c r="A33" s="3" t="s">
        <v>124</v>
      </c>
      <c r="B33" s="4">
        <v>45467</v>
      </c>
      <c r="C33" s="3" t="s">
        <v>125</v>
      </c>
      <c r="D33" s="5">
        <v>8541932942</v>
      </c>
      <c r="E33" s="5">
        <v>6170387616</v>
      </c>
      <c r="F33" s="6">
        <v>25.4</v>
      </c>
      <c r="G33" s="7">
        <f t="shared" si="0"/>
        <v>0.722364324081813</v>
      </c>
      <c r="H33" s="8">
        <f t="shared" si="1"/>
        <v>0.8</v>
      </c>
      <c r="I33" s="5">
        <f t="shared" si="2"/>
        <v>6833546353.6</v>
      </c>
      <c r="J33" s="6">
        <v>1</v>
      </c>
      <c r="K33" s="6">
        <v>1</v>
      </c>
      <c r="L33" s="5">
        <f t="shared" si="3"/>
        <v>173572077381.44</v>
      </c>
      <c r="M33" s="5">
        <f t="shared" si="4"/>
        <v>156727845446.4</v>
      </c>
      <c r="N33" s="7">
        <f>L33/SUM($L$2:$L$51)</f>
        <v>0.00918354871723815</v>
      </c>
      <c r="O33" s="7">
        <f>M33/SUM($M$2:$M$51)</f>
        <v>0.00885298909435256</v>
      </c>
      <c r="Q33" s="20"/>
      <c r="R33" s="19"/>
      <c r="U33" s="19"/>
    </row>
    <row r="34" spans="1:21">
      <c r="A34" s="3" t="s">
        <v>127</v>
      </c>
      <c r="B34" s="4">
        <v>45467</v>
      </c>
      <c r="C34" s="3" t="s">
        <v>128</v>
      </c>
      <c r="D34" s="5">
        <v>99161076038</v>
      </c>
      <c r="E34" s="5">
        <v>67122395200</v>
      </c>
      <c r="F34" s="6">
        <v>4.87</v>
      </c>
      <c r="G34" s="7">
        <f t="shared" si="0"/>
        <v>0.676902650534749</v>
      </c>
      <c r="H34" s="8">
        <f t="shared" si="1"/>
        <v>0.7</v>
      </c>
      <c r="I34" s="5">
        <f t="shared" si="2"/>
        <v>69412753226.6</v>
      </c>
      <c r="J34" s="6">
        <v>1</v>
      </c>
      <c r="K34" s="6">
        <v>1</v>
      </c>
      <c r="L34" s="5">
        <f t="shared" si="3"/>
        <v>338040108213.542</v>
      </c>
      <c r="M34" s="5">
        <f t="shared" si="4"/>
        <v>326886064624</v>
      </c>
      <c r="N34" s="7">
        <f>L34/SUM($L$2:$L$51)</f>
        <v>0.0178854101938142</v>
      </c>
      <c r="O34" s="7">
        <f>M34/SUM($M$2:$M$51)</f>
        <v>0.0184646114222364</v>
      </c>
      <c r="Q34" s="20"/>
      <c r="R34" s="19"/>
      <c r="U34" s="19"/>
    </row>
    <row r="35" spans="1:21">
      <c r="A35" s="3" t="s">
        <v>130</v>
      </c>
      <c r="B35" s="4">
        <v>45467</v>
      </c>
      <c r="C35" s="3" t="s">
        <v>131</v>
      </c>
      <c r="D35" s="5">
        <v>41619952444</v>
      </c>
      <c r="E35" s="5">
        <v>41320390444</v>
      </c>
      <c r="F35" s="6">
        <v>5.47</v>
      </c>
      <c r="G35" s="7">
        <f t="shared" si="0"/>
        <v>0.992802442520734</v>
      </c>
      <c r="H35" s="8">
        <f t="shared" si="1"/>
        <v>1</v>
      </c>
      <c r="I35" s="5">
        <f t="shared" si="2"/>
        <v>41619952444</v>
      </c>
      <c r="J35" s="6">
        <v>1</v>
      </c>
      <c r="K35" s="6">
        <v>1</v>
      </c>
      <c r="L35" s="5">
        <f t="shared" si="3"/>
        <v>227661139868.68</v>
      </c>
      <c r="M35" s="5">
        <f t="shared" si="4"/>
        <v>226022535728.68</v>
      </c>
      <c r="N35" s="7">
        <f>L35/SUM($L$2:$L$51)</f>
        <v>0.0120453543020714</v>
      </c>
      <c r="O35" s="7">
        <f>M35/SUM($M$2:$M$51)</f>
        <v>0.0127671955049509</v>
      </c>
      <c r="Q35" s="20"/>
      <c r="R35" s="19"/>
      <c r="U35" s="19"/>
    </row>
    <row r="36" spans="1:21">
      <c r="A36" s="3" t="s">
        <v>133</v>
      </c>
      <c r="B36" s="4">
        <v>45467</v>
      </c>
      <c r="C36" s="3" t="s">
        <v>134</v>
      </c>
      <c r="D36" s="5">
        <v>17226159334</v>
      </c>
      <c r="E36" s="5">
        <v>13071525850</v>
      </c>
      <c r="F36" s="6">
        <v>5.48</v>
      </c>
      <c r="G36" s="7">
        <f t="shared" si="0"/>
        <v>0.758818352747973</v>
      </c>
      <c r="H36" s="8">
        <f t="shared" si="1"/>
        <v>0.8</v>
      </c>
      <c r="I36" s="5">
        <f t="shared" si="2"/>
        <v>13780927467.2</v>
      </c>
      <c r="J36" s="6">
        <v>1</v>
      </c>
      <c r="K36" s="6">
        <v>1</v>
      </c>
      <c r="L36" s="5">
        <f t="shared" si="3"/>
        <v>75519482520.256</v>
      </c>
      <c r="M36" s="5">
        <f t="shared" si="4"/>
        <v>71631961658</v>
      </c>
      <c r="N36" s="7">
        <f>L36/SUM($L$2:$L$51)</f>
        <v>0.00399567060144863</v>
      </c>
      <c r="O36" s="7">
        <f>M36/SUM($M$2:$M$51)</f>
        <v>0.00404623041654862</v>
      </c>
      <c r="Q36" s="20"/>
      <c r="R36" s="19"/>
      <c r="U36" s="19"/>
    </row>
    <row r="37" spans="1:21">
      <c r="A37" s="3" t="s">
        <v>136</v>
      </c>
      <c r="B37" s="4">
        <v>45467</v>
      </c>
      <c r="C37" s="3" t="s">
        <v>137</v>
      </c>
      <c r="D37" s="5">
        <v>91507138699</v>
      </c>
      <c r="E37" s="5">
        <v>19590425382</v>
      </c>
      <c r="F37" s="6">
        <v>5.82</v>
      </c>
      <c r="G37" s="7">
        <f t="shared" si="0"/>
        <v>0.214086306932184</v>
      </c>
      <c r="H37" s="8">
        <f t="shared" si="1"/>
        <v>0.3</v>
      </c>
      <c r="I37" s="5">
        <f t="shared" si="2"/>
        <v>27452141609.7</v>
      </c>
      <c r="J37" s="6">
        <v>1</v>
      </c>
      <c r="K37" s="6">
        <v>1</v>
      </c>
      <c r="L37" s="5">
        <f t="shared" si="3"/>
        <v>159771464168.454</v>
      </c>
      <c r="M37" s="5">
        <f t="shared" si="4"/>
        <v>114016275723.24</v>
      </c>
      <c r="N37" s="7">
        <f>L37/SUM($L$2:$L$51)</f>
        <v>0.00845337019036197</v>
      </c>
      <c r="O37" s="7">
        <f>M37/SUM($M$2:$M$51)</f>
        <v>0.00644036701124525</v>
      </c>
      <c r="Q37" s="20"/>
      <c r="R37" s="19"/>
      <c r="U37" s="19"/>
    </row>
    <row r="38" spans="1:21">
      <c r="A38" s="3" t="s">
        <v>139</v>
      </c>
      <c r="B38" s="4">
        <v>45467</v>
      </c>
      <c r="C38" s="3" t="s">
        <v>140</v>
      </c>
      <c r="D38" s="5">
        <v>183020977818</v>
      </c>
      <c r="E38" s="5">
        <v>161922077818</v>
      </c>
      <c r="F38" s="6">
        <v>10.03</v>
      </c>
      <c r="G38" s="7">
        <f t="shared" si="0"/>
        <v>0.884718679511257</v>
      </c>
      <c r="H38" s="8">
        <f t="shared" si="1"/>
        <v>1</v>
      </c>
      <c r="I38" s="5">
        <f t="shared" si="2"/>
        <v>183020977818</v>
      </c>
      <c r="J38" s="6">
        <v>1</v>
      </c>
      <c r="K38" s="6">
        <v>1</v>
      </c>
      <c r="L38" s="5">
        <f t="shared" si="3"/>
        <v>1835700407514.54</v>
      </c>
      <c r="M38" s="5">
        <f t="shared" si="4"/>
        <v>1624078440514.54</v>
      </c>
      <c r="N38" s="7">
        <f>L38/SUM($L$2:$L$51)</f>
        <v>0.0971253232489476</v>
      </c>
      <c r="O38" s="7">
        <f>M38/SUM($M$2:$M$51)</f>
        <v>0.0917383167062391</v>
      </c>
      <c r="Q38" s="20"/>
      <c r="R38" s="19"/>
      <c r="U38" s="19"/>
    </row>
    <row r="39" spans="1:21">
      <c r="A39" s="3" t="s">
        <v>142</v>
      </c>
      <c r="B39" s="4">
        <v>45467</v>
      </c>
      <c r="C39" s="3" t="s">
        <v>143</v>
      </c>
      <c r="D39" s="5">
        <v>2068859044</v>
      </c>
      <c r="E39" s="5">
        <v>1952475544</v>
      </c>
      <c r="F39" s="6">
        <v>64.48</v>
      </c>
      <c r="G39" s="7">
        <f t="shared" si="0"/>
        <v>0.943745080005557</v>
      </c>
      <c r="H39" s="8">
        <f t="shared" si="1"/>
        <v>1</v>
      </c>
      <c r="I39" s="5">
        <f t="shared" si="2"/>
        <v>2068859044</v>
      </c>
      <c r="J39" s="6">
        <v>1</v>
      </c>
      <c r="K39" s="6">
        <v>1</v>
      </c>
      <c r="L39" s="5">
        <f t="shared" si="3"/>
        <v>133400031157.12</v>
      </c>
      <c r="M39" s="5">
        <f t="shared" si="4"/>
        <v>125895623077.12</v>
      </c>
      <c r="N39" s="7">
        <f>L39/SUM($L$2:$L$51)</f>
        <v>0.00705808044412734</v>
      </c>
      <c r="O39" s="7">
        <f>M39/SUM($M$2:$M$51)</f>
        <v>0.00711138837488604</v>
      </c>
      <c r="Q39" s="20"/>
      <c r="R39" s="19"/>
      <c r="U39" s="19"/>
    </row>
    <row r="40" spans="1:21">
      <c r="A40" s="3" t="s">
        <v>145</v>
      </c>
      <c r="B40" s="4">
        <v>45467</v>
      </c>
      <c r="C40" s="3" t="s">
        <v>146</v>
      </c>
      <c r="D40" s="5">
        <v>26325988940</v>
      </c>
      <c r="E40" s="5">
        <v>20556293036</v>
      </c>
      <c r="F40" s="6">
        <v>17.47</v>
      </c>
      <c r="G40" s="7">
        <f t="shared" si="0"/>
        <v>0.780836498976361</v>
      </c>
      <c r="H40" s="8">
        <f t="shared" si="1"/>
        <v>0.8</v>
      </c>
      <c r="I40" s="5">
        <f t="shared" si="2"/>
        <v>21060791152</v>
      </c>
      <c r="J40" s="6">
        <v>1</v>
      </c>
      <c r="K40" s="6">
        <v>1</v>
      </c>
      <c r="L40" s="5">
        <f t="shared" si="3"/>
        <v>367932021425.44</v>
      </c>
      <c r="M40" s="5">
        <f t="shared" si="4"/>
        <v>359118439338.92</v>
      </c>
      <c r="N40" s="7">
        <f>L40/SUM($L$2:$L$51)</f>
        <v>0.0194669655071706</v>
      </c>
      <c r="O40" s="7">
        <f>M40/SUM($M$2:$M$51)</f>
        <v>0.0202853016832651</v>
      </c>
      <c r="Q40" s="20"/>
      <c r="R40" s="19"/>
      <c r="U40" s="19"/>
    </row>
    <row r="41" spans="1:21">
      <c r="A41" s="3" t="s">
        <v>148</v>
      </c>
      <c r="B41" s="4">
        <v>45467</v>
      </c>
      <c r="C41" s="3" t="s">
        <v>149</v>
      </c>
      <c r="D41" s="5">
        <v>15960543349</v>
      </c>
      <c r="E41" s="5">
        <v>12760763349</v>
      </c>
      <c r="F41" s="6">
        <v>15.63</v>
      </c>
      <c r="G41" s="7">
        <f t="shared" si="0"/>
        <v>0.799519356576261</v>
      </c>
      <c r="H41" s="8">
        <f t="shared" si="1"/>
        <v>0.8</v>
      </c>
      <c r="I41" s="5">
        <f t="shared" si="2"/>
        <v>12768434679.2</v>
      </c>
      <c r="J41" s="6">
        <v>1</v>
      </c>
      <c r="K41" s="6">
        <v>1</v>
      </c>
      <c r="L41" s="5">
        <f t="shared" si="3"/>
        <v>199570634035.896</v>
      </c>
      <c r="M41" s="5">
        <f t="shared" si="4"/>
        <v>199450731144.87</v>
      </c>
      <c r="N41" s="7">
        <f>L41/SUM($L$2:$L$51)</f>
        <v>0.0105591098974468</v>
      </c>
      <c r="O41" s="7">
        <f>M41/SUM($M$2:$M$51)</f>
        <v>0.0112662503759745</v>
      </c>
      <c r="Q41" s="20"/>
      <c r="R41" s="19"/>
      <c r="U41" s="19"/>
    </row>
    <row r="42" spans="1:21">
      <c r="A42" s="3" t="s">
        <v>151</v>
      </c>
      <c r="B42" s="4">
        <v>45467</v>
      </c>
      <c r="C42" s="3" t="s">
        <v>152</v>
      </c>
      <c r="D42" s="5">
        <v>18883284867</v>
      </c>
      <c r="E42" s="5">
        <v>18883284867</v>
      </c>
      <c r="F42" s="6">
        <v>10.54</v>
      </c>
      <c r="G42" s="7">
        <f t="shared" si="0"/>
        <v>1</v>
      </c>
      <c r="H42" s="8">
        <f t="shared" si="1"/>
        <v>1</v>
      </c>
      <c r="I42" s="5">
        <f t="shared" si="2"/>
        <v>18883284867</v>
      </c>
      <c r="J42" s="6">
        <v>1</v>
      </c>
      <c r="K42" s="6">
        <v>1</v>
      </c>
      <c r="L42" s="5">
        <f t="shared" si="3"/>
        <v>199029822498.18</v>
      </c>
      <c r="M42" s="5">
        <f t="shared" si="4"/>
        <v>199029822498.18</v>
      </c>
      <c r="N42" s="7">
        <f>L42/SUM($L$2:$L$51)</f>
        <v>0.0105304960260316</v>
      </c>
      <c r="O42" s="7">
        <f>M42/SUM($M$2:$M$51)</f>
        <v>0.0112424747689772</v>
      </c>
      <c r="Q42" s="20"/>
      <c r="R42" s="19"/>
      <c r="U42" s="19"/>
    </row>
    <row r="43" spans="1:21">
      <c r="A43" s="3" t="s">
        <v>154</v>
      </c>
      <c r="B43" s="4">
        <v>45467</v>
      </c>
      <c r="C43" s="3" t="s">
        <v>155</v>
      </c>
      <c r="D43" s="5">
        <v>294387791241</v>
      </c>
      <c r="E43" s="5">
        <v>210765514846</v>
      </c>
      <c r="F43" s="6">
        <v>4.49</v>
      </c>
      <c r="G43" s="7">
        <f t="shared" si="0"/>
        <v>0.715945161847616</v>
      </c>
      <c r="H43" s="8">
        <f t="shared" si="1"/>
        <v>0.8</v>
      </c>
      <c r="I43" s="5">
        <f t="shared" si="2"/>
        <v>235510232992.8</v>
      </c>
      <c r="J43" s="6">
        <v>1</v>
      </c>
      <c r="K43" s="6">
        <v>1</v>
      </c>
      <c r="L43" s="5">
        <f t="shared" si="3"/>
        <v>1057440946137.67</v>
      </c>
      <c r="M43" s="5">
        <f t="shared" si="4"/>
        <v>946337161658.54</v>
      </c>
      <c r="N43" s="7">
        <f>L43/SUM($L$2:$L$51)</f>
        <v>0.0559482872531208</v>
      </c>
      <c r="O43" s="7">
        <f>M43/SUM($M$2:$M$51)</f>
        <v>0.0534551632983994</v>
      </c>
      <c r="Q43" s="20"/>
      <c r="R43" s="19"/>
      <c r="U43" s="19"/>
    </row>
    <row r="44" spans="1:21">
      <c r="A44" s="3" t="s">
        <v>157</v>
      </c>
      <c r="B44" s="4">
        <v>45467</v>
      </c>
      <c r="C44" s="3" t="s">
        <v>158</v>
      </c>
      <c r="D44" s="5">
        <v>2911927203</v>
      </c>
      <c r="E44" s="5">
        <v>2524851053</v>
      </c>
      <c r="F44" s="6">
        <v>40.42</v>
      </c>
      <c r="G44" s="7">
        <f t="shared" si="0"/>
        <v>0.867072174880877</v>
      </c>
      <c r="H44" s="8">
        <f t="shared" si="1"/>
        <v>1</v>
      </c>
      <c r="I44" s="5">
        <f t="shared" si="2"/>
        <v>2911927203</v>
      </c>
      <c r="J44" s="6">
        <v>1</v>
      </c>
      <c r="K44" s="6">
        <v>1</v>
      </c>
      <c r="L44" s="5">
        <f t="shared" si="3"/>
        <v>117700097545.26</v>
      </c>
      <c r="M44" s="5">
        <f t="shared" si="4"/>
        <v>102054479562.26</v>
      </c>
      <c r="N44" s="7">
        <f>L44/SUM($L$2:$L$51)</f>
        <v>0.00622741051520167</v>
      </c>
      <c r="O44" s="7">
        <f>M44/SUM($M$2:$M$51)</f>
        <v>0.00576468841271414</v>
      </c>
      <c r="Q44" s="20"/>
      <c r="R44" s="19"/>
      <c r="U44" s="19"/>
    </row>
    <row r="45" spans="1:21">
      <c r="A45" s="3" t="s">
        <v>160</v>
      </c>
      <c r="B45" s="4">
        <v>45467</v>
      </c>
      <c r="C45" s="3" t="s">
        <v>161</v>
      </c>
      <c r="D45" s="5">
        <v>5560600544</v>
      </c>
      <c r="E45" s="5">
        <v>5560600544</v>
      </c>
      <c r="F45" s="6">
        <v>35.38</v>
      </c>
      <c r="G45" s="7">
        <f t="shared" si="0"/>
        <v>1</v>
      </c>
      <c r="H45" s="8">
        <f t="shared" si="1"/>
        <v>1</v>
      </c>
      <c r="I45" s="5">
        <f t="shared" si="2"/>
        <v>5560600544</v>
      </c>
      <c r="J45" s="6">
        <v>1</v>
      </c>
      <c r="K45" s="6">
        <v>1</v>
      </c>
      <c r="L45" s="5">
        <f t="shared" si="3"/>
        <v>196734047246.72</v>
      </c>
      <c r="M45" s="5">
        <f t="shared" si="4"/>
        <v>196734047246.72</v>
      </c>
      <c r="N45" s="7">
        <f>L45/SUM($L$2:$L$51)</f>
        <v>0.0104090285401105</v>
      </c>
      <c r="O45" s="7">
        <f>M45/SUM($M$2:$M$51)</f>
        <v>0.0111127947289922</v>
      </c>
      <c r="Q45" s="20"/>
      <c r="R45" s="19"/>
      <c r="U45" s="19"/>
    </row>
    <row r="46" spans="1:21">
      <c r="A46" s="3" t="s">
        <v>163</v>
      </c>
      <c r="B46" s="4">
        <v>45467</v>
      </c>
      <c r="C46" s="3" t="s">
        <v>164</v>
      </c>
      <c r="D46" s="5">
        <v>1215775699</v>
      </c>
      <c r="E46" s="5">
        <v>1214426982</v>
      </c>
      <c r="F46" s="6">
        <v>103.16</v>
      </c>
      <c r="G46" s="7">
        <f t="shared" si="0"/>
        <v>0.998890653102287</v>
      </c>
      <c r="H46" s="8">
        <f t="shared" si="1"/>
        <v>1</v>
      </c>
      <c r="I46" s="5">
        <f t="shared" si="2"/>
        <v>1215775699</v>
      </c>
      <c r="J46" s="6">
        <v>1</v>
      </c>
      <c r="K46" s="6">
        <v>1</v>
      </c>
      <c r="L46" s="5">
        <f t="shared" si="3"/>
        <v>125419421108.84</v>
      </c>
      <c r="M46" s="5">
        <f t="shared" si="4"/>
        <v>125280287463.12</v>
      </c>
      <c r="N46" s="7">
        <f>L46/SUM($L$2:$L$51)</f>
        <v>0.00663583325853539</v>
      </c>
      <c r="O46" s="7">
        <f>M46/SUM($M$2:$M$51)</f>
        <v>0.00707663029176052</v>
      </c>
      <c r="Q46" s="20"/>
      <c r="R46" s="19"/>
      <c r="U46" s="19"/>
    </row>
    <row r="47" spans="1:21">
      <c r="A47" s="3" t="s">
        <v>166</v>
      </c>
      <c r="B47" s="4">
        <v>45467</v>
      </c>
      <c r="C47" s="3" t="s">
        <v>167</v>
      </c>
      <c r="D47" s="5">
        <v>666906348</v>
      </c>
      <c r="E47" s="5">
        <v>665235412</v>
      </c>
      <c r="F47" s="6">
        <v>92.45</v>
      </c>
      <c r="G47" s="7">
        <f t="shared" si="0"/>
        <v>0.997494496783527</v>
      </c>
      <c r="H47" s="8">
        <f t="shared" si="1"/>
        <v>1</v>
      </c>
      <c r="I47" s="5">
        <f t="shared" si="2"/>
        <v>666906348</v>
      </c>
      <c r="J47" s="6">
        <v>1</v>
      </c>
      <c r="K47" s="6">
        <v>1</v>
      </c>
      <c r="L47" s="5">
        <f t="shared" si="3"/>
        <v>61655491872.6</v>
      </c>
      <c r="M47" s="5">
        <f t="shared" si="4"/>
        <v>61501013839.4</v>
      </c>
      <c r="N47" s="7">
        <f>L47/SUM($L$2:$L$51)</f>
        <v>0.00326213882923687</v>
      </c>
      <c r="O47" s="7">
        <f>M47/SUM($M$2:$M$51)</f>
        <v>0.00347396981857981</v>
      </c>
      <c r="Q47" s="20"/>
      <c r="R47" s="19"/>
      <c r="U47" s="19"/>
    </row>
    <row r="48" spans="1:21">
      <c r="A48" s="3" t="s">
        <v>169</v>
      </c>
      <c r="B48" s="4">
        <v>45467</v>
      </c>
      <c r="C48" s="3" t="s">
        <v>170</v>
      </c>
      <c r="D48" s="5">
        <v>621305500</v>
      </c>
      <c r="E48" s="5">
        <v>621305500</v>
      </c>
      <c r="F48" s="6">
        <v>147.51</v>
      </c>
      <c r="G48" s="7">
        <f t="shared" si="0"/>
        <v>1</v>
      </c>
      <c r="H48" s="8">
        <f t="shared" si="1"/>
        <v>1</v>
      </c>
      <c r="I48" s="5">
        <f t="shared" si="2"/>
        <v>621305500</v>
      </c>
      <c r="J48" s="6">
        <v>1</v>
      </c>
      <c r="K48" s="6">
        <v>1</v>
      </c>
      <c r="L48" s="5">
        <f t="shared" si="3"/>
        <v>91648774305</v>
      </c>
      <c r="M48" s="5">
        <f t="shared" si="4"/>
        <v>91648774305</v>
      </c>
      <c r="N48" s="7">
        <f>L48/SUM($L$2:$L$51)</f>
        <v>0.00484905750050745</v>
      </c>
      <c r="O48" s="7">
        <f>M48/SUM($M$2:$M$51)</f>
        <v>0.00517690776085113</v>
      </c>
      <c r="Q48" s="20"/>
      <c r="R48" s="19"/>
      <c r="U48" s="19"/>
    </row>
    <row r="49" spans="1:21">
      <c r="A49" s="3" t="s">
        <v>172</v>
      </c>
      <c r="B49" s="4">
        <v>45467</v>
      </c>
      <c r="C49" s="3" t="s">
        <v>173</v>
      </c>
      <c r="D49" s="5">
        <v>2324338091</v>
      </c>
      <c r="E49" s="5">
        <v>880037056</v>
      </c>
      <c r="F49" s="6">
        <v>73.62</v>
      </c>
      <c r="G49" s="7">
        <f t="shared" si="0"/>
        <v>0.378618351352398</v>
      </c>
      <c r="H49" s="8">
        <f t="shared" si="1"/>
        <v>0.4</v>
      </c>
      <c r="I49" s="5">
        <f t="shared" si="2"/>
        <v>929735236.4</v>
      </c>
      <c r="J49" s="6">
        <v>1</v>
      </c>
      <c r="K49" s="6">
        <v>1</v>
      </c>
      <c r="L49" s="5">
        <f t="shared" si="3"/>
        <v>68447108103.768</v>
      </c>
      <c r="M49" s="5">
        <f t="shared" si="4"/>
        <v>64788328062.72</v>
      </c>
      <c r="N49" s="7">
        <f>L49/SUM($L$2:$L$51)</f>
        <v>0.00362147737878163</v>
      </c>
      <c r="O49" s="7">
        <f>M49/SUM($M$2:$M$51)</f>
        <v>0.00365965830862362</v>
      </c>
      <c r="Q49" s="20"/>
      <c r="R49" s="19"/>
      <c r="U49" s="19"/>
    </row>
    <row r="50" spans="1:21">
      <c r="A50" s="3" t="s">
        <v>175</v>
      </c>
      <c r="B50" s="4">
        <v>45467</v>
      </c>
      <c r="C50" s="3" t="s">
        <v>215</v>
      </c>
      <c r="D50" s="5">
        <v>462057980</v>
      </c>
      <c r="E50" s="5">
        <v>462057980</v>
      </c>
      <c r="F50" s="6">
        <v>246.48</v>
      </c>
      <c r="G50" s="7">
        <f t="shared" si="0"/>
        <v>1</v>
      </c>
      <c r="H50" s="8">
        <f t="shared" si="1"/>
        <v>1</v>
      </c>
      <c r="I50" s="5">
        <f t="shared" si="2"/>
        <v>462057980</v>
      </c>
      <c r="J50" s="6">
        <v>1</v>
      </c>
      <c r="K50" s="6">
        <v>1</v>
      </c>
      <c r="L50" s="5">
        <f t="shared" si="3"/>
        <v>113888050910.4</v>
      </c>
      <c r="M50" s="5">
        <f t="shared" si="4"/>
        <v>113888050910.4</v>
      </c>
      <c r="N50" s="7">
        <f>L50/SUM($L$2:$L$51)</f>
        <v>0.00602571841983839</v>
      </c>
      <c r="O50" s="7">
        <f>M50/SUM($M$2:$M$51)</f>
        <v>0.00643312405536549</v>
      </c>
      <c r="Q50" s="20"/>
      <c r="R50" s="19"/>
      <c r="U50" s="19"/>
    </row>
    <row r="51" spans="1:21">
      <c r="A51" s="3" t="s">
        <v>178</v>
      </c>
      <c r="B51" s="4">
        <v>45467</v>
      </c>
      <c r="C51" s="3" t="s">
        <v>179</v>
      </c>
      <c r="D51" s="5">
        <v>7956184726</v>
      </c>
      <c r="E51" s="5">
        <v>1973609172</v>
      </c>
      <c r="F51" s="6">
        <v>47.26</v>
      </c>
      <c r="G51" s="7">
        <f t="shared" si="0"/>
        <v>0.248059747224124</v>
      </c>
      <c r="H51" s="8">
        <f t="shared" si="1"/>
        <v>0.3</v>
      </c>
      <c r="I51" s="5">
        <f t="shared" si="2"/>
        <v>2386855417.8</v>
      </c>
      <c r="J51" s="6">
        <v>1</v>
      </c>
      <c r="K51" s="6">
        <v>1</v>
      </c>
      <c r="L51" s="5">
        <f t="shared" si="3"/>
        <v>112802787045.228</v>
      </c>
      <c r="M51" s="5">
        <f t="shared" si="4"/>
        <v>93272769468.72</v>
      </c>
      <c r="N51" s="7">
        <f>L51/SUM($L$2:$L$51)</f>
        <v>0.00596829804596706</v>
      </c>
      <c r="O51" s="7">
        <f>M51/SUM($M$2:$M$51)</f>
        <v>0.00526864137355246</v>
      </c>
      <c r="Q51" s="20"/>
      <c r="R51" s="19"/>
      <c r="U51" s="19"/>
    </row>
    <row r="52" ht="15.5" spans="1:21">
      <c r="A52" s="9"/>
      <c r="B52" s="10"/>
      <c r="C52" s="9"/>
      <c r="D52" s="9"/>
      <c r="E52" s="9"/>
      <c r="F52" s="9"/>
      <c r="R52" s="19"/>
      <c r="U52" s="19"/>
    </row>
    <row r="53" ht="15.5" spans="1:21">
      <c r="A53" s="9"/>
      <c r="B53" s="10"/>
      <c r="C53" s="9"/>
      <c r="D53" s="9"/>
      <c r="E53" s="9"/>
      <c r="F53" s="9"/>
      <c r="J53" s="16" t="s">
        <v>184</v>
      </c>
      <c r="K53" s="17"/>
      <c r="L53" s="13">
        <f>SUM(L2:L51)</f>
        <v>18900327392572.5</v>
      </c>
      <c r="M53" s="13"/>
      <c r="R53" s="19"/>
      <c r="U53" s="19"/>
    </row>
    <row r="54" ht="15.5" spans="1:21">
      <c r="A54" s="9"/>
      <c r="B54" s="10"/>
      <c r="C54" s="9"/>
      <c r="D54" s="9"/>
      <c r="E54" s="9"/>
      <c r="F54" s="9"/>
      <c r="J54" s="16" t="s">
        <v>185</v>
      </c>
      <c r="K54" s="17"/>
      <c r="L54" s="13">
        <v>18900327392572.5</v>
      </c>
      <c r="M54" s="13"/>
      <c r="R54" s="19"/>
      <c r="U54" s="19"/>
    </row>
    <row r="55" ht="15.5" spans="1:21">
      <c r="A55" s="9"/>
      <c r="B55" s="10"/>
      <c r="C55" s="9"/>
      <c r="D55" s="9"/>
      <c r="E55" s="9"/>
      <c r="F55" s="9"/>
      <c r="J55" s="16" t="s">
        <v>186</v>
      </c>
      <c r="K55" s="17"/>
      <c r="L55">
        <v>2404.08</v>
      </c>
      <c r="R55" s="19"/>
      <c r="U55" s="19"/>
    </row>
    <row r="56" ht="15.5" spans="1:21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18"/>
      <c r="N56" s="18"/>
      <c r="O56" s="18"/>
      <c r="R56" s="19"/>
      <c r="U56" s="19"/>
    </row>
    <row r="57" spans="1:21">
      <c r="A57" s="11" t="s">
        <v>22</v>
      </c>
      <c r="B57" s="12">
        <v>45468</v>
      </c>
      <c r="C57" s="11" t="s">
        <v>23</v>
      </c>
      <c r="D57" s="13">
        <v>121739689893</v>
      </c>
      <c r="E57" s="13">
        <v>94971971046</v>
      </c>
      <c r="F57">
        <v>6.11</v>
      </c>
      <c r="G57" s="14">
        <f t="shared" ref="G57:G106" si="5">E57/D57</f>
        <v>0.78012331992527</v>
      </c>
      <c r="H57" s="15">
        <f t="shared" ref="H57:H106" si="6">IF(G57&lt;=0.15,ROUNDUP(G57,2),IF(G57&lt;=0.2,0.2,IF(G57&lt;=0.3,0.3,IF(G57&lt;=0.4,0.4,IF(G57&lt;=0.5,0.5,IF(G57&lt;=0.6,0.6,IF(G57&lt;=0.7,0.7,IF(G57&lt;=0.8,0.8,1))))))))</f>
        <v>0.8</v>
      </c>
      <c r="I57" s="13">
        <f t="shared" ref="I57:I106" si="7">D57*H57</f>
        <v>97391751914.4</v>
      </c>
      <c r="J57">
        <v>1</v>
      </c>
      <c r="K57">
        <v>1</v>
      </c>
      <c r="L57" s="13">
        <f t="shared" ref="L57:L106" si="8">F57*I57*J57*K57</f>
        <v>595063604196.984</v>
      </c>
      <c r="M57" s="13">
        <f t="shared" ref="M57:M106" si="9">E57*F57</f>
        <v>580278743091.06</v>
      </c>
      <c r="N57" s="14">
        <f t="shared" ref="N57:N106" si="10">L57/SUM($L$57:$L$106)</f>
        <v>0.0315317093233551</v>
      </c>
      <c r="O57" s="14">
        <f t="shared" ref="O57:O106" si="11">M57/SUM($M$57:$M$106)</f>
        <v>0.0328370184726915</v>
      </c>
      <c r="R57" s="19"/>
      <c r="U57" s="19"/>
    </row>
    <row r="58" spans="1:21">
      <c r="A58" s="11" t="s">
        <v>26</v>
      </c>
      <c r="B58" s="12">
        <v>45468</v>
      </c>
      <c r="C58" s="11" t="s">
        <v>27</v>
      </c>
      <c r="D58" s="13">
        <v>14820546829</v>
      </c>
      <c r="E58" s="13">
        <v>11366683345</v>
      </c>
      <c r="F58">
        <v>18.12</v>
      </c>
      <c r="G58" s="14">
        <f t="shared" si="5"/>
        <v>0.766954382732918</v>
      </c>
      <c r="H58" s="15">
        <f t="shared" si="6"/>
        <v>0.8</v>
      </c>
      <c r="I58" s="13">
        <f t="shared" si="7"/>
        <v>11856437463.2</v>
      </c>
      <c r="J58">
        <v>1</v>
      </c>
      <c r="K58">
        <v>1</v>
      </c>
      <c r="L58" s="13">
        <f t="shared" si="8"/>
        <v>214838646833.184</v>
      </c>
      <c r="M58" s="13">
        <f t="shared" si="9"/>
        <v>205964302211.4</v>
      </c>
      <c r="N58" s="14">
        <f t="shared" si="10"/>
        <v>0.0113840431772138</v>
      </c>
      <c r="O58" s="14">
        <f t="shared" si="11"/>
        <v>0.0116551806816219</v>
      </c>
      <c r="R58" s="19"/>
      <c r="U58" s="19"/>
    </row>
    <row r="59" spans="1:21">
      <c r="A59" s="11" t="s">
        <v>30</v>
      </c>
      <c r="B59" s="12">
        <v>45468</v>
      </c>
      <c r="C59" s="11" t="s">
        <v>31</v>
      </c>
      <c r="D59" s="13">
        <v>8485740237</v>
      </c>
      <c r="E59" s="13">
        <v>8464215837</v>
      </c>
      <c r="F59">
        <v>16.36</v>
      </c>
      <c r="G59" s="14">
        <f t="shared" si="5"/>
        <v>0.997463462302776</v>
      </c>
      <c r="H59" s="15">
        <f t="shared" si="6"/>
        <v>1</v>
      </c>
      <c r="I59" s="13">
        <f t="shared" si="7"/>
        <v>8485740237</v>
      </c>
      <c r="J59">
        <v>1</v>
      </c>
      <c r="K59">
        <v>1</v>
      </c>
      <c r="L59" s="13">
        <f t="shared" si="8"/>
        <v>138826710277.32</v>
      </c>
      <c r="M59" s="13">
        <f t="shared" si="9"/>
        <v>138474571093.32</v>
      </c>
      <c r="N59" s="14">
        <f t="shared" si="10"/>
        <v>0.00735626148853329</v>
      </c>
      <c r="O59" s="14">
        <f t="shared" si="11"/>
        <v>0.00783604793925017</v>
      </c>
      <c r="R59" s="19"/>
      <c r="U59" s="19"/>
    </row>
    <row r="60" spans="1:21">
      <c r="A60" s="11" t="s">
        <v>34</v>
      </c>
      <c r="B60" s="12">
        <v>45468</v>
      </c>
      <c r="C60" s="11" t="s">
        <v>35</v>
      </c>
      <c r="D60" s="13">
        <v>25219845601</v>
      </c>
      <c r="E60" s="13">
        <v>20628944429</v>
      </c>
      <c r="F60">
        <v>34.3</v>
      </c>
      <c r="G60" s="14">
        <f t="shared" si="5"/>
        <v>0.81796473917279</v>
      </c>
      <c r="H60" s="15">
        <f t="shared" si="6"/>
        <v>1</v>
      </c>
      <c r="I60" s="13">
        <f t="shared" si="7"/>
        <v>25219845601</v>
      </c>
      <c r="J60">
        <v>1</v>
      </c>
      <c r="K60">
        <v>1</v>
      </c>
      <c r="L60" s="13">
        <f t="shared" si="8"/>
        <v>865040704114.3</v>
      </c>
      <c r="M60" s="13">
        <f t="shared" si="9"/>
        <v>707572793914.7</v>
      </c>
      <c r="N60" s="14">
        <f t="shared" si="10"/>
        <v>0.0458374732425633</v>
      </c>
      <c r="O60" s="14">
        <f t="shared" si="11"/>
        <v>0.0400403791818803</v>
      </c>
      <c r="R60" s="19"/>
      <c r="U60" s="19"/>
    </row>
    <row r="61" spans="1:21">
      <c r="A61" s="11" t="s">
        <v>38</v>
      </c>
      <c r="B61" s="12">
        <v>45468</v>
      </c>
      <c r="C61" s="11" t="s">
        <v>39</v>
      </c>
      <c r="D61" s="13">
        <v>11970443418</v>
      </c>
      <c r="E61" s="13">
        <v>11970443418</v>
      </c>
      <c r="F61">
        <v>9.38</v>
      </c>
      <c r="G61" s="14">
        <f t="shared" si="5"/>
        <v>1</v>
      </c>
      <c r="H61" s="15">
        <f t="shared" si="6"/>
        <v>1</v>
      </c>
      <c r="I61" s="13">
        <f t="shared" si="7"/>
        <v>11970443418</v>
      </c>
      <c r="J61">
        <v>1</v>
      </c>
      <c r="K61">
        <v>1</v>
      </c>
      <c r="L61" s="13">
        <f t="shared" si="8"/>
        <v>112282759260.84</v>
      </c>
      <c r="M61" s="13">
        <f t="shared" si="9"/>
        <v>112282759260.84</v>
      </c>
      <c r="N61" s="14">
        <f t="shared" si="10"/>
        <v>0.00594972924249802</v>
      </c>
      <c r="O61" s="14">
        <f t="shared" si="11"/>
        <v>0.00635389644013617</v>
      </c>
      <c r="R61" s="19"/>
      <c r="U61" s="19"/>
    </row>
    <row r="62" spans="1:21">
      <c r="A62" s="11" t="s">
        <v>42</v>
      </c>
      <c r="B62" s="12">
        <v>45468</v>
      </c>
      <c r="C62" s="11" t="s">
        <v>43</v>
      </c>
      <c r="D62" s="13">
        <v>31800581312</v>
      </c>
      <c r="E62" s="13">
        <v>30965652312</v>
      </c>
      <c r="F62">
        <v>4.5</v>
      </c>
      <c r="G62" s="14">
        <f t="shared" si="5"/>
        <v>0.973744851019911</v>
      </c>
      <c r="H62" s="15">
        <f t="shared" si="6"/>
        <v>1</v>
      </c>
      <c r="I62" s="13">
        <f t="shared" si="7"/>
        <v>31800581312</v>
      </c>
      <c r="J62">
        <v>1</v>
      </c>
      <c r="K62">
        <v>1</v>
      </c>
      <c r="L62" s="13">
        <f t="shared" si="8"/>
        <v>143102615904</v>
      </c>
      <c r="M62" s="13">
        <f t="shared" si="9"/>
        <v>139345435404</v>
      </c>
      <c r="N62" s="14">
        <f t="shared" si="10"/>
        <v>0.00758283661825663</v>
      </c>
      <c r="O62" s="14">
        <f t="shared" si="11"/>
        <v>0.00788532871645851</v>
      </c>
      <c r="R62" s="19"/>
      <c r="U62" s="19"/>
    </row>
    <row r="63" spans="1:21">
      <c r="A63" s="11" t="s">
        <v>45</v>
      </c>
      <c r="B63" s="12">
        <v>45468</v>
      </c>
      <c r="C63" s="11" t="s">
        <v>46</v>
      </c>
      <c r="D63" s="13">
        <v>5052792541</v>
      </c>
      <c r="E63" s="13">
        <v>5052792541</v>
      </c>
      <c r="F63">
        <v>13.73</v>
      </c>
      <c r="G63" s="14">
        <f t="shared" si="5"/>
        <v>1</v>
      </c>
      <c r="H63" s="15">
        <f t="shared" si="6"/>
        <v>1</v>
      </c>
      <c r="I63" s="13">
        <f t="shared" si="7"/>
        <v>5052792541</v>
      </c>
      <c r="J63">
        <v>1</v>
      </c>
      <c r="K63">
        <v>1</v>
      </c>
      <c r="L63" s="13">
        <f t="shared" si="8"/>
        <v>69374841587.93</v>
      </c>
      <c r="M63" s="13">
        <f t="shared" si="9"/>
        <v>69374841587.93</v>
      </c>
      <c r="N63" s="14">
        <f t="shared" si="10"/>
        <v>0.0036760899572347</v>
      </c>
      <c r="O63" s="14">
        <f t="shared" si="11"/>
        <v>0.00392580803947426</v>
      </c>
      <c r="R63" s="19"/>
      <c r="U63" s="19"/>
    </row>
    <row r="64" spans="1:21">
      <c r="A64" s="11" t="s">
        <v>51</v>
      </c>
      <c r="B64" s="12">
        <v>45468</v>
      </c>
      <c r="C64" s="11" t="s">
        <v>52</v>
      </c>
      <c r="D64" s="13">
        <v>11575299445</v>
      </c>
      <c r="E64" s="13">
        <v>11575299445</v>
      </c>
      <c r="F64">
        <v>13.96</v>
      </c>
      <c r="G64" s="14">
        <f t="shared" si="5"/>
        <v>1</v>
      </c>
      <c r="H64" s="15">
        <f t="shared" si="6"/>
        <v>1</v>
      </c>
      <c r="I64" s="13">
        <f t="shared" si="7"/>
        <v>11575299445</v>
      </c>
      <c r="J64">
        <v>1</v>
      </c>
      <c r="K64">
        <v>1</v>
      </c>
      <c r="L64" s="13">
        <f t="shared" si="8"/>
        <v>161591180252.2</v>
      </c>
      <c r="M64" s="13">
        <f t="shared" si="9"/>
        <v>161591180252.2</v>
      </c>
      <c r="N64" s="14">
        <f t="shared" si="10"/>
        <v>0.00856252355041289</v>
      </c>
      <c r="O64" s="14">
        <f t="shared" si="11"/>
        <v>0.00914417878328665</v>
      </c>
      <c r="R64" s="19"/>
      <c r="U64" s="19"/>
    </row>
    <row r="65" spans="1:21">
      <c r="A65" s="11" t="s">
        <v>55</v>
      </c>
      <c r="B65" s="12">
        <v>45468</v>
      </c>
      <c r="C65" s="11" t="s">
        <v>56</v>
      </c>
      <c r="D65" s="13">
        <v>4472428758</v>
      </c>
      <c r="E65" s="13">
        <v>4472428758</v>
      </c>
      <c r="F65">
        <v>37.05</v>
      </c>
      <c r="G65" s="14">
        <f t="shared" si="5"/>
        <v>1</v>
      </c>
      <c r="H65" s="15">
        <f t="shared" si="6"/>
        <v>1</v>
      </c>
      <c r="I65" s="13">
        <f t="shared" si="7"/>
        <v>4472428758</v>
      </c>
      <c r="J65">
        <v>1</v>
      </c>
      <c r="K65">
        <v>1</v>
      </c>
      <c r="L65" s="13">
        <f t="shared" si="8"/>
        <v>165703485483.9</v>
      </c>
      <c r="M65" s="13">
        <f t="shared" si="9"/>
        <v>165703485483.9</v>
      </c>
      <c r="N65" s="14">
        <f t="shared" si="10"/>
        <v>0.00878042969069828</v>
      </c>
      <c r="O65" s="14">
        <f t="shared" si="11"/>
        <v>0.00937688736423408</v>
      </c>
      <c r="R65" s="19"/>
      <c r="U65" s="19"/>
    </row>
    <row r="66" spans="1:21">
      <c r="A66" s="11" t="s">
        <v>58</v>
      </c>
      <c r="B66" s="12">
        <v>45468</v>
      </c>
      <c r="C66" s="11" t="s">
        <v>59</v>
      </c>
      <c r="D66" s="13">
        <v>6379002274</v>
      </c>
      <c r="E66" s="13">
        <v>6379002274</v>
      </c>
      <c r="F66">
        <v>39.7</v>
      </c>
      <c r="G66" s="14">
        <f t="shared" si="5"/>
        <v>1</v>
      </c>
      <c r="H66" s="15">
        <f t="shared" si="6"/>
        <v>1</v>
      </c>
      <c r="I66" s="13">
        <f t="shared" si="7"/>
        <v>6379002274</v>
      </c>
      <c r="J66">
        <v>1</v>
      </c>
      <c r="K66">
        <v>1</v>
      </c>
      <c r="L66" s="13">
        <f t="shared" si="8"/>
        <v>253246390277.8</v>
      </c>
      <c r="M66" s="13">
        <f t="shared" si="9"/>
        <v>253246390277.8</v>
      </c>
      <c r="N66" s="14">
        <f t="shared" si="10"/>
        <v>0.0134192236075409</v>
      </c>
      <c r="O66" s="14">
        <f t="shared" si="11"/>
        <v>0.0143307961814993</v>
      </c>
      <c r="R66" s="19"/>
      <c r="U66" s="19"/>
    </row>
    <row r="67" spans="1:21">
      <c r="A67" s="11" t="s">
        <v>61</v>
      </c>
      <c r="B67" s="12">
        <v>45468</v>
      </c>
      <c r="C67" s="11" t="s">
        <v>62</v>
      </c>
      <c r="D67" s="13">
        <v>3139746626</v>
      </c>
      <c r="E67" s="13">
        <v>3139746626</v>
      </c>
      <c r="F67">
        <v>85.78</v>
      </c>
      <c r="G67" s="14">
        <f t="shared" si="5"/>
        <v>1</v>
      </c>
      <c r="H67" s="15">
        <f t="shared" si="6"/>
        <v>1</v>
      </c>
      <c r="I67" s="13">
        <f t="shared" si="7"/>
        <v>3139746626</v>
      </c>
      <c r="J67">
        <v>1</v>
      </c>
      <c r="K67">
        <v>1</v>
      </c>
      <c r="L67" s="13">
        <f t="shared" si="8"/>
        <v>269327465578.28</v>
      </c>
      <c r="M67" s="13">
        <f t="shared" si="9"/>
        <v>269327465578.28</v>
      </c>
      <c r="N67" s="14">
        <f t="shared" si="10"/>
        <v>0.0142713405718543</v>
      </c>
      <c r="O67" s="14">
        <f t="shared" si="11"/>
        <v>0.0152407977505551</v>
      </c>
      <c r="R67" s="19"/>
      <c r="U67" s="19"/>
    </row>
    <row r="68" spans="1:21">
      <c r="A68" s="11" t="s">
        <v>64</v>
      </c>
      <c r="B68" s="12">
        <v>45468</v>
      </c>
      <c r="C68" s="11" t="s">
        <v>65</v>
      </c>
      <c r="D68" s="13">
        <v>8032824078</v>
      </c>
      <c r="E68" s="13">
        <v>7984484714</v>
      </c>
      <c r="F68">
        <v>24.33</v>
      </c>
      <c r="G68" s="14">
        <f t="shared" si="5"/>
        <v>0.993982270303617</v>
      </c>
      <c r="H68" s="15">
        <f t="shared" si="6"/>
        <v>1</v>
      </c>
      <c r="I68" s="13">
        <f t="shared" si="7"/>
        <v>8032824078</v>
      </c>
      <c r="J68">
        <v>1</v>
      </c>
      <c r="K68">
        <v>1</v>
      </c>
      <c r="L68" s="13">
        <f t="shared" si="8"/>
        <v>195438609817.74</v>
      </c>
      <c r="M68" s="13">
        <f t="shared" si="9"/>
        <v>194262513091.62</v>
      </c>
      <c r="N68" s="14">
        <f t="shared" si="10"/>
        <v>0.0103560583975719</v>
      </c>
      <c r="O68" s="14">
        <f t="shared" si="11"/>
        <v>0.0109929957057551</v>
      </c>
      <c r="R68" s="19"/>
      <c r="U68" s="19"/>
    </row>
    <row r="69" spans="1:21">
      <c r="A69" s="11" t="s">
        <v>67</v>
      </c>
      <c r="B69" s="12">
        <v>45468</v>
      </c>
      <c r="C69" s="11" t="s">
        <v>68</v>
      </c>
      <c r="D69" s="13">
        <v>603317210</v>
      </c>
      <c r="E69" s="13">
        <v>603317210</v>
      </c>
      <c r="F69">
        <v>210.4</v>
      </c>
      <c r="G69" s="14">
        <f t="shared" si="5"/>
        <v>1</v>
      </c>
      <c r="H69" s="15">
        <f t="shared" si="6"/>
        <v>1</v>
      </c>
      <c r="I69" s="13">
        <f t="shared" si="7"/>
        <v>603317210</v>
      </c>
      <c r="J69">
        <v>1</v>
      </c>
      <c r="K69">
        <v>1</v>
      </c>
      <c r="L69" s="13">
        <f t="shared" si="8"/>
        <v>126937940984</v>
      </c>
      <c r="M69" s="13">
        <f t="shared" si="9"/>
        <v>126937940984</v>
      </c>
      <c r="N69" s="14">
        <f t="shared" si="10"/>
        <v>0.00672628981000108</v>
      </c>
      <c r="O69" s="14">
        <f t="shared" si="11"/>
        <v>0.00718320903980267</v>
      </c>
      <c r="R69" s="19"/>
      <c r="U69" s="19"/>
    </row>
    <row r="70" spans="1:21">
      <c r="A70" s="11" t="s">
        <v>70</v>
      </c>
      <c r="B70" s="12">
        <v>45468</v>
      </c>
      <c r="C70" s="11" t="s">
        <v>71</v>
      </c>
      <c r="D70" s="13">
        <v>4501977571</v>
      </c>
      <c r="E70" s="13">
        <v>4501977571</v>
      </c>
      <c r="F70">
        <v>19.69</v>
      </c>
      <c r="G70" s="14">
        <f t="shared" si="5"/>
        <v>1</v>
      </c>
      <c r="H70" s="15">
        <f t="shared" si="6"/>
        <v>1</v>
      </c>
      <c r="I70" s="13">
        <f t="shared" si="7"/>
        <v>4501977571</v>
      </c>
      <c r="J70">
        <v>1</v>
      </c>
      <c r="K70">
        <v>1</v>
      </c>
      <c r="L70" s="13">
        <f t="shared" si="8"/>
        <v>88643938372.99</v>
      </c>
      <c r="M70" s="13">
        <f t="shared" si="9"/>
        <v>88643938372.99</v>
      </c>
      <c r="N70" s="14">
        <f t="shared" si="10"/>
        <v>0.0046971363705337</v>
      </c>
      <c r="O70" s="14">
        <f t="shared" si="11"/>
        <v>0.00501621449433178</v>
      </c>
      <c r="R70" s="19"/>
      <c r="U70" s="19"/>
    </row>
    <row r="71" spans="1:21">
      <c r="A71" s="11" t="s">
        <v>73</v>
      </c>
      <c r="B71" s="12">
        <v>45468</v>
      </c>
      <c r="C71" s="11" t="s">
        <v>74</v>
      </c>
      <c r="D71" s="13">
        <v>1256197800</v>
      </c>
      <c r="E71" s="13">
        <v>1256197800</v>
      </c>
      <c r="F71">
        <v>1486.65</v>
      </c>
      <c r="G71" s="14">
        <f t="shared" si="5"/>
        <v>1</v>
      </c>
      <c r="H71" s="15">
        <f t="shared" si="6"/>
        <v>1</v>
      </c>
      <c r="I71" s="13">
        <f t="shared" si="7"/>
        <v>1256197800</v>
      </c>
      <c r="J71">
        <v>1</v>
      </c>
      <c r="K71">
        <v>1</v>
      </c>
      <c r="L71" s="13">
        <f t="shared" si="8"/>
        <v>1867526459370</v>
      </c>
      <c r="M71" s="13">
        <f t="shared" si="9"/>
        <v>1867526459370</v>
      </c>
      <c r="N71" s="14">
        <f t="shared" si="10"/>
        <v>0.098957995507042</v>
      </c>
      <c r="O71" s="14">
        <f t="shared" si="11"/>
        <v>0.1056802469067</v>
      </c>
      <c r="R71" s="19"/>
      <c r="U71" s="19"/>
    </row>
    <row r="72" spans="1:21">
      <c r="A72" s="11" t="s">
        <v>76</v>
      </c>
      <c r="B72" s="12">
        <v>45468</v>
      </c>
      <c r="C72" s="11" t="s">
        <v>77</v>
      </c>
      <c r="D72" s="13">
        <v>9438114893</v>
      </c>
      <c r="E72" s="13">
        <v>6308552654</v>
      </c>
      <c r="F72">
        <v>29.83</v>
      </c>
      <c r="G72" s="14">
        <f t="shared" si="5"/>
        <v>0.668412360468179</v>
      </c>
      <c r="H72" s="15">
        <f t="shared" si="6"/>
        <v>0.7</v>
      </c>
      <c r="I72" s="13">
        <f t="shared" si="7"/>
        <v>6606680425.1</v>
      </c>
      <c r="J72">
        <v>1</v>
      </c>
      <c r="K72">
        <v>1</v>
      </c>
      <c r="L72" s="13">
        <f t="shared" si="8"/>
        <v>197077277080.733</v>
      </c>
      <c r="M72" s="13">
        <f t="shared" si="9"/>
        <v>188184125668.82</v>
      </c>
      <c r="N72" s="14">
        <f t="shared" si="10"/>
        <v>0.0104428894177351</v>
      </c>
      <c r="O72" s="14">
        <f t="shared" si="11"/>
        <v>0.0106490297713433</v>
      </c>
      <c r="R72" s="19"/>
      <c r="U72" s="19"/>
    </row>
    <row r="73" spans="1:21">
      <c r="A73" s="11" t="s">
        <v>79</v>
      </c>
      <c r="B73" s="12">
        <v>45468</v>
      </c>
      <c r="C73" s="11" t="s">
        <v>80</v>
      </c>
      <c r="D73" s="13">
        <v>1219964222</v>
      </c>
      <c r="E73" s="13">
        <v>1219964222</v>
      </c>
      <c r="F73">
        <v>218.77</v>
      </c>
      <c r="G73" s="14">
        <f t="shared" si="5"/>
        <v>1</v>
      </c>
      <c r="H73" s="15">
        <f t="shared" si="6"/>
        <v>1</v>
      </c>
      <c r="I73" s="13">
        <f t="shared" si="7"/>
        <v>1219964222</v>
      </c>
      <c r="J73">
        <v>1</v>
      </c>
      <c r="K73">
        <v>1</v>
      </c>
      <c r="L73" s="13">
        <f t="shared" si="8"/>
        <v>266891572846.94</v>
      </c>
      <c r="M73" s="13">
        <f t="shared" si="9"/>
        <v>266891572846.94</v>
      </c>
      <c r="N73" s="14">
        <f t="shared" si="10"/>
        <v>0.014142265526757</v>
      </c>
      <c r="O73" s="14">
        <f t="shared" si="11"/>
        <v>0.0151029545922991</v>
      </c>
      <c r="R73" s="19"/>
      <c r="U73" s="19"/>
    </row>
    <row r="74" spans="1:21">
      <c r="A74" s="11" t="s">
        <v>82</v>
      </c>
      <c r="B74" s="12">
        <v>45468</v>
      </c>
      <c r="C74" s="11" t="s">
        <v>83</v>
      </c>
      <c r="D74" s="13">
        <v>6366098705</v>
      </c>
      <c r="E74" s="13">
        <v>6305094159</v>
      </c>
      <c r="F74">
        <v>25.77</v>
      </c>
      <c r="G74" s="14">
        <f t="shared" si="5"/>
        <v>0.990417279274654</v>
      </c>
      <c r="H74" s="15">
        <f t="shared" si="6"/>
        <v>1</v>
      </c>
      <c r="I74" s="13">
        <f t="shared" si="7"/>
        <v>6366098705</v>
      </c>
      <c r="J74">
        <v>1</v>
      </c>
      <c r="K74">
        <v>1</v>
      </c>
      <c r="L74" s="13">
        <f t="shared" si="8"/>
        <v>164054363627.85</v>
      </c>
      <c r="M74" s="13">
        <f t="shared" si="9"/>
        <v>162482276477.43</v>
      </c>
      <c r="N74" s="14">
        <f t="shared" si="10"/>
        <v>0.0086930446941416</v>
      </c>
      <c r="O74" s="14">
        <f t="shared" si="11"/>
        <v>0.0091946044512216</v>
      </c>
      <c r="R74" s="19"/>
      <c r="U74" s="19"/>
    </row>
    <row r="75" spans="1:21">
      <c r="A75" s="11" t="s">
        <v>85</v>
      </c>
      <c r="B75" s="12">
        <v>45468</v>
      </c>
      <c r="C75" s="11" t="s">
        <v>86</v>
      </c>
      <c r="D75" s="13">
        <v>24468217716</v>
      </c>
      <c r="E75" s="13">
        <v>24007256503</v>
      </c>
      <c r="F75">
        <v>28.65</v>
      </c>
      <c r="G75" s="14">
        <f t="shared" si="5"/>
        <v>0.981160817745276</v>
      </c>
      <c r="H75" s="15">
        <f t="shared" si="6"/>
        <v>1</v>
      </c>
      <c r="I75" s="13">
        <f t="shared" si="7"/>
        <v>24468217716</v>
      </c>
      <c r="J75">
        <v>1</v>
      </c>
      <c r="K75">
        <v>1</v>
      </c>
      <c r="L75" s="13">
        <f t="shared" si="8"/>
        <v>701014437563.4</v>
      </c>
      <c r="M75" s="13">
        <f t="shared" si="9"/>
        <v>687807898810.95</v>
      </c>
      <c r="N75" s="14">
        <f t="shared" si="10"/>
        <v>0.0371459173789551</v>
      </c>
      <c r="O75" s="14">
        <f t="shared" si="11"/>
        <v>0.0389219163166452</v>
      </c>
      <c r="R75" s="19"/>
      <c r="U75" s="19"/>
    </row>
    <row r="76" spans="1:21">
      <c r="A76" s="11" t="s">
        <v>88</v>
      </c>
      <c r="B76" s="12">
        <v>45468</v>
      </c>
      <c r="C76" s="11" t="s">
        <v>89</v>
      </c>
      <c r="D76" s="13">
        <v>21427608756</v>
      </c>
      <c r="E76" s="13">
        <v>758622867</v>
      </c>
      <c r="F76">
        <v>102.4</v>
      </c>
      <c r="G76" s="14">
        <f t="shared" si="5"/>
        <v>0.0354039909743814</v>
      </c>
      <c r="H76" s="15">
        <f t="shared" si="6"/>
        <v>0.04</v>
      </c>
      <c r="I76" s="13">
        <f t="shared" si="7"/>
        <v>857104350.24</v>
      </c>
      <c r="J76">
        <v>1</v>
      </c>
      <c r="K76">
        <v>1</v>
      </c>
      <c r="L76" s="13">
        <f t="shared" si="8"/>
        <v>87767485464.576</v>
      </c>
      <c r="M76" s="13">
        <f t="shared" si="9"/>
        <v>77682981580.8</v>
      </c>
      <c r="N76" s="14">
        <f t="shared" si="10"/>
        <v>0.00465069417822215</v>
      </c>
      <c r="O76" s="14">
        <f t="shared" si="11"/>
        <v>0.00439595199988601</v>
      </c>
      <c r="R76" s="19"/>
      <c r="U76" s="19"/>
    </row>
    <row r="77" spans="1:21">
      <c r="A77" s="11" t="s">
        <v>91</v>
      </c>
      <c r="B77" s="12">
        <v>45468</v>
      </c>
      <c r="C77" s="11" t="s">
        <v>92</v>
      </c>
      <c r="D77" s="13">
        <v>7578044598</v>
      </c>
      <c r="E77" s="13">
        <v>7578037052</v>
      </c>
      <c r="F77">
        <v>14.44</v>
      </c>
      <c r="G77" s="14">
        <f t="shared" si="5"/>
        <v>0.99999900422861</v>
      </c>
      <c r="H77" s="15">
        <f t="shared" si="6"/>
        <v>1</v>
      </c>
      <c r="I77" s="13">
        <f t="shared" si="7"/>
        <v>7578044598</v>
      </c>
      <c r="J77">
        <v>1</v>
      </c>
      <c r="K77">
        <v>1</v>
      </c>
      <c r="L77" s="13">
        <f t="shared" si="8"/>
        <v>109426963995.12</v>
      </c>
      <c r="M77" s="13">
        <f t="shared" si="9"/>
        <v>109426855030.88</v>
      </c>
      <c r="N77" s="14">
        <f t="shared" si="10"/>
        <v>0.00579840406386067</v>
      </c>
      <c r="O77" s="14">
        <f t="shared" si="11"/>
        <v>0.00619228552284513</v>
      </c>
      <c r="R77" s="19"/>
      <c r="U77" s="19"/>
    </row>
    <row r="78" spans="1:21">
      <c r="A78" s="11" t="s">
        <v>94</v>
      </c>
      <c r="B78" s="12">
        <v>45468</v>
      </c>
      <c r="C78" s="11" t="s">
        <v>95</v>
      </c>
      <c r="D78" s="13">
        <v>19868519955</v>
      </c>
      <c r="E78" s="13">
        <v>16491037955</v>
      </c>
      <c r="F78">
        <v>43.93</v>
      </c>
      <c r="G78" s="14">
        <f t="shared" si="5"/>
        <v>0.830008374672617</v>
      </c>
      <c r="H78" s="15">
        <f t="shared" si="6"/>
        <v>1</v>
      </c>
      <c r="I78" s="13">
        <f t="shared" si="7"/>
        <v>19868519955</v>
      </c>
      <c r="J78">
        <v>1</v>
      </c>
      <c r="K78">
        <v>1</v>
      </c>
      <c r="L78" s="13">
        <f t="shared" si="8"/>
        <v>872824081623.15</v>
      </c>
      <c r="M78" s="13">
        <f t="shared" si="9"/>
        <v>724451297363.15</v>
      </c>
      <c r="N78" s="14">
        <f t="shared" si="10"/>
        <v>0.0462499051161177</v>
      </c>
      <c r="O78" s="14">
        <f t="shared" si="11"/>
        <v>0.0409955058966308</v>
      </c>
      <c r="R78" s="19"/>
      <c r="U78" s="19"/>
    </row>
    <row r="79" spans="1:21">
      <c r="A79" s="11" t="s">
        <v>97</v>
      </c>
      <c r="B79" s="12">
        <v>45468</v>
      </c>
      <c r="C79" s="11" t="s">
        <v>98</v>
      </c>
      <c r="D79" s="13">
        <v>20774297994</v>
      </c>
      <c r="E79" s="13">
        <v>20774297994</v>
      </c>
      <c r="F79">
        <v>17.32</v>
      </c>
      <c r="G79" s="14">
        <f t="shared" si="5"/>
        <v>1</v>
      </c>
      <c r="H79" s="15">
        <f t="shared" si="6"/>
        <v>1</v>
      </c>
      <c r="I79" s="13">
        <f t="shared" si="7"/>
        <v>20774297994</v>
      </c>
      <c r="J79">
        <v>1</v>
      </c>
      <c r="K79">
        <v>1</v>
      </c>
      <c r="L79" s="13">
        <f t="shared" si="8"/>
        <v>359810841256.08</v>
      </c>
      <c r="M79" s="13">
        <f t="shared" si="9"/>
        <v>359810841256.08</v>
      </c>
      <c r="N79" s="14">
        <f t="shared" si="10"/>
        <v>0.0190659465271596</v>
      </c>
      <c r="O79" s="14">
        <f t="shared" si="11"/>
        <v>0.020361102972794</v>
      </c>
      <c r="R79" s="19"/>
      <c r="U79" s="19"/>
    </row>
    <row r="80" spans="1:21">
      <c r="A80" s="11" t="s">
        <v>100</v>
      </c>
      <c r="B80" s="12">
        <v>45468</v>
      </c>
      <c r="C80" s="11" t="s">
        <v>214</v>
      </c>
      <c r="D80" s="13">
        <v>9695000000</v>
      </c>
      <c r="E80" s="13">
        <v>9695000000</v>
      </c>
      <c r="F80">
        <v>26.8</v>
      </c>
      <c r="G80" s="14">
        <f t="shared" si="5"/>
        <v>1</v>
      </c>
      <c r="H80" s="15">
        <f t="shared" si="6"/>
        <v>1</v>
      </c>
      <c r="I80" s="13">
        <f t="shared" si="7"/>
        <v>9695000000</v>
      </c>
      <c r="J80">
        <v>1</v>
      </c>
      <c r="K80">
        <v>1</v>
      </c>
      <c r="L80" s="13">
        <f t="shared" si="8"/>
        <v>259826000000</v>
      </c>
      <c r="M80" s="13">
        <f t="shared" si="9"/>
        <v>259826000000</v>
      </c>
      <c r="N80" s="14">
        <f t="shared" si="10"/>
        <v>0.0137678692645064</v>
      </c>
      <c r="O80" s="14">
        <f t="shared" si="11"/>
        <v>0.0147031254604249</v>
      </c>
      <c r="R80" s="19"/>
      <c r="U80" s="19"/>
    </row>
    <row r="81" spans="1:21">
      <c r="A81" s="11" t="s">
        <v>103</v>
      </c>
      <c r="B81" s="12">
        <v>45468</v>
      </c>
      <c r="C81" s="11" t="s">
        <v>104</v>
      </c>
      <c r="D81" s="13">
        <v>349983033873</v>
      </c>
      <c r="E81" s="13">
        <v>319244210777</v>
      </c>
      <c r="F81">
        <v>4.26</v>
      </c>
      <c r="G81" s="14">
        <f t="shared" si="5"/>
        <v>0.91217053365177</v>
      </c>
      <c r="H81" s="15">
        <f t="shared" si="6"/>
        <v>1</v>
      </c>
      <c r="I81" s="13">
        <f t="shared" si="7"/>
        <v>349983033873</v>
      </c>
      <c r="J81">
        <v>1</v>
      </c>
      <c r="K81">
        <v>1</v>
      </c>
      <c r="L81" s="13">
        <f t="shared" si="8"/>
        <v>1490927724298.98</v>
      </c>
      <c r="M81" s="13">
        <f t="shared" si="9"/>
        <v>1359980337910.02</v>
      </c>
      <c r="N81" s="14">
        <f t="shared" si="10"/>
        <v>0.0790024785470908</v>
      </c>
      <c r="O81" s="14">
        <f t="shared" si="11"/>
        <v>0.0769590477165569</v>
      </c>
      <c r="R81" s="19"/>
      <c r="U81" s="19"/>
    </row>
    <row r="82" spans="1:21">
      <c r="A82" s="11" t="s">
        <v>106</v>
      </c>
      <c r="B82" s="12">
        <v>45468</v>
      </c>
      <c r="C82" s="11" t="s">
        <v>107</v>
      </c>
      <c r="D82" s="13">
        <v>18210234607</v>
      </c>
      <c r="E82" s="13">
        <v>10762657695</v>
      </c>
      <c r="F82">
        <v>41.55</v>
      </c>
      <c r="G82" s="14">
        <f t="shared" si="5"/>
        <v>0.591022462218188</v>
      </c>
      <c r="H82" s="15">
        <f t="shared" si="6"/>
        <v>0.6</v>
      </c>
      <c r="I82" s="13">
        <f t="shared" si="7"/>
        <v>10926140764.2</v>
      </c>
      <c r="J82">
        <v>1</v>
      </c>
      <c r="K82">
        <v>1</v>
      </c>
      <c r="L82" s="13">
        <f t="shared" si="8"/>
        <v>453981148752.51</v>
      </c>
      <c r="M82" s="13">
        <f t="shared" si="9"/>
        <v>447188427227.25</v>
      </c>
      <c r="N82" s="14">
        <f t="shared" si="10"/>
        <v>0.0240559185938859</v>
      </c>
      <c r="O82" s="14">
        <f t="shared" si="11"/>
        <v>0.0253056566701268</v>
      </c>
      <c r="R82" s="19"/>
      <c r="U82" s="19"/>
    </row>
    <row r="83" spans="1:21">
      <c r="A83" s="11" t="s">
        <v>109</v>
      </c>
      <c r="B83" s="12">
        <v>45468</v>
      </c>
      <c r="C83" s="11" t="s">
        <v>110</v>
      </c>
      <c r="D83" s="13">
        <v>74262726645</v>
      </c>
      <c r="E83" s="13">
        <v>39250864015</v>
      </c>
      <c r="F83">
        <v>7.28</v>
      </c>
      <c r="G83" s="14">
        <f t="shared" si="5"/>
        <v>0.528540571943068</v>
      </c>
      <c r="H83" s="15">
        <f t="shared" si="6"/>
        <v>0.6</v>
      </c>
      <c r="I83" s="13">
        <f t="shared" si="7"/>
        <v>44557635987</v>
      </c>
      <c r="J83">
        <v>1</v>
      </c>
      <c r="K83">
        <v>1</v>
      </c>
      <c r="L83" s="13">
        <f t="shared" si="8"/>
        <v>324379589985.36</v>
      </c>
      <c r="M83" s="13">
        <f t="shared" si="9"/>
        <v>285746290029.2</v>
      </c>
      <c r="N83" s="14">
        <f t="shared" si="10"/>
        <v>0.017188486860409</v>
      </c>
      <c r="O83" s="14">
        <f t="shared" si="11"/>
        <v>0.0161699119878315</v>
      </c>
      <c r="R83" s="19"/>
      <c r="U83" s="19"/>
    </row>
    <row r="84" spans="1:21">
      <c r="A84" s="11" t="s">
        <v>112</v>
      </c>
      <c r="B84" s="12">
        <v>45468</v>
      </c>
      <c r="C84" s="11" t="s">
        <v>113</v>
      </c>
      <c r="D84" s="13">
        <v>24750629817</v>
      </c>
      <c r="E84" s="13">
        <v>20419450121</v>
      </c>
      <c r="F84">
        <v>6.46</v>
      </c>
      <c r="G84" s="14">
        <f t="shared" si="5"/>
        <v>0.82500729363157</v>
      </c>
      <c r="H84" s="15">
        <f t="shared" si="6"/>
        <v>1</v>
      </c>
      <c r="I84" s="13">
        <f t="shared" si="7"/>
        <v>24750629817</v>
      </c>
      <c r="J84">
        <v>1</v>
      </c>
      <c r="K84">
        <v>1</v>
      </c>
      <c r="L84" s="13">
        <f t="shared" si="8"/>
        <v>159889068617.82</v>
      </c>
      <c r="M84" s="13">
        <f t="shared" si="9"/>
        <v>131909647781.66</v>
      </c>
      <c r="N84" s="14">
        <f t="shared" si="10"/>
        <v>0.0084723306888219</v>
      </c>
      <c r="O84" s="14">
        <f t="shared" si="11"/>
        <v>0.0074645497401115</v>
      </c>
      <c r="R84" s="19"/>
      <c r="U84" s="19"/>
    </row>
    <row r="85" spans="1:21">
      <c r="A85" s="11" t="s">
        <v>115</v>
      </c>
      <c r="B85" s="12">
        <v>45468</v>
      </c>
      <c r="C85" s="11" t="s">
        <v>116</v>
      </c>
      <c r="D85" s="13">
        <v>356406257089</v>
      </c>
      <c r="E85" s="13">
        <v>269612212539</v>
      </c>
      <c r="F85">
        <v>5.6</v>
      </c>
      <c r="G85" s="14">
        <f t="shared" si="5"/>
        <v>0.756474408561446</v>
      </c>
      <c r="H85" s="15">
        <f t="shared" si="6"/>
        <v>0.8</v>
      </c>
      <c r="I85" s="13">
        <f t="shared" si="7"/>
        <v>285125005671.2</v>
      </c>
      <c r="J85">
        <v>1</v>
      </c>
      <c r="K85">
        <v>1</v>
      </c>
      <c r="L85" s="13">
        <f t="shared" si="8"/>
        <v>1596700031758.72</v>
      </c>
      <c r="M85" s="13">
        <f t="shared" si="9"/>
        <v>1509828390218.4</v>
      </c>
      <c r="N85" s="14">
        <f t="shared" si="10"/>
        <v>0.0846072267282231</v>
      </c>
      <c r="O85" s="14">
        <f t="shared" si="11"/>
        <v>0.0854387022280008</v>
      </c>
      <c r="R85" s="19"/>
      <c r="U85" s="19"/>
    </row>
    <row r="86" spans="1:21">
      <c r="A86" s="11" t="s">
        <v>118</v>
      </c>
      <c r="B86" s="12">
        <v>45468</v>
      </c>
      <c r="C86" s="11" t="s">
        <v>119</v>
      </c>
      <c r="D86" s="13">
        <v>9620341455</v>
      </c>
      <c r="E86" s="13">
        <v>6845041455</v>
      </c>
      <c r="F86">
        <v>28.26</v>
      </c>
      <c r="G86" s="14">
        <f t="shared" si="5"/>
        <v>0.711517515986131</v>
      </c>
      <c r="H86" s="15">
        <f t="shared" si="6"/>
        <v>0.8</v>
      </c>
      <c r="I86" s="13">
        <f t="shared" si="7"/>
        <v>7696273164</v>
      </c>
      <c r="J86">
        <v>1</v>
      </c>
      <c r="K86">
        <v>1</v>
      </c>
      <c r="L86" s="13">
        <f t="shared" si="8"/>
        <v>217496679614.64</v>
      </c>
      <c r="M86" s="13">
        <f t="shared" si="9"/>
        <v>193440871518.3</v>
      </c>
      <c r="N86" s="14">
        <f t="shared" si="10"/>
        <v>0.0115248891581235</v>
      </c>
      <c r="O86" s="14">
        <f t="shared" si="11"/>
        <v>0.0109465003621943</v>
      </c>
      <c r="R86" s="19"/>
      <c r="U86" s="19"/>
    </row>
    <row r="87" spans="1:21">
      <c r="A87" s="11" t="s">
        <v>121</v>
      </c>
      <c r="B87" s="12">
        <v>45468</v>
      </c>
      <c r="C87" s="11" t="s">
        <v>122</v>
      </c>
      <c r="D87" s="13">
        <v>28264705000</v>
      </c>
      <c r="E87" s="13">
        <v>20823530000</v>
      </c>
      <c r="F87">
        <v>30.83</v>
      </c>
      <c r="G87" s="14">
        <f t="shared" si="5"/>
        <v>0.736732614049926</v>
      </c>
      <c r="H87" s="15">
        <f t="shared" si="6"/>
        <v>0.8</v>
      </c>
      <c r="I87" s="13">
        <f t="shared" si="7"/>
        <v>22611764000</v>
      </c>
      <c r="J87">
        <v>1</v>
      </c>
      <c r="K87">
        <v>1</v>
      </c>
      <c r="L87" s="13">
        <f t="shared" si="8"/>
        <v>697120684120</v>
      </c>
      <c r="M87" s="13">
        <f t="shared" si="9"/>
        <v>641989429900</v>
      </c>
      <c r="N87" s="14">
        <f t="shared" si="10"/>
        <v>0.0369395920367763</v>
      </c>
      <c r="O87" s="14">
        <f t="shared" si="11"/>
        <v>0.0363291246144973</v>
      </c>
      <c r="R87" s="19"/>
      <c r="U87" s="19"/>
    </row>
    <row r="88" spans="1:21">
      <c r="A88" s="11" t="s">
        <v>124</v>
      </c>
      <c r="B88" s="12">
        <v>45468</v>
      </c>
      <c r="C88" s="11" t="s">
        <v>125</v>
      </c>
      <c r="D88" s="13">
        <v>8541932942</v>
      </c>
      <c r="E88" s="13">
        <v>6170387616</v>
      </c>
      <c r="F88">
        <v>25.6</v>
      </c>
      <c r="G88" s="14">
        <f t="shared" si="5"/>
        <v>0.722364324081813</v>
      </c>
      <c r="H88" s="15">
        <f t="shared" si="6"/>
        <v>0.8</v>
      </c>
      <c r="I88" s="13">
        <f t="shared" si="7"/>
        <v>6833546353.6</v>
      </c>
      <c r="J88">
        <v>1</v>
      </c>
      <c r="K88">
        <v>1</v>
      </c>
      <c r="L88" s="13">
        <f t="shared" si="8"/>
        <v>174938786652.16</v>
      </c>
      <c r="M88" s="13">
        <f t="shared" si="9"/>
        <v>157961922969.6</v>
      </c>
      <c r="N88" s="14">
        <f t="shared" si="10"/>
        <v>0.00926979726400867</v>
      </c>
      <c r="O88" s="14">
        <f t="shared" si="11"/>
        <v>0.00893880509029892</v>
      </c>
      <c r="R88" s="19"/>
      <c r="U88" s="19"/>
    </row>
    <row r="89" spans="1:21">
      <c r="A89" s="11" t="s">
        <v>127</v>
      </c>
      <c r="B89" s="12">
        <v>45468</v>
      </c>
      <c r="C89" s="11" t="s">
        <v>128</v>
      </c>
      <c r="D89" s="13">
        <v>99161076038</v>
      </c>
      <c r="E89" s="13">
        <v>67122395200</v>
      </c>
      <c r="F89">
        <v>4.87</v>
      </c>
      <c r="G89" s="14">
        <f t="shared" si="5"/>
        <v>0.676902650534749</v>
      </c>
      <c r="H89" s="15">
        <f t="shared" si="6"/>
        <v>0.7</v>
      </c>
      <c r="I89" s="13">
        <f t="shared" si="7"/>
        <v>69412753226.6</v>
      </c>
      <c r="J89">
        <v>1</v>
      </c>
      <c r="K89">
        <v>1</v>
      </c>
      <c r="L89" s="13">
        <f t="shared" si="8"/>
        <v>338040108213.542</v>
      </c>
      <c r="M89" s="13">
        <f t="shared" si="9"/>
        <v>326886064624</v>
      </c>
      <c r="N89" s="14">
        <f t="shared" si="10"/>
        <v>0.0179123413978726</v>
      </c>
      <c r="O89" s="14">
        <f t="shared" si="11"/>
        <v>0.0184979440834683</v>
      </c>
      <c r="R89" s="19"/>
      <c r="U89" s="19"/>
    </row>
    <row r="90" spans="1:21">
      <c r="A90" s="11" t="s">
        <v>130</v>
      </c>
      <c r="B90" s="12">
        <v>45468</v>
      </c>
      <c r="C90" s="11" t="s">
        <v>131</v>
      </c>
      <c r="D90" s="13">
        <v>41619952444</v>
      </c>
      <c r="E90" s="13">
        <v>41320390444</v>
      </c>
      <c r="F90">
        <v>5.48</v>
      </c>
      <c r="G90" s="14">
        <f t="shared" si="5"/>
        <v>0.992802442520734</v>
      </c>
      <c r="H90" s="15">
        <f t="shared" si="6"/>
        <v>1</v>
      </c>
      <c r="I90" s="13">
        <f t="shared" si="7"/>
        <v>41619952444</v>
      </c>
      <c r="J90">
        <v>1</v>
      </c>
      <c r="K90">
        <v>1</v>
      </c>
      <c r="L90" s="13">
        <f t="shared" si="8"/>
        <v>228077339393.12</v>
      </c>
      <c r="M90" s="13">
        <f t="shared" si="9"/>
        <v>226435739633.12</v>
      </c>
      <c r="N90" s="14">
        <f t="shared" si="10"/>
        <v>0.0120855456765718</v>
      </c>
      <c r="O90" s="14">
        <f t="shared" si="11"/>
        <v>0.0128136256131021</v>
      </c>
      <c r="R90" s="19"/>
      <c r="U90" s="19"/>
    </row>
    <row r="91" spans="1:21">
      <c r="A91" s="11" t="s">
        <v>133</v>
      </c>
      <c r="B91" s="12">
        <v>45468</v>
      </c>
      <c r="C91" s="11" t="s">
        <v>134</v>
      </c>
      <c r="D91" s="13">
        <v>17226159334</v>
      </c>
      <c r="E91" s="13">
        <v>13071525850</v>
      </c>
      <c r="F91">
        <v>5.48</v>
      </c>
      <c r="G91" s="14">
        <f t="shared" si="5"/>
        <v>0.758818352747973</v>
      </c>
      <c r="H91" s="15">
        <f t="shared" si="6"/>
        <v>0.8</v>
      </c>
      <c r="I91" s="13">
        <f t="shared" si="7"/>
        <v>13780927467.2</v>
      </c>
      <c r="J91">
        <v>1</v>
      </c>
      <c r="K91">
        <v>1</v>
      </c>
      <c r="L91" s="13">
        <f t="shared" si="8"/>
        <v>75519482520.256</v>
      </c>
      <c r="M91" s="13">
        <f t="shared" si="9"/>
        <v>71631961658</v>
      </c>
      <c r="N91" s="14">
        <f t="shared" si="10"/>
        <v>0.00400168713778475</v>
      </c>
      <c r="O91" s="14">
        <f t="shared" si="11"/>
        <v>0.00405353474723054</v>
      </c>
      <c r="R91" s="19"/>
      <c r="U91" s="19"/>
    </row>
    <row r="92" spans="1:21">
      <c r="A92" s="11" t="s">
        <v>136</v>
      </c>
      <c r="B92" s="12">
        <v>45468</v>
      </c>
      <c r="C92" s="11" t="s">
        <v>137</v>
      </c>
      <c r="D92" s="13">
        <v>91507138699</v>
      </c>
      <c r="E92" s="13">
        <v>19590425382</v>
      </c>
      <c r="F92">
        <v>5.84</v>
      </c>
      <c r="G92" s="14">
        <f t="shared" si="5"/>
        <v>0.214086306932184</v>
      </c>
      <c r="H92" s="15">
        <f t="shared" si="6"/>
        <v>0.3</v>
      </c>
      <c r="I92" s="13">
        <f t="shared" si="7"/>
        <v>27452141609.7</v>
      </c>
      <c r="J92">
        <v>1</v>
      </c>
      <c r="K92">
        <v>1</v>
      </c>
      <c r="L92" s="13">
        <f t="shared" si="8"/>
        <v>160320507000.648</v>
      </c>
      <c r="M92" s="13">
        <f t="shared" si="9"/>
        <v>114408084230.88</v>
      </c>
      <c r="N92" s="14">
        <f t="shared" si="10"/>
        <v>0.00849519209318662</v>
      </c>
      <c r="O92" s="14">
        <f t="shared" si="11"/>
        <v>0.00647416508022096</v>
      </c>
      <c r="R92" s="19"/>
      <c r="U92" s="19"/>
    </row>
    <row r="93" spans="1:21">
      <c r="A93" s="11" t="s">
        <v>139</v>
      </c>
      <c r="B93" s="12">
        <v>45468</v>
      </c>
      <c r="C93" s="11" t="s">
        <v>140</v>
      </c>
      <c r="D93" s="13">
        <v>183020977818</v>
      </c>
      <c r="E93" s="13">
        <v>161922077818</v>
      </c>
      <c r="F93">
        <v>10.05</v>
      </c>
      <c r="G93" s="14">
        <f t="shared" si="5"/>
        <v>0.884718679511257</v>
      </c>
      <c r="H93" s="15">
        <f t="shared" si="6"/>
        <v>1</v>
      </c>
      <c r="I93" s="13">
        <f t="shared" si="7"/>
        <v>183020977818</v>
      </c>
      <c r="J93">
        <v>1</v>
      </c>
      <c r="K93">
        <v>1</v>
      </c>
      <c r="L93" s="13">
        <f t="shared" si="8"/>
        <v>1839360827070.9</v>
      </c>
      <c r="M93" s="13">
        <f t="shared" si="9"/>
        <v>1627316882070.9</v>
      </c>
      <c r="N93" s="14">
        <f t="shared" si="10"/>
        <v>0.0974655323076464</v>
      </c>
      <c r="O93" s="14">
        <f t="shared" si="11"/>
        <v>0.0920871825027363</v>
      </c>
      <c r="R93" s="19"/>
      <c r="U93" s="19"/>
    </row>
    <row r="94" spans="1:21">
      <c r="A94" s="11" t="s">
        <v>142</v>
      </c>
      <c r="B94" s="12">
        <v>45468</v>
      </c>
      <c r="C94" s="11" t="s">
        <v>143</v>
      </c>
      <c r="D94" s="13">
        <v>2068859044</v>
      </c>
      <c r="E94" s="13">
        <v>1952475544</v>
      </c>
      <c r="F94">
        <v>63</v>
      </c>
      <c r="G94" s="14">
        <f t="shared" si="5"/>
        <v>0.943745080005557</v>
      </c>
      <c r="H94" s="15">
        <f t="shared" si="6"/>
        <v>1</v>
      </c>
      <c r="I94" s="13">
        <f t="shared" si="7"/>
        <v>2068859044</v>
      </c>
      <c r="J94">
        <v>1</v>
      </c>
      <c r="K94">
        <v>1</v>
      </c>
      <c r="L94" s="13">
        <f t="shared" si="8"/>
        <v>130338119772</v>
      </c>
      <c r="M94" s="13">
        <f t="shared" si="9"/>
        <v>123005959272</v>
      </c>
      <c r="N94" s="14">
        <f t="shared" si="10"/>
        <v>0.00690646122098048</v>
      </c>
      <c r="O94" s="14">
        <f t="shared" si="11"/>
        <v>0.00696070466987959</v>
      </c>
      <c r="R94" s="19"/>
      <c r="U94" s="19"/>
    </row>
    <row r="95" spans="1:21">
      <c r="A95" s="11" t="s">
        <v>145</v>
      </c>
      <c r="B95" s="12">
        <v>45468</v>
      </c>
      <c r="C95" s="11" t="s">
        <v>146</v>
      </c>
      <c r="D95" s="13">
        <v>26577888940</v>
      </c>
      <c r="E95" s="13">
        <v>20556293036</v>
      </c>
      <c r="F95">
        <v>17.35</v>
      </c>
      <c r="G95" s="14">
        <f t="shared" si="5"/>
        <v>0.773435884332505</v>
      </c>
      <c r="H95" s="15">
        <f t="shared" si="6"/>
        <v>0.8</v>
      </c>
      <c r="I95" s="13">
        <f t="shared" si="7"/>
        <v>21262311152</v>
      </c>
      <c r="J95">
        <v>1</v>
      </c>
      <c r="K95">
        <v>1</v>
      </c>
      <c r="L95" s="13">
        <f t="shared" si="8"/>
        <v>368901098487.2</v>
      </c>
      <c r="M95" s="13">
        <f t="shared" si="9"/>
        <v>356651684174.6</v>
      </c>
      <c r="N95" s="14">
        <f t="shared" si="10"/>
        <v>0.0195476283955592</v>
      </c>
      <c r="O95" s="14">
        <f t="shared" si="11"/>
        <v>0.0201823314760301</v>
      </c>
      <c r="R95" s="19"/>
      <c r="U95" s="19"/>
    </row>
    <row r="96" spans="1:21">
      <c r="A96" s="11" t="s">
        <v>148</v>
      </c>
      <c r="B96" s="12">
        <v>45468</v>
      </c>
      <c r="C96" s="11" t="s">
        <v>149</v>
      </c>
      <c r="D96" s="13">
        <v>15960543349</v>
      </c>
      <c r="E96" s="13">
        <v>12760763349</v>
      </c>
      <c r="F96">
        <v>15.52</v>
      </c>
      <c r="G96" s="14">
        <f t="shared" si="5"/>
        <v>0.799519356576261</v>
      </c>
      <c r="H96" s="15">
        <f t="shared" si="6"/>
        <v>0.8</v>
      </c>
      <c r="I96" s="13">
        <f t="shared" si="7"/>
        <v>12768434679.2</v>
      </c>
      <c r="J96">
        <v>1</v>
      </c>
      <c r="K96">
        <v>1</v>
      </c>
      <c r="L96" s="13">
        <f t="shared" si="8"/>
        <v>198166106221.184</v>
      </c>
      <c r="M96" s="13">
        <f t="shared" si="9"/>
        <v>198047047176.48</v>
      </c>
      <c r="N96" s="14">
        <f t="shared" si="10"/>
        <v>0.0105005851728062</v>
      </c>
      <c r="O96" s="14">
        <f t="shared" si="11"/>
        <v>0.011207156257274</v>
      </c>
      <c r="R96" s="19"/>
      <c r="U96" s="19"/>
    </row>
    <row r="97" spans="1:21">
      <c r="A97" s="11" t="s">
        <v>151</v>
      </c>
      <c r="B97" s="12">
        <v>45468</v>
      </c>
      <c r="C97" s="11" t="s">
        <v>152</v>
      </c>
      <c r="D97" s="13">
        <v>18883284867</v>
      </c>
      <c r="E97" s="13">
        <v>18883284867</v>
      </c>
      <c r="F97">
        <v>10.52</v>
      </c>
      <c r="G97" s="14">
        <f t="shared" si="5"/>
        <v>1</v>
      </c>
      <c r="H97" s="15">
        <f t="shared" si="6"/>
        <v>1</v>
      </c>
      <c r="I97" s="13">
        <f t="shared" si="7"/>
        <v>18883284867</v>
      </c>
      <c r="J97">
        <v>1</v>
      </c>
      <c r="K97">
        <v>1</v>
      </c>
      <c r="L97" s="13">
        <f t="shared" si="8"/>
        <v>198652156800.84</v>
      </c>
      <c r="M97" s="13">
        <f t="shared" si="9"/>
        <v>198652156800.84</v>
      </c>
      <c r="N97" s="14">
        <f t="shared" si="10"/>
        <v>0.0105263404122228</v>
      </c>
      <c r="O97" s="14">
        <f t="shared" si="11"/>
        <v>0.0112413984144264</v>
      </c>
      <c r="R97" s="19"/>
      <c r="U97" s="19"/>
    </row>
    <row r="98" spans="1:21">
      <c r="A98" s="11" t="s">
        <v>154</v>
      </c>
      <c r="B98" s="12">
        <v>45468</v>
      </c>
      <c r="C98" s="11" t="s">
        <v>155</v>
      </c>
      <c r="D98" s="13">
        <v>294387791241</v>
      </c>
      <c r="E98" s="13">
        <v>210765514846</v>
      </c>
      <c r="F98">
        <v>4.52</v>
      </c>
      <c r="G98" s="14">
        <f t="shared" si="5"/>
        <v>0.715945161847616</v>
      </c>
      <c r="H98" s="15">
        <f t="shared" si="6"/>
        <v>0.8</v>
      </c>
      <c r="I98" s="13">
        <f t="shared" si="7"/>
        <v>235510232992.8</v>
      </c>
      <c r="J98">
        <v>1</v>
      </c>
      <c r="K98">
        <v>1</v>
      </c>
      <c r="L98" s="13">
        <f t="shared" si="8"/>
        <v>1064506253127.46</v>
      </c>
      <c r="M98" s="13">
        <f t="shared" si="9"/>
        <v>952660127103.92</v>
      </c>
      <c r="N98" s="14">
        <f t="shared" si="10"/>
        <v>0.0564069143361649</v>
      </c>
      <c r="O98" s="14">
        <f t="shared" si="11"/>
        <v>0.0539094677590129</v>
      </c>
      <c r="R98" s="19"/>
      <c r="U98" s="19"/>
    </row>
    <row r="99" spans="1:21">
      <c r="A99" s="11" t="s">
        <v>157</v>
      </c>
      <c r="B99" s="12">
        <v>45468</v>
      </c>
      <c r="C99" s="11" t="s">
        <v>158</v>
      </c>
      <c r="D99" s="13">
        <v>2911927203</v>
      </c>
      <c r="E99" s="13">
        <v>2524851053</v>
      </c>
      <c r="F99">
        <v>40.49</v>
      </c>
      <c r="G99" s="14">
        <f t="shared" si="5"/>
        <v>0.867072174880877</v>
      </c>
      <c r="H99" s="15">
        <f t="shared" si="6"/>
        <v>1</v>
      </c>
      <c r="I99" s="13">
        <f t="shared" si="7"/>
        <v>2911927203</v>
      </c>
      <c r="J99">
        <v>1</v>
      </c>
      <c r="K99">
        <v>1</v>
      </c>
      <c r="L99" s="13">
        <f t="shared" si="8"/>
        <v>117903932449.47</v>
      </c>
      <c r="M99" s="13">
        <f t="shared" si="9"/>
        <v>102231219135.97</v>
      </c>
      <c r="N99" s="14">
        <f t="shared" si="10"/>
        <v>0.00624758849282019</v>
      </c>
      <c r="O99" s="14">
        <f t="shared" si="11"/>
        <v>0.00578509633727326</v>
      </c>
      <c r="R99" s="19"/>
      <c r="U99" s="19"/>
    </row>
    <row r="100" spans="1:21">
      <c r="A100" s="11" t="s">
        <v>160</v>
      </c>
      <c r="B100" s="12">
        <v>45468</v>
      </c>
      <c r="C100" s="11" t="s">
        <v>161</v>
      </c>
      <c r="D100" s="13">
        <v>5560600544</v>
      </c>
      <c r="E100" s="13">
        <v>5560600544</v>
      </c>
      <c r="F100">
        <v>35.26</v>
      </c>
      <c r="G100" s="14">
        <f t="shared" si="5"/>
        <v>1</v>
      </c>
      <c r="H100" s="15">
        <f t="shared" si="6"/>
        <v>1</v>
      </c>
      <c r="I100" s="13">
        <f t="shared" si="7"/>
        <v>5560600544</v>
      </c>
      <c r="J100">
        <v>1</v>
      </c>
      <c r="K100">
        <v>1</v>
      </c>
      <c r="L100" s="13">
        <f t="shared" si="8"/>
        <v>196066775181.44</v>
      </c>
      <c r="M100" s="13">
        <f t="shared" si="9"/>
        <v>196066775181.44</v>
      </c>
      <c r="N100" s="14">
        <f t="shared" si="10"/>
        <v>0.0103893441295769</v>
      </c>
      <c r="O100" s="14">
        <f t="shared" si="11"/>
        <v>0.0110950959261723</v>
      </c>
      <c r="R100" s="19"/>
      <c r="U100" s="19"/>
    </row>
    <row r="101" spans="1:21">
      <c r="A101" s="11" t="s">
        <v>163</v>
      </c>
      <c r="B101" s="12">
        <v>45468</v>
      </c>
      <c r="C101" s="11" t="s">
        <v>164</v>
      </c>
      <c r="D101" s="13">
        <v>1215775699</v>
      </c>
      <c r="E101" s="13">
        <v>1214426982</v>
      </c>
      <c r="F101">
        <v>99.9</v>
      </c>
      <c r="G101" s="14">
        <f t="shared" si="5"/>
        <v>0.998890653102287</v>
      </c>
      <c r="H101" s="15">
        <f t="shared" si="6"/>
        <v>1</v>
      </c>
      <c r="I101" s="13">
        <f t="shared" si="7"/>
        <v>1215775699</v>
      </c>
      <c r="J101">
        <v>1</v>
      </c>
      <c r="K101">
        <v>1</v>
      </c>
      <c r="L101" s="13">
        <f t="shared" si="8"/>
        <v>121455992330.1</v>
      </c>
      <c r="M101" s="13">
        <f t="shared" si="9"/>
        <v>121321255501.8</v>
      </c>
      <c r="N101" s="14">
        <f t="shared" si="10"/>
        <v>0.00643580790140983</v>
      </c>
      <c r="O101" s="14">
        <f t="shared" si="11"/>
        <v>0.00686537005788194</v>
      </c>
      <c r="R101" s="19"/>
      <c r="U101" s="19"/>
    </row>
    <row r="102" spans="1:21">
      <c r="A102" s="11" t="s">
        <v>166</v>
      </c>
      <c r="B102" s="12">
        <v>45468</v>
      </c>
      <c r="C102" s="11" t="s">
        <v>167</v>
      </c>
      <c r="D102" s="13">
        <v>666906348</v>
      </c>
      <c r="E102" s="13">
        <v>665235412</v>
      </c>
      <c r="F102">
        <v>89.95</v>
      </c>
      <c r="G102" s="14">
        <f t="shared" si="5"/>
        <v>0.997494496783527</v>
      </c>
      <c r="H102" s="15">
        <f t="shared" si="6"/>
        <v>1</v>
      </c>
      <c r="I102" s="13">
        <f t="shared" si="7"/>
        <v>666906348</v>
      </c>
      <c r="J102">
        <v>1</v>
      </c>
      <c r="K102">
        <v>1</v>
      </c>
      <c r="L102" s="13">
        <f t="shared" si="8"/>
        <v>59988226002.6</v>
      </c>
      <c r="M102" s="13">
        <f t="shared" si="9"/>
        <v>59837925309.4</v>
      </c>
      <c r="N102" s="14">
        <f t="shared" si="10"/>
        <v>0.00317870441377484</v>
      </c>
      <c r="O102" s="14">
        <f t="shared" si="11"/>
        <v>0.00338612965259691</v>
      </c>
      <c r="R102" s="19"/>
      <c r="U102" s="19"/>
    </row>
    <row r="103" spans="1:21">
      <c r="A103" s="11" t="s">
        <v>169</v>
      </c>
      <c r="B103" s="12">
        <v>45468</v>
      </c>
      <c r="C103" s="11" t="s">
        <v>170</v>
      </c>
      <c r="D103" s="13">
        <v>621305500</v>
      </c>
      <c r="E103" s="13">
        <v>621305500</v>
      </c>
      <c r="F103">
        <v>141.3</v>
      </c>
      <c r="G103" s="14">
        <f t="shared" si="5"/>
        <v>1</v>
      </c>
      <c r="H103" s="15">
        <f t="shared" si="6"/>
        <v>1</v>
      </c>
      <c r="I103" s="13">
        <f t="shared" si="7"/>
        <v>621305500</v>
      </c>
      <c r="J103">
        <v>1</v>
      </c>
      <c r="K103">
        <v>1</v>
      </c>
      <c r="L103" s="13">
        <f t="shared" si="8"/>
        <v>87790467150</v>
      </c>
      <c r="M103" s="13">
        <f t="shared" si="9"/>
        <v>87790467150</v>
      </c>
      <c r="N103" s="14">
        <f t="shared" si="10"/>
        <v>0.00465191195027112</v>
      </c>
      <c r="O103" s="14">
        <f t="shared" si="11"/>
        <v>0.004967917963313</v>
      </c>
      <c r="R103" s="19"/>
      <c r="U103" s="19"/>
    </row>
    <row r="104" spans="1:21">
      <c r="A104" s="11" t="s">
        <v>172</v>
      </c>
      <c r="B104" s="12">
        <v>45468</v>
      </c>
      <c r="C104" s="11" t="s">
        <v>173</v>
      </c>
      <c r="D104" s="13">
        <v>2324338091</v>
      </c>
      <c r="E104" s="13">
        <v>880037056</v>
      </c>
      <c r="F104">
        <v>71.16</v>
      </c>
      <c r="G104" s="14">
        <f t="shared" si="5"/>
        <v>0.378618351352398</v>
      </c>
      <c r="H104" s="15">
        <f t="shared" si="6"/>
        <v>0.4</v>
      </c>
      <c r="I104" s="13">
        <f t="shared" si="7"/>
        <v>929735236.4</v>
      </c>
      <c r="J104">
        <v>1</v>
      </c>
      <c r="K104">
        <v>1</v>
      </c>
      <c r="L104" s="13">
        <f t="shared" si="8"/>
        <v>66159959422.224</v>
      </c>
      <c r="M104" s="13">
        <f t="shared" si="9"/>
        <v>62623436904.96</v>
      </c>
      <c r="N104" s="14">
        <f t="shared" si="10"/>
        <v>0.00350573719285302</v>
      </c>
      <c r="O104" s="14">
        <f t="shared" si="11"/>
        <v>0.00354375716662933</v>
      </c>
      <c r="R104" s="19"/>
      <c r="U104" s="19"/>
    </row>
    <row r="105" spans="1:21">
      <c r="A105" s="11" t="s">
        <v>175</v>
      </c>
      <c r="B105" s="12">
        <v>45468</v>
      </c>
      <c r="C105" s="11" t="s">
        <v>215</v>
      </c>
      <c r="D105" s="13">
        <v>462057980</v>
      </c>
      <c r="E105" s="13">
        <v>462057980</v>
      </c>
      <c r="F105">
        <v>240</v>
      </c>
      <c r="G105" s="14">
        <f t="shared" si="5"/>
        <v>1</v>
      </c>
      <c r="H105" s="15">
        <f t="shared" si="6"/>
        <v>1</v>
      </c>
      <c r="I105" s="13">
        <f t="shared" si="7"/>
        <v>462057980</v>
      </c>
      <c r="J105">
        <v>1</v>
      </c>
      <c r="K105">
        <v>1</v>
      </c>
      <c r="L105" s="13">
        <f t="shared" si="8"/>
        <v>110893915200</v>
      </c>
      <c r="M105" s="13">
        <f t="shared" si="9"/>
        <v>110893915200</v>
      </c>
      <c r="N105" s="14">
        <f t="shared" si="10"/>
        <v>0.00587613605529416</v>
      </c>
      <c r="O105" s="14">
        <f t="shared" si="11"/>
        <v>0.00627530404187157</v>
      </c>
      <c r="R105" s="19"/>
      <c r="U105" s="19"/>
    </row>
    <row r="106" spans="1:21">
      <c r="A106" s="11" t="s">
        <v>178</v>
      </c>
      <c r="B106" s="12">
        <v>45468</v>
      </c>
      <c r="C106" s="11" t="s">
        <v>179</v>
      </c>
      <c r="D106" s="13">
        <v>7956184726</v>
      </c>
      <c r="E106" s="13">
        <v>1973609172</v>
      </c>
      <c r="F106">
        <v>45.54</v>
      </c>
      <c r="G106" s="14">
        <f t="shared" si="5"/>
        <v>0.248059747224124</v>
      </c>
      <c r="H106" s="15">
        <f t="shared" si="6"/>
        <v>0.3</v>
      </c>
      <c r="I106" s="13">
        <f t="shared" si="7"/>
        <v>2386855417.8</v>
      </c>
      <c r="J106">
        <v>1</v>
      </c>
      <c r="K106">
        <v>1</v>
      </c>
      <c r="L106" s="13">
        <f t="shared" si="8"/>
        <v>108697395726.612</v>
      </c>
      <c r="M106" s="13">
        <f t="shared" si="9"/>
        <v>89878161692.88</v>
      </c>
      <c r="N106" s="14">
        <f t="shared" si="10"/>
        <v>0.00575974511309996</v>
      </c>
      <c r="O106" s="14">
        <f t="shared" si="11"/>
        <v>0.00508605715949433</v>
      </c>
      <c r="R106" s="19"/>
      <c r="U106" s="19"/>
    </row>
    <row r="107" ht="15.5" spans="1:21">
      <c r="A107" s="9"/>
      <c r="B107" s="10"/>
      <c r="C107" s="9"/>
      <c r="D107" s="9"/>
      <c r="E107" s="9"/>
      <c r="F107" s="9"/>
      <c r="R107" s="19"/>
      <c r="U107" s="19"/>
    </row>
    <row r="108" ht="15.5" spans="1:21">
      <c r="A108" s="9"/>
      <c r="B108" s="10"/>
      <c r="C108" s="9"/>
      <c r="D108" s="9"/>
      <c r="E108" s="9"/>
      <c r="F108" s="9"/>
      <c r="J108" s="16" t="s">
        <v>184</v>
      </c>
      <c r="K108" s="17"/>
      <c r="L108" s="13">
        <f>SUM(L57:L106)</f>
        <v>18871910751639.1</v>
      </c>
      <c r="M108" s="13"/>
      <c r="R108" s="19"/>
      <c r="U108" s="19"/>
    </row>
    <row r="109" ht="15.5" spans="1:21">
      <c r="A109" s="9"/>
      <c r="B109" s="10"/>
      <c r="C109" s="9"/>
      <c r="D109" s="9"/>
      <c r="E109" s="9"/>
      <c r="F109" s="9"/>
      <c r="J109" s="16" t="s">
        <v>185</v>
      </c>
      <c r="K109" s="17"/>
      <c r="L109" s="13">
        <f>L54</f>
        <v>18900327392572.5</v>
      </c>
      <c r="M109" s="13"/>
      <c r="R109" s="19"/>
      <c r="U109" s="19"/>
    </row>
    <row r="110" ht="15.5" spans="1:21">
      <c r="A110" s="9"/>
      <c r="B110" s="10"/>
      <c r="C110" s="9"/>
      <c r="D110" s="9"/>
      <c r="E110" s="9"/>
      <c r="F110" s="9"/>
      <c r="J110" s="16" t="s">
        <v>186</v>
      </c>
      <c r="K110" s="17"/>
      <c r="L110">
        <f>L108/L109*L55</f>
        <v>2400.46546588553</v>
      </c>
      <c r="R110" s="19"/>
      <c r="U110" s="19"/>
    </row>
    <row r="111" ht="15.5" spans="1:2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8"/>
      <c r="N111" s="18"/>
      <c r="O111" s="18"/>
      <c r="R111" s="19"/>
      <c r="U111" s="19"/>
    </row>
    <row r="112" spans="1:21">
      <c r="A112" s="11" t="s">
        <v>22</v>
      </c>
      <c r="B112" s="12">
        <v>45469</v>
      </c>
      <c r="C112" s="11" t="s">
        <v>23</v>
      </c>
      <c r="D112" s="13">
        <v>121739689893</v>
      </c>
      <c r="E112" s="13">
        <v>94971971046</v>
      </c>
      <c r="F112">
        <v>6.15</v>
      </c>
      <c r="G112" s="14">
        <f t="shared" ref="G112:G161" si="12">E112/D112</f>
        <v>0.78012331992527</v>
      </c>
      <c r="H112" s="15">
        <f t="shared" ref="H112:H161" si="13">IF(G112&lt;=0.15,ROUNDUP(G112,2),IF(G112&lt;=0.2,0.2,IF(G112&lt;=0.3,0.3,IF(G112&lt;=0.4,0.4,IF(G112&lt;=0.5,0.5,IF(G112&lt;=0.6,0.6,IF(G112&lt;=0.7,0.7,IF(G112&lt;=0.8,0.8,1))))))))</f>
        <v>0.8</v>
      </c>
      <c r="I112" s="13">
        <f t="shared" ref="I112:I161" si="14">D112*H112</f>
        <v>97391751914.4</v>
      </c>
      <c r="J112">
        <v>1</v>
      </c>
      <c r="K112">
        <v>1</v>
      </c>
      <c r="L112" s="13">
        <f t="shared" ref="L112:L161" si="15">F112*I112*J112*K112</f>
        <v>598959274273.56</v>
      </c>
      <c r="M112" s="13">
        <f t="shared" ref="M112:M161" si="16">E112*F112</f>
        <v>584077621932.9</v>
      </c>
      <c r="N112" s="14">
        <f t="shared" ref="N112:N161" si="17">L112/SUM($L$112:$L$161)</f>
        <v>0.0317751747127298</v>
      </c>
      <c r="O112" s="14">
        <f t="shared" ref="O112:O161" si="18">M112/SUM($M$112:$M$161)</f>
        <v>0.0330808255176339</v>
      </c>
      <c r="R112" s="19"/>
      <c r="U112" s="19"/>
    </row>
    <row r="113" spans="1:21">
      <c r="A113" s="11" t="s">
        <v>26</v>
      </c>
      <c r="B113" s="12">
        <v>45469</v>
      </c>
      <c r="C113" s="11" t="s">
        <v>27</v>
      </c>
      <c r="D113" s="13">
        <v>14820546829</v>
      </c>
      <c r="E113" s="13">
        <v>11366683345</v>
      </c>
      <c r="F113">
        <v>18.4</v>
      </c>
      <c r="G113" s="14">
        <f t="shared" si="12"/>
        <v>0.766954382732918</v>
      </c>
      <c r="H113" s="15">
        <f t="shared" si="13"/>
        <v>0.8</v>
      </c>
      <c r="I113" s="13">
        <f t="shared" si="14"/>
        <v>11856437463.2</v>
      </c>
      <c r="J113">
        <v>1</v>
      </c>
      <c r="K113">
        <v>1</v>
      </c>
      <c r="L113" s="13">
        <f t="shared" si="15"/>
        <v>218158449322.88</v>
      </c>
      <c r="M113" s="13">
        <f t="shared" si="16"/>
        <v>209146973548</v>
      </c>
      <c r="N113" s="14">
        <f t="shared" si="17"/>
        <v>0.0115734460422207</v>
      </c>
      <c r="O113" s="14">
        <f t="shared" si="18"/>
        <v>0.0118456079802993</v>
      </c>
      <c r="R113" s="19"/>
      <c r="U113" s="19"/>
    </row>
    <row r="114" spans="1:21">
      <c r="A114" s="11" t="s">
        <v>30</v>
      </c>
      <c r="B114" s="12">
        <v>45469</v>
      </c>
      <c r="C114" s="11" t="s">
        <v>31</v>
      </c>
      <c r="D114" s="13">
        <v>8485740237</v>
      </c>
      <c r="E114" s="13">
        <v>8464215837</v>
      </c>
      <c r="F114">
        <v>16.41</v>
      </c>
      <c r="G114" s="14">
        <f t="shared" si="12"/>
        <v>0.997463462302776</v>
      </c>
      <c r="H114" s="15">
        <f t="shared" si="13"/>
        <v>1</v>
      </c>
      <c r="I114" s="13">
        <f t="shared" si="14"/>
        <v>8485740237</v>
      </c>
      <c r="J114">
        <v>1</v>
      </c>
      <c r="K114">
        <v>1</v>
      </c>
      <c r="L114" s="13">
        <f t="shared" si="15"/>
        <v>139250997289.17</v>
      </c>
      <c r="M114" s="13">
        <f t="shared" si="16"/>
        <v>138897781885.17</v>
      </c>
      <c r="N114" s="14">
        <f t="shared" si="17"/>
        <v>0.00738735496357697</v>
      </c>
      <c r="O114" s="14">
        <f t="shared" si="18"/>
        <v>0.00786685384747979</v>
      </c>
      <c r="R114" s="19"/>
      <c r="U114" s="19"/>
    </row>
    <row r="115" spans="1:21">
      <c r="A115" s="11" t="s">
        <v>34</v>
      </c>
      <c r="B115" s="12">
        <v>45469</v>
      </c>
      <c r="C115" s="11" t="s">
        <v>35</v>
      </c>
      <c r="D115" s="13">
        <v>25219845601</v>
      </c>
      <c r="E115" s="13">
        <v>20628944429</v>
      </c>
      <c r="F115">
        <v>34.06</v>
      </c>
      <c r="G115" s="14">
        <f t="shared" si="12"/>
        <v>0.81796473917279</v>
      </c>
      <c r="H115" s="15">
        <f t="shared" si="13"/>
        <v>1</v>
      </c>
      <c r="I115" s="13">
        <f t="shared" si="14"/>
        <v>25219845601</v>
      </c>
      <c r="J115">
        <v>1</v>
      </c>
      <c r="K115">
        <v>1</v>
      </c>
      <c r="L115" s="13">
        <f t="shared" si="15"/>
        <v>858987941170.06</v>
      </c>
      <c r="M115" s="13">
        <f t="shared" si="16"/>
        <v>702621847251.74</v>
      </c>
      <c r="N115" s="14">
        <f t="shared" si="17"/>
        <v>0.0455698627254925</v>
      </c>
      <c r="O115" s="14">
        <f t="shared" si="18"/>
        <v>0.0397949003026222</v>
      </c>
      <c r="R115" s="19"/>
      <c r="U115" s="19"/>
    </row>
    <row r="116" spans="1:21">
      <c r="A116" s="11" t="s">
        <v>38</v>
      </c>
      <c r="B116" s="12">
        <v>45469</v>
      </c>
      <c r="C116" s="11" t="s">
        <v>39</v>
      </c>
      <c r="D116" s="13">
        <v>11970443418</v>
      </c>
      <c r="E116" s="13">
        <v>11970443418</v>
      </c>
      <c r="F116">
        <v>9.24</v>
      </c>
      <c r="G116" s="14">
        <f t="shared" si="12"/>
        <v>1</v>
      </c>
      <c r="H116" s="15">
        <f t="shared" si="13"/>
        <v>1</v>
      </c>
      <c r="I116" s="13">
        <f t="shared" si="14"/>
        <v>11970443418</v>
      </c>
      <c r="J116">
        <v>1</v>
      </c>
      <c r="K116">
        <v>1</v>
      </c>
      <c r="L116" s="13">
        <f t="shared" si="15"/>
        <v>110606897182.32</v>
      </c>
      <c r="M116" s="13">
        <f t="shared" si="16"/>
        <v>110606897182.32</v>
      </c>
      <c r="N116" s="14">
        <f t="shared" si="17"/>
        <v>0.00586776703084486</v>
      </c>
      <c r="O116" s="14">
        <f t="shared" si="18"/>
        <v>0.00626452260681809</v>
      </c>
      <c r="R116" s="19"/>
      <c r="U116" s="19"/>
    </row>
    <row r="117" spans="1:21">
      <c r="A117" s="11" t="s">
        <v>42</v>
      </c>
      <c r="B117" s="12">
        <v>45469</v>
      </c>
      <c r="C117" s="11" t="s">
        <v>43</v>
      </c>
      <c r="D117" s="13">
        <v>31800581312</v>
      </c>
      <c r="E117" s="13">
        <v>30965652312</v>
      </c>
      <c r="F117">
        <v>4.52</v>
      </c>
      <c r="G117" s="14">
        <f t="shared" si="12"/>
        <v>0.973744851019911</v>
      </c>
      <c r="H117" s="15">
        <f t="shared" si="13"/>
        <v>1</v>
      </c>
      <c r="I117" s="13">
        <f t="shared" si="14"/>
        <v>31800581312</v>
      </c>
      <c r="J117">
        <v>1</v>
      </c>
      <c r="K117">
        <v>1</v>
      </c>
      <c r="L117" s="13">
        <f t="shared" si="15"/>
        <v>143738627530.24</v>
      </c>
      <c r="M117" s="13">
        <f t="shared" si="16"/>
        <v>139964748450.24</v>
      </c>
      <c r="N117" s="14">
        <f t="shared" si="17"/>
        <v>0.00762542663402413</v>
      </c>
      <c r="O117" s="14">
        <f t="shared" si="18"/>
        <v>0.00792728440233553</v>
      </c>
      <c r="R117" s="19"/>
      <c r="U117" s="19"/>
    </row>
    <row r="118" spans="1:21">
      <c r="A118" s="11" t="s">
        <v>45</v>
      </c>
      <c r="B118" s="12">
        <v>45469</v>
      </c>
      <c r="C118" s="11" t="s">
        <v>46</v>
      </c>
      <c r="D118" s="13">
        <v>5052792541</v>
      </c>
      <c r="E118" s="13">
        <v>5052792541</v>
      </c>
      <c r="F118">
        <v>13.81</v>
      </c>
      <c r="G118" s="14">
        <f t="shared" si="12"/>
        <v>1</v>
      </c>
      <c r="H118" s="15">
        <f t="shared" si="13"/>
        <v>1</v>
      </c>
      <c r="I118" s="13">
        <f t="shared" si="14"/>
        <v>5052792541</v>
      </c>
      <c r="J118">
        <v>1</v>
      </c>
      <c r="K118">
        <v>1</v>
      </c>
      <c r="L118" s="13">
        <f t="shared" si="15"/>
        <v>69779064991.21</v>
      </c>
      <c r="M118" s="13">
        <f t="shared" si="16"/>
        <v>69779064991.21</v>
      </c>
      <c r="N118" s="14">
        <f t="shared" si="17"/>
        <v>0.00370182427524105</v>
      </c>
      <c r="O118" s="14">
        <f t="shared" si="18"/>
        <v>0.0039521272294576</v>
      </c>
      <c r="R118" s="19"/>
      <c r="U118" s="19"/>
    </row>
    <row r="119" spans="1:21">
      <c r="A119" s="11" t="s">
        <v>51</v>
      </c>
      <c r="B119" s="12">
        <v>45469</v>
      </c>
      <c r="C119" s="11" t="s">
        <v>52</v>
      </c>
      <c r="D119" s="13">
        <v>11575299445</v>
      </c>
      <c r="E119" s="13">
        <v>11575299445</v>
      </c>
      <c r="F119">
        <v>13.94</v>
      </c>
      <c r="G119" s="14">
        <f t="shared" si="12"/>
        <v>1</v>
      </c>
      <c r="H119" s="15">
        <f t="shared" si="13"/>
        <v>1</v>
      </c>
      <c r="I119" s="13">
        <f t="shared" si="14"/>
        <v>11575299445</v>
      </c>
      <c r="J119">
        <v>1</v>
      </c>
      <c r="K119">
        <v>1</v>
      </c>
      <c r="L119" s="13">
        <f t="shared" si="15"/>
        <v>161359674263.3</v>
      </c>
      <c r="M119" s="13">
        <f t="shared" si="16"/>
        <v>161359674263.3</v>
      </c>
      <c r="N119" s="14">
        <f t="shared" si="17"/>
        <v>0.0085602344959497</v>
      </c>
      <c r="O119" s="14">
        <f t="shared" si="18"/>
        <v>0.00913904424590281</v>
      </c>
      <c r="R119" s="19"/>
      <c r="U119" s="19"/>
    </row>
    <row r="120" spans="1:21">
      <c r="A120" s="11" t="s">
        <v>55</v>
      </c>
      <c r="B120" s="12">
        <v>45469</v>
      </c>
      <c r="C120" s="11" t="s">
        <v>56</v>
      </c>
      <c r="D120" s="13">
        <v>4472428758</v>
      </c>
      <c r="E120" s="13">
        <v>4472428758</v>
      </c>
      <c r="F120">
        <v>37.4</v>
      </c>
      <c r="G120" s="14">
        <f t="shared" si="12"/>
        <v>1</v>
      </c>
      <c r="H120" s="15">
        <f t="shared" si="13"/>
        <v>1</v>
      </c>
      <c r="I120" s="13">
        <f t="shared" si="14"/>
        <v>4472428758</v>
      </c>
      <c r="J120">
        <v>1</v>
      </c>
      <c r="K120">
        <v>1</v>
      </c>
      <c r="L120" s="13">
        <f t="shared" si="15"/>
        <v>167268835549.2</v>
      </c>
      <c r="M120" s="13">
        <f t="shared" si="16"/>
        <v>167268835549.2</v>
      </c>
      <c r="N120" s="14">
        <f t="shared" si="17"/>
        <v>0.00887371930256348</v>
      </c>
      <c r="O120" s="14">
        <f t="shared" si="18"/>
        <v>0.00947372567541471</v>
      </c>
      <c r="R120" s="19"/>
      <c r="U120" s="19"/>
    </row>
    <row r="121" spans="1:21">
      <c r="A121" s="11" t="s">
        <v>58</v>
      </c>
      <c r="B121" s="12">
        <v>45469</v>
      </c>
      <c r="C121" s="11" t="s">
        <v>59</v>
      </c>
      <c r="D121" s="13">
        <v>6379002274</v>
      </c>
      <c r="E121" s="13">
        <v>6379002274</v>
      </c>
      <c r="F121">
        <v>39.9</v>
      </c>
      <c r="G121" s="14">
        <f t="shared" si="12"/>
        <v>1</v>
      </c>
      <c r="H121" s="15">
        <f t="shared" si="13"/>
        <v>1</v>
      </c>
      <c r="I121" s="13">
        <f t="shared" si="14"/>
        <v>6379002274</v>
      </c>
      <c r="J121">
        <v>1</v>
      </c>
      <c r="K121">
        <v>1</v>
      </c>
      <c r="L121" s="13">
        <f t="shared" si="15"/>
        <v>254522190732.6</v>
      </c>
      <c r="M121" s="13">
        <f t="shared" si="16"/>
        <v>254522190732.6</v>
      </c>
      <c r="N121" s="14">
        <f t="shared" si="17"/>
        <v>0.0135025659108525</v>
      </c>
      <c r="O121" s="14">
        <f t="shared" si="18"/>
        <v>0.014415556881168</v>
      </c>
      <c r="R121" s="19"/>
      <c r="U121" s="19"/>
    </row>
    <row r="122" spans="1:21">
      <c r="A122" s="11" t="s">
        <v>61</v>
      </c>
      <c r="B122" s="12">
        <v>45469</v>
      </c>
      <c r="C122" s="11" t="s">
        <v>62</v>
      </c>
      <c r="D122" s="13">
        <v>3139746626</v>
      </c>
      <c r="E122" s="13">
        <v>3139746626</v>
      </c>
      <c r="F122">
        <v>85.39</v>
      </c>
      <c r="G122" s="14">
        <f t="shared" si="12"/>
        <v>1</v>
      </c>
      <c r="H122" s="15">
        <f t="shared" si="13"/>
        <v>1</v>
      </c>
      <c r="I122" s="13">
        <f t="shared" si="14"/>
        <v>3139746626</v>
      </c>
      <c r="J122">
        <v>1</v>
      </c>
      <c r="K122">
        <v>1</v>
      </c>
      <c r="L122" s="13">
        <f t="shared" si="15"/>
        <v>268102964394.14</v>
      </c>
      <c r="M122" s="13">
        <f t="shared" si="16"/>
        <v>268102964394.14</v>
      </c>
      <c r="N122" s="14">
        <f t="shared" si="17"/>
        <v>0.0142230346878872</v>
      </c>
      <c r="O122" s="14">
        <f t="shared" si="18"/>
        <v>0.0151847409536636</v>
      </c>
      <c r="R122" s="19"/>
      <c r="U122" s="19"/>
    </row>
    <row r="123" spans="1:21">
      <c r="A123" s="11" t="s">
        <v>64</v>
      </c>
      <c r="B123" s="12">
        <v>45469</v>
      </c>
      <c r="C123" s="11" t="s">
        <v>65</v>
      </c>
      <c r="D123" s="13">
        <v>8032824078</v>
      </c>
      <c r="E123" s="13">
        <v>7984484714</v>
      </c>
      <c r="F123">
        <v>24.36</v>
      </c>
      <c r="G123" s="14">
        <f t="shared" si="12"/>
        <v>0.993982270303617</v>
      </c>
      <c r="H123" s="15">
        <f t="shared" si="13"/>
        <v>1</v>
      </c>
      <c r="I123" s="13">
        <f t="shared" si="14"/>
        <v>8032824078</v>
      </c>
      <c r="J123">
        <v>1</v>
      </c>
      <c r="K123">
        <v>1</v>
      </c>
      <c r="L123" s="13">
        <f t="shared" si="15"/>
        <v>195679594540.08</v>
      </c>
      <c r="M123" s="13">
        <f t="shared" si="16"/>
        <v>194502047633.04</v>
      </c>
      <c r="N123" s="14">
        <f t="shared" si="17"/>
        <v>0.0103809283390232</v>
      </c>
      <c r="O123" s="14">
        <f t="shared" si="18"/>
        <v>0.0110161527491466</v>
      </c>
      <c r="R123" s="19"/>
      <c r="U123" s="19"/>
    </row>
    <row r="124" spans="1:21">
      <c r="A124" s="11" t="s">
        <v>67</v>
      </c>
      <c r="B124" s="12">
        <v>45469</v>
      </c>
      <c r="C124" s="11" t="s">
        <v>68</v>
      </c>
      <c r="D124" s="13">
        <v>603317210</v>
      </c>
      <c r="E124" s="13">
        <v>603317210</v>
      </c>
      <c r="F124">
        <v>214.4</v>
      </c>
      <c r="G124" s="14">
        <f t="shared" si="12"/>
        <v>1</v>
      </c>
      <c r="H124" s="15">
        <f t="shared" si="13"/>
        <v>1</v>
      </c>
      <c r="I124" s="13">
        <f t="shared" si="14"/>
        <v>603317210</v>
      </c>
      <c r="J124">
        <v>1</v>
      </c>
      <c r="K124">
        <v>1</v>
      </c>
      <c r="L124" s="13">
        <f t="shared" si="15"/>
        <v>129351209824</v>
      </c>
      <c r="M124" s="13">
        <f t="shared" si="16"/>
        <v>129351209824</v>
      </c>
      <c r="N124" s="14">
        <f t="shared" si="17"/>
        <v>0.00686216487163593</v>
      </c>
      <c r="O124" s="14">
        <f t="shared" si="18"/>
        <v>0.00732615776054194</v>
      </c>
      <c r="R124" s="19"/>
      <c r="U124" s="19"/>
    </row>
    <row r="125" spans="1:21">
      <c r="A125" s="11" t="s">
        <v>70</v>
      </c>
      <c r="B125" s="12">
        <v>45469</v>
      </c>
      <c r="C125" s="11" t="s">
        <v>71</v>
      </c>
      <c r="D125" s="13">
        <v>4501977571</v>
      </c>
      <c r="E125" s="13">
        <v>4501977571</v>
      </c>
      <c r="F125">
        <v>19.89</v>
      </c>
      <c r="G125" s="14">
        <f t="shared" si="12"/>
        <v>1</v>
      </c>
      <c r="H125" s="15">
        <f t="shared" si="13"/>
        <v>1</v>
      </c>
      <c r="I125" s="13">
        <f t="shared" si="14"/>
        <v>4501977571</v>
      </c>
      <c r="J125">
        <v>1</v>
      </c>
      <c r="K125">
        <v>1</v>
      </c>
      <c r="L125" s="13">
        <f t="shared" si="15"/>
        <v>89544333887.19</v>
      </c>
      <c r="M125" s="13">
        <f t="shared" si="16"/>
        <v>89544333887.19</v>
      </c>
      <c r="N125" s="14">
        <f t="shared" si="17"/>
        <v>0.00475038450193687</v>
      </c>
      <c r="O125" s="14">
        <f t="shared" si="18"/>
        <v>0.00507158701888289</v>
      </c>
      <c r="R125" s="19"/>
      <c r="U125" s="19"/>
    </row>
    <row r="126" spans="1:21">
      <c r="A126" s="11" t="s">
        <v>73</v>
      </c>
      <c r="B126" s="12">
        <v>45469</v>
      </c>
      <c r="C126" s="11" t="s">
        <v>74</v>
      </c>
      <c r="D126" s="13">
        <v>1256197800</v>
      </c>
      <c r="E126" s="13">
        <v>1256197800</v>
      </c>
      <c r="F126">
        <v>1489.22</v>
      </c>
      <c r="G126" s="14">
        <f t="shared" si="12"/>
        <v>1</v>
      </c>
      <c r="H126" s="15">
        <f t="shared" si="13"/>
        <v>1</v>
      </c>
      <c r="I126" s="13">
        <f t="shared" si="14"/>
        <v>1256197800</v>
      </c>
      <c r="J126">
        <v>1</v>
      </c>
      <c r="K126">
        <v>1</v>
      </c>
      <c r="L126" s="13">
        <f t="shared" si="15"/>
        <v>1870754887716</v>
      </c>
      <c r="M126" s="13">
        <f t="shared" si="16"/>
        <v>1870754887716</v>
      </c>
      <c r="N126" s="14">
        <f t="shared" si="17"/>
        <v>0.0992447499439165</v>
      </c>
      <c r="O126" s="14">
        <f t="shared" si="18"/>
        <v>0.105955293787824</v>
      </c>
      <c r="R126" s="19"/>
      <c r="U126" s="19"/>
    </row>
    <row r="127" spans="1:21">
      <c r="A127" s="11" t="s">
        <v>76</v>
      </c>
      <c r="B127" s="12">
        <v>45469</v>
      </c>
      <c r="C127" s="11" t="s">
        <v>77</v>
      </c>
      <c r="D127" s="13">
        <v>9438114893</v>
      </c>
      <c r="E127" s="13">
        <v>6308552654</v>
      </c>
      <c r="F127">
        <v>29.36</v>
      </c>
      <c r="G127" s="14">
        <f t="shared" si="12"/>
        <v>0.668412360468179</v>
      </c>
      <c r="H127" s="15">
        <f t="shared" si="13"/>
        <v>0.7</v>
      </c>
      <c r="I127" s="13">
        <f t="shared" si="14"/>
        <v>6606680425.1</v>
      </c>
      <c r="J127">
        <v>1</v>
      </c>
      <c r="K127">
        <v>1</v>
      </c>
      <c r="L127" s="13">
        <f t="shared" si="15"/>
        <v>193972137280.936</v>
      </c>
      <c r="M127" s="13">
        <f t="shared" si="16"/>
        <v>185219105921.44</v>
      </c>
      <c r="N127" s="14">
        <f t="shared" si="17"/>
        <v>0.0102903466332977</v>
      </c>
      <c r="O127" s="14">
        <f t="shared" si="18"/>
        <v>0.0104903880844509</v>
      </c>
      <c r="R127" s="19"/>
      <c r="U127" s="19"/>
    </row>
    <row r="128" spans="1:21">
      <c r="A128" s="11" t="s">
        <v>79</v>
      </c>
      <c r="B128" s="12">
        <v>45469</v>
      </c>
      <c r="C128" s="11" t="s">
        <v>80</v>
      </c>
      <c r="D128" s="13">
        <v>1219964222</v>
      </c>
      <c r="E128" s="13">
        <v>1219964222</v>
      </c>
      <c r="F128">
        <v>218.05</v>
      </c>
      <c r="G128" s="14">
        <f t="shared" si="12"/>
        <v>1</v>
      </c>
      <c r="H128" s="15">
        <f t="shared" si="13"/>
        <v>1</v>
      </c>
      <c r="I128" s="13">
        <f t="shared" si="14"/>
        <v>1219964222</v>
      </c>
      <c r="J128">
        <v>1</v>
      </c>
      <c r="K128">
        <v>1</v>
      </c>
      <c r="L128" s="13">
        <f t="shared" si="15"/>
        <v>266013198607.1</v>
      </c>
      <c r="M128" s="13">
        <f t="shared" si="16"/>
        <v>266013198607.1</v>
      </c>
      <c r="N128" s="14">
        <f t="shared" si="17"/>
        <v>0.0141121712688802</v>
      </c>
      <c r="O128" s="14">
        <f t="shared" si="18"/>
        <v>0.0150663813816173</v>
      </c>
      <c r="R128" s="19"/>
      <c r="U128" s="19"/>
    </row>
    <row r="129" spans="1:21">
      <c r="A129" s="11" t="s">
        <v>82</v>
      </c>
      <c r="B129" s="12">
        <v>45469</v>
      </c>
      <c r="C129" s="11" t="s">
        <v>83</v>
      </c>
      <c r="D129" s="13">
        <v>6366098705</v>
      </c>
      <c r="E129" s="13">
        <v>6305094159</v>
      </c>
      <c r="F129">
        <v>25.99</v>
      </c>
      <c r="G129" s="14">
        <f t="shared" si="12"/>
        <v>0.990417279274654</v>
      </c>
      <c r="H129" s="15">
        <f t="shared" si="13"/>
        <v>1</v>
      </c>
      <c r="I129" s="13">
        <f t="shared" si="14"/>
        <v>6366098705</v>
      </c>
      <c r="J129">
        <v>1</v>
      </c>
      <c r="K129">
        <v>1</v>
      </c>
      <c r="L129" s="13">
        <f t="shared" si="15"/>
        <v>165454905342.95</v>
      </c>
      <c r="M129" s="13">
        <f t="shared" si="16"/>
        <v>163869397192.41</v>
      </c>
      <c r="N129" s="14">
        <f t="shared" si="17"/>
        <v>0.00877748913851735</v>
      </c>
      <c r="O129" s="14">
        <f t="shared" si="18"/>
        <v>0.00928118923348296</v>
      </c>
      <c r="R129" s="19"/>
      <c r="U129" s="19"/>
    </row>
    <row r="130" spans="1:21">
      <c r="A130" s="11" t="s">
        <v>85</v>
      </c>
      <c r="B130" s="12">
        <v>45469</v>
      </c>
      <c r="C130" s="11" t="s">
        <v>86</v>
      </c>
      <c r="D130" s="13">
        <v>24468217716</v>
      </c>
      <c r="E130" s="13">
        <v>24007256503</v>
      </c>
      <c r="F130">
        <v>28.65</v>
      </c>
      <c r="G130" s="14">
        <f t="shared" si="12"/>
        <v>0.981160817745276</v>
      </c>
      <c r="H130" s="15">
        <f t="shared" si="13"/>
        <v>1</v>
      </c>
      <c r="I130" s="13">
        <f t="shared" si="14"/>
        <v>24468217716</v>
      </c>
      <c r="J130">
        <v>1</v>
      </c>
      <c r="K130">
        <v>1</v>
      </c>
      <c r="L130" s="13">
        <f t="shared" si="15"/>
        <v>701014437563.4</v>
      </c>
      <c r="M130" s="13">
        <f t="shared" si="16"/>
        <v>687807898810.95</v>
      </c>
      <c r="N130" s="14">
        <f t="shared" si="17"/>
        <v>0.0371892667606472</v>
      </c>
      <c r="O130" s="14">
        <f t="shared" si="18"/>
        <v>0.0389558720207729</v>
      </c>
      <c r="R130" s="19"/>
      <c r="U130" s="19"/>
    </row>
    <row r="131" spans="1:21">
      <c r="A131" s="11" t="s">
        <v>88</v>
      </c>
      <c r="B131" s="12">
        <v>45469</v>
      </c>
      <c r="C131" s="11" t="s">
        <v>89</v>
      </c>
      <c r="D131" s="13">
        <v>21427608756</v>
      </c>
      <c r="E131" s="13">
        <v>758622867</v>
      </c>
      <c r="F131">
        <v>102.66</v>
      </c>
      <c r="G131" s="14">
        <f t="shared" si="12"/>
        <v>0.0354039909743814</v>
      </c>
      <c r="H131" s="15">
        <f t="shared" si="13"/>
        <v>0.04</v>
      </c>
      <c r="I131" s="13">
        <f t="shared" si="14"/>
        <v>857104350.24</v>
      </c>
      <c r="J131">
        <v>1</v>
      </c>
      <c r="K131">
        <v>1</v>
      </c>
      <c r="L131" s="13">
        <f t="shared" si="15"/>
        <v>87990332595.6384</v>
      </c>
      <c r="M131" s="13">
        <f t="shared" si="16"/>
        <v>77880223526.22</v>
      </c>
      <c r="N131" s="14">
        <f t="shared" si="17"/>
        <v>0.00466794373398525</v>
      </c>
      <c r="O131" s="14">
        <f t="shared" si="18"/>
        <v>0.00441095838806368</v>
      </c>
      <c r="R131" s="19"/>
      <c r="U131" s="19"/>
    </row>
    <row r="132" spans="1:21">
      <c r="A132" s="11" t="s">
        <v>91</v>
      </c>
      <c r="B132" s="12">
        <v>45469</v>
      </c>
      <c r="C132" s="11" t="s">
        <v>92</v>
      </c>
      <c r="D132" s="13">
        <v>7578044598</v>
      </c>
      <c r="E132" s="13">
        <v>7578037052</v>
      </c>
      <c r="F132">
        <v>14.66</v>
      </c>
      <c r="G132" s="14">
        <f t="shared" si="12"/>
        <v>0.99999900422861</v>
      </c>
      <c r="H132" s="15">
        <f t="shared" si="13"/>
        <v>1</v>
      </c>
      <c r="I132" s="13">
        <f t="shared" si="14"/>
        <v>7578044598</v>
      </c>
      <c r="J132">
        <v>1</v>
      </c>
      <c r="K132">
        <v>1</v>
      </c>
      <c r="L132" s="13">
        <f t="shared" si="15"/>
        <v>111094133806.68</v>
      </c>
      <c r="M132" s="13">
        <f t="shared" si="16"/>
        <v>111094023182.32</v>
      </c>
      <c r="N132" s="14">
        <f t="shared" si="17"/>
        <v>0.00589361524712677</v>
      </c>
      <c r="O132" s="14">
        <f t="shared" si="18"/>
        <v>0.00629211231340156</v>
      </c>
      <c r="R132" s="19"/>
      <c r="U132" s="19"/>
    </row>
    <row r="133" spans="1:21">
      <c r="A133" s="11" t="s">
        <v>94</v>
      </c>
      <c r="B133" s="12">
        <v>45469</v>
      </c>
      <c r="C133" s="11" t="s">
        <v>95</v>
      </c>
      <c r="D133" s="13">
        <v>19868519955</v>
      </c>
      <c r="E133" s="13">
        <v>16491037955</v>
      </c>
      <c r="F133">
        <v>43.75</v>
      </c>
      <c r="G133" s="14">
        <f t="shared" si="12"/>
        <v>0.830008374672617</v>
      </c>
      <c r="H133" s="15">
        <f t="shared" si="13"/>
        <v>1</v>
      </c>
      <c r="I133" s="13">
        <f t="shared" si="14"/>
        <v>19868519955</v>
      </c>
      <c r="J133">
        <v>1</v>
      </c>
      <c r="K133">
        <v>1</v>
      </c>
      <c r="L133" s="13">
        <f t="shared" si="15"/>
        <v>869247748031.25</v>
      </c>
      <c r="M133" s="13">
        <f t="shared" si="16"/>
        <v>721482910531.25</v>
      </c>
      <c r="N133" s="14">
        <f t="shared" si="17"/>
        <v>0.046114152077934</v>
      </c>
      <c r="O133" s="14">
        <f t="shared" si="18"/>
        <v>0.0408631479464229</v>
      </c>
      <c r="R133" s="19"/>
      <c r="U133" s="19"/>
    </row>
    <row r="134" spans="1:21">
      <c r="A134" s="11" t="s">
        <v>97</v>
      </c>
      <c r="B134" s="12">
        <v>45469</v>
      </c>
      <c r="C134" s="11" t="s">
        <v>98</v>
      </c>
      <c r="D134" s="13">
        <v>20774297994</v>
      </c>
      <c r="E134" s="13">
        <v>20774297994</v>
      </c>
      <c r="F134">
        <v>17.33</v>
      </c>
      <c r="G134" s="14">
        <f t="shared" si="12"/>
        <v>1</v>
      </c>
      <c r="H134" s="15">
        <f t="shared" si="13"/>
        <v>1</v>
      </c>
      <c r="I134" s="13">
        <f t="shared" si="14"/>
        <v>20774297994</v>
      </c>
      <c r="J134">
        <v>1</v>
      </c>
      <c r="K134">
        <v>1</v>
      </c>
      <c r="L134" s="13">
        <f t="shared" si="15"/>
        <v>360018584236.02</v>
      </c>
      <c r="M134" s="13">
        <f t="shared" si="16"/>
        <v>360018584236.02</v>
      </c>
      <c r="N134" s="14">
        <f t="shared" si="17"/>
        <v>0.0190992174347807</v>
      </c>
      <c r="O134" s="14">
        <f t="shared" si="18"/>
        <v>0.0203906322053639</v>
      </c>
      <c r="R134" s="19"/>
      <c r="U134" s="19"/>
    </row>
    <row r="135" spans="1:21">
      <c r="A135" s="11" t="s">
        <v>100</v>
      </c>
      <c r="B135" s="12">
        <v>45469</v>
      </c>
      <c r="C135" s="11" t="s">
        <v>214</v>
      </c>
      <c r="D135" s="13">
        <v>9695000000</v>
      </c>
      <c r="E135" s="13">
        <v>9695000000</v>
      </c>
      <c r="F135">
        <v>26.8</v>
      </c>
      <c r="G135" s="14">
        <f t="shared" si="12"/>
        <v>1</v>
      </c>
      <c r="H135" s="15">
        <f t="shared" si="13"/>
        <v>1</v>
      </c>
      <c r="I135" s="13">
        <f t="shared" si="14"/>
        <v>9695000000</v>
      </c>
      <c r="J135">
        <v>1</v>
      </c>
      <c r="K135">
        <v>1</v>
      </c>
      <c r="L135" s="13">
        <f t="shared" si="15"/>
        <v>259826000000</v>
      </c>
      <c r="M135" s="13">
        <f t="shared" si="16"/>
        <v>259826000000</v>
      </c>
      <c r="N135" s="14">
        <f t="shared" si="17"/>
        <v>0.0137839364035609</v>
      </c>
      <c r="O135" s="14">
        <f t="shared" si="18"/>
        <v>0.0147159525518206</v>
      </c>
      <c r="R135" s="19"/>
      <c r="U135" s="19"/>
    </row>
    <row r="136" spans="1:21">
      <c r="A136" s="11" t="s">
        <v>103</v>
      </c>
      <c r="B136" s="12">
        <v>45469</v>
      </c>
      <c r="C136" s="11" t="s">
        <v>104</v>
      </c>
      <c r="D136" s="13">
        <v>349983033873</v>
      </c>
      <c r="E136" s="13">
        <v>319244210777</v>
      </c>
      <c r="F136">
        <v>4.28</v>
      </c>
      <c r="G136" s="14">
        <f t="shared" si="12"/>
        <v>0.91217053365177</v>
      </c>
      <c r="H136" s="15">
        <f t="shared" si="13"/>
        <v>1</v>
      </c>
      <c r="I136" s="13">
        <f t="shared" si="14"/>
        <v>349983033873</v>
      </c>
      <c r="J136">
        <v>1</v>
      </c>
      <c r="K136">
        <v>1</v>
      </c>
      <c r="L136" s="13">
        <f t="shared" si="15"/>
        <v>1497927384976.44</v>
      </c>
      <c r="M136" s="13">
        <f t="shared" si="16"/>
        <v>1366365222125.56</v>
      </c>
      <c r="N136" s="14">
        <f t="shared" si="17"/>
        <v>0.0794660111446411</v>
      </c>
      <c r="O136" s="14">
        <f t="shared" si="18"/>
        <v>0.0773878125255267</v>
      </c>
      <c r="R136" s="19"/>
      <c r="U136" s="19"/>
    </row>
    <row r="137" spans="1:21">
      <c r="A137" s="11" t="s">
        <v>106</v>
      </c>
      <c r="B137" s="12">
        <v>45469</v>
      </c>
      <c r="C137" s="11" t="s">
        <v>107</v>
      </c>
      <c r="D137" s="13">
        <v>18210234607</v>
      </c>
      <c r="E137" s="13">
        <v>10762657695</v>
      </c>
      <c r="F137">
        <v>41.65</v>
      </c>
      <c r="G137" s="14">
        <f t="shared" si="12"/>
        <v>0.591022462218188</v>
      </c>
      <c r="H137" s="15">
        <f t="shared" si="13"/>
        <v>0.6</v>
      </c>
      <c r="I137" s="13">
        <f t="shared" si="14"/>
        <v>10926140764.2</v>
      </c>
      <c r="J137">
        <v>1</v>
      </c>
      <c r="K137">
        <v>1</v>
      </c>
      <c r="L137" s="13">
        <f t="shared" si="15"/>
        <v>455073762828.93</v>
      </c>
      <c r="M137" s="13">
        <f t="shared" si="16"/>
        <v>448264692996.75</v>
      </c>
      <c r="N137" s="14">
        <f t="shared" si="17"/>
        <v>0.0241419557925809</v>
      </c>
      <c r="O137" s="14">
        <f t="shared" si="18"/>
        <v>0.025388690711463</v>
      </c>
      <c r="R137" s="19"/>
      <c r="U137" s="19"/>
    </row>
    <row r="138" spans="1:21">
      <c r="A138" s="11" t="s">
        <v>109</v>
      </c>
      <c r="B138" s="12">
        <v>45469</v>
      </c>
      <c r="C138" s="11" t="s">
        <v>110</v>
      </c>
      <c r="D138" s="13">
        <v>74262726645</v>
      </c>
      <c r="E138" s="13">
        <v>39250864015</v>
      </c>
      <c r="F138">
        <v>7.33</v>
      </c>
      <c r="G138" s="14">
        <f t="shared" si="12"/>
        <v>0.528540571943068</v>
      </c>
      <c r="H138" s="15">
        <f t="shared" si="13"/>
        <v>0.6</v>
      </c>
      <c r="I138" s="13">
        <f t="shared" si="14"/>
        <v>44557635987</v>
      </c>
      <c r="J138">
        <v>1</v>
      </c>
      <c r="K138">
        <v>1</v>
      </c>
      <c r="L138" s="13">
        <f t="shared" si="15"/>
        <v>326607471784.71</v>
      </c>
      <c r="M138" s="13">
        <f t="shared" si="16"/>
        <v>287708833229.95</v>
      </c>
      <c r="N138" s="14">
        <f t="shared" si="17"/>
        <v>0.0173267364313358</v>
      </c>
      <c r="O138" s="14">
        <f t="shared" si="18"/>
        <v>0.0162951726869197</v>
      </c>
      <c r="R138" s="19"/>
      <c r="U138" s="19"/>
    </row>
    <row r="139" spans="1:21">
      <c r="A139" s="11" t="s">
        <v>112</v>
      </c>
      <c r="B139" s="12">
        <v>45469</v>
      </c>
      <c r="C139" s="11" t="s">
        <v>113</v>
      </c>
      <c r="D139" s="13">
        <v>24750629817</v>
      </c>
      <c r="E139" s="13">
        <v>20419450121</v>
      </c>
      <c r="F139">
        <v>6.44</v>
      </c>
      <c r="G139" s="14">
        <f t="shared" si="12"/>
        <v>0.82500729363157</v>
      </c>
      <c r="H139" s="15">
        <f t="shared" si="13"/>
        <v>1</v>
      </c>
      <c r="I139" s="13">
        <f t="shared" si="14"/>
        <v>24750629817</v>
      </c>
      <c r="J139">
        <v>1</v>
      </c>
      <c r="K139">
        <v>1</v>
      </c>
      <c r="L139" s="13">
        <f t="shared" si="15"/>
        <v>159394056021.48</v>
      </c>
      <c r="M139" s="13">
        <f t="shared" si="16"/>
        <v>131501258779.24</v>
      </c>
      <c r="N139" s="14">
        <f t="shared" si="17"/>
        <v>0.0084559571840605</v>
      </c>
      <c r="O139" s="14">
        <f t="shared" si="18"/>
        <v>0.00744793163386256</v>
      </c>
      <c r="R139" s="19"/>
      <c r="U139" s="19"/>
    </row>
    <row r="140" spans="1:21">
      <c r="A140" s="11" t="s">
        <v>115</v>
      </c>
      <c r="B140" s="12">
        <v>45469</v>
      </c>
      <c r="C140" s="11" t="s">
        <v>116</v>
      </c>
      <c r="D140" s="13">
        <v>356406257089</v>
      </c>
      <c r="E140" s="13">
        <v>269612212539</v>
      </c>
      <c r="F140">
        <v>5.63</v>
      </c>
      <c r="G140" s="14">
        <f t="shared" si="12"/>
        <v>0.756474408561446</v>
      </c>
      <c r="H140" s="15">
        <f t="shared" si="13"/>
        <v>0.8</v>
      </c>
      <c r="I140" s="13">
        <f t="shared" si="14"/>
        <v>285125005671.2</v>
      </c>
      <c r="J140">
        <v>1</v>
      </c>
      <c r="K140">
        <v>1</v>
      </c>
      <c r="L140" s="13">
        <f t="shared" si="15"/>
        <v>1605253781928.86</v>
      </c>
      <c r="M140" s="13">
        <f t="shared" si="16"/>
        <v>1517916756594.57</v>
      </c>
      <c r="N140" s="14">
        <f t="shared" si="17"/>
        <v>0.0851597455284804</v>
      </c>
      <c r="O140" s="14">
        <f t="shared" si="18"/>
        <v>0.085971346084145</v>
      </c>
      <c r="R140" s="19"/>
      <c r="U140" s="19"/>
    </row>
    <row r="141" spans="1:21">
      <c r="A141" s="11" t="s">
        <v>118</v>
      </c>
      <c r="B141" s="12">
        <v>45469</v>
      </c>
      <c r="C141" s="11" t="s">
        <v>119</v>
      </c>
      <c r="D141" s="13">
        <v>9620341455</v>
      </c>
      <c r="E141" s="13">
        <v>6845041455</v>
      </c>
      <c r="F141">
        <v>27.74</v>
      </c>
      <c r="G141" s="14">
        <f t="shared" si="12"/>
        <v>0.711517515986131</v>
      </c>
      <c r="H141" s="15">
        <f t="shared" si="13"/>
        <v>0.8</v>
      </c>
      <c r="I141" s="13">
        <f t="shared" si="14"/>
        <v>7696273164</v>
      </c>
      <c r="J141">
        <v>1</v>
      </c>
      <c r="K141">
        <v>1</v>
      </c>
      <c r="L141" s="13">
        <f t="shared" si="15"/>
        <v>213494617569.36</v>
      </c>
      <c r="M141" s="13">
        <f t="shared" si="16"/>
        <v>189881449961.7</v>
      </c>
      <c r="N141" s="14">
        <f t="shared" si="17"/>
        <v>0.0113260267682165</v>
      </c>
      <c r="O141" s="14">
        <f t="shared" si="18"/>
        <v>0.010754452626401</v>
      </c>
      <c r="R141" s="19"/>
      <c r="U141" s="19"/>
    </row>
    <row r="142" spans="1:21">
      <c r="A142" s="11" t="s">
        <v>121</v>
      </c>
      <c r="B142" s="12">
        <v>45469</v>
      </c>
      <c r="C142" s="11" t="s">
        <v>122</v>
      </c>
      <c r="D142" s="13">
        <v>28264705000</v>
      </c>
      <c r="E142" s="13">
        <v>20823530000</v>
      </c>
      <c r="F142">
        <v>30.95</v>
      </c>
      <c r="G142" s="14">
        <f t="shared" si="12"/>
        <v>0.736732614049926</v>
      </c>
      <c r="H142" s="15">
        <f t="shared" si="13"/>
        <v>0.8</v>
      </c>
      <c r="I142" s="13">
        <f t="shared" si="14"/>
        <v>22611764000</v>
      </c>
      <c r="J142">
        <v>1</v>
      </c>
      <c r="K142">
        <v>1</v>
      </c>
      <c r="L142" s="13">
        <f t="shared" si="15"/>
        <v>699834095800</v>
      </c>
      <c r="M142" s="13">
        <f t="shared" si="16"/>
        <v>644488253500</v>
      </c>
      <c r="N142" s="14">
        <f t="shared" si="17"/>
        <v>0.037126648870978</v>
      </c>
      <c r="O142" s="14">
        <f t="shared" si="18"/>
        <v>0.0365023460266167</v>
      </c>
      <c r="R142" s="19"/>
      <c r="U142" s="19"/>
    </row>
    <row r="143" spans="1:21">
      <c r="A143" s="11" t="s">
        <v>124</v>
      </c>
      <c r="B143" s="12">
        <v>45469</v>
      </c>
      <c r="C143" s="11" t="s">
        <v>125</v>
      </c>
      <c r="D143" s="13">
        <v>8541932942</v>
      </c>
      <c r="E143" s="13">
        <v>6170387616</v>
      </c>
      <c r="F143">
        <v>25.48</v>
      </c>
      <c r="G143" s="14">
        <f t="shared" si="12"/>
        <v>0.722364324081813</v>
      </c>
      <c r="H143" s="15">
        <f t="shared" si="13"/>
        <v>0.8</v>
      </c>
      <c r="I143" s="13">
        <f t="shared" si="14"/>
        <v>6833546353.6</v>
      </c>
      <c r="J143">
        <v>1</v>
      </c>
      <c r="K143">
        <v>1</v>
      </c>
      <c r="L143" s="13">
        <f t="shared" si="15"/>
        <v>174118761089.728</v>
      </c>
      <c r="M143" s="13">
        <f t="shared" si="16"/>
        <v>157221476455.68</v>
      </c>
      <c r="N143" s="14">
        <f t="shared" si="17"/>
        <v>0.00923711225792501</v>
      </c>
      <c r="O143" s="14">
        <f t="shared" si="18"/>
        <v>0.00890466615215167</v>
      </c>
      <c r="R143" s="19"/>
      <c r="U143" s="19"/>
    </row>
    <row r="144" spans="1:21">
      <c r="A144" s="11" t="s">
        <v>127</v>
      </c>
      <c r="B144" s="12">
        <v>45469</v>
      </c>
      <c r="C144" s="11" t="s">
        <v>128</v>
      </c>
      <c r="D144" s="13">
        <v>99161076038</v>
      </c>
      <c r="E144" s="13">
        <v>67122395200</v>
      </c>
      <c r="F144">
        <v>4.93</v>
      </c>
      <c r="G144" s="14">
        <f t="shared" si="12"/>
        <v>0.676902650534749</v>
      </c>
      <c r="H144" s="15">
        <f t="shared" si="13"/>
        <v>0.7</v>
      </c>
      <c r="I144" s="13">
        <f t="shared" si="14"/>
        <v>69412753226.6</v>
      </c>
      <c r="J144">
        <v>1</v>
      </c>
      <c r="K144">
        <v>1</v>
      </c>
      <c r="L144" s="13">
        <f t="shared" si="15"/>
        <v>342204873407.138</v>
      </c>
      <c r="M144" s="13">
        <f t="shared" si="16"/>
        <v>330913408336</v>
      </c>
      <c r="N144" s="14">
        <f t="shared" si="17"/>
        <v>0.0181541886186625</v>
      </c>
      <c r="O144" s="14">
        <f t="shared" si="18"/>
        <v>0.0187421813668909</v>
      </c>
      <c r="R144" s="19"/>
      <c r="U144" s="19"/>
    </row>
    <row r="145" spans="1:21">
      <c r="A145" s="11" t="s">
        <v>130</v>
      </c>
      <c r="B145" s="12">
        <v>45469</v>
      </c>
      <c r="C145" s="11" t="s">
        <v>131</v>
      </c>
      <c r="D145" s="13">
        <v>41619952444</v>
      </c>
      <c r="E145" s="13">
        <v>41320390444</v>
      </c>
      <c r="F145">
        <v>5.46</v>
      </c>
      <c r="G145" s="14">
        <f t="shared" si="12"/>
        <v>0.992802442520734</v>
      </c>
      <c r="H145" s="15">
        <f t="shared" si="13"/>
        <v>1</v>
      </c>
      <c r="I145" s="13">
        <f t="shared" si="14"/>
        <v>41619952444</v>
      </c>
      <c r="J145">
        <v>1</v>
      </c>
      <c r="K145">
        <v>1</v>
      </c>
      <c r="L145" s="13">
        <f t="shared" si="15"/>
        <v>227244940344.24</v>
      </c>
      <c r="M145" s="13">
        <f t="shared" si="16"/>
        <v>225609331824.24</v>
      </c>
      <c r="N145" s="14">
        <f t="shared" si="17"/>
        <v>0.0120554902347571</v>
      </c>
      <c r="O145" s="14">
        <f t="shared" si="18"/>
        <v>0.0127779984388531</v>
      </c>
      <c r="R145" s="19"/>
      <c r="U145" s="19"/>
    </row>
    <row r="146" spans="1:21">
      <c r="A146" s="11" t="s">
        <v>133</v>
      </c>
      <c r="B146" s="12">
        <v>45469</v>
      </c>
      <c r="C146" s="11" t="s">
        <v>134</v>
      </c>
      <c r="D146" s="13">
        <v>17226159334</v>
      </c>
      <c r="E146" s="13">
        <v>13071525850</v>
      </c>
      <c r="F146">
        <v>5.44</v>
      </c>
      <c r="G146" s="14">
        <f t="shared" si="12"/>
        <v>0.758818352747973</v>
      </c>
      <c r="H146" s="15">
        <f t="shared" si="13"/>
        <v>0.8</v>
      </c>
      <c r="I146" s="13">
        <f t="shared" si="14"/>
        <v>13780927467.2</v>
      </c>
      <c r="J146">
        <v>1</v>
      </c>
      <c r="K146">
        <v>1</v>
      </c>
      <c r="L146" s="13">
        <f t="shared" si="15"/>
        <v>74968245421.568</v>
      </c>
      <c r="M146" s="13">
        <f t="shared" si="16"/>
        <v>71109100624</v>
      </c>
      <c r="N146" s="14">
        <f t="shared" si="17"/>
        <v>0.00397711363442241</v>
      </c>
      <c r="O146" s="14">
        <f t="shared" si="18"/>
        <v>0.00402745741683056</v>
      </c>
      <c r="R146" s="19"/>
      <c r="U146" s="19"/>
    </row>
    <row r="147" spans="1:21">
      <c r="A147" s="11" t="s">
        <v>136</v>
      </c>
      <c r="B147" s="12">
        <v>45469</v>
      </c>
      <c r="C147" s="11" t="s">
        <v>137</v>
      </c>
      <c r="D147" s="13">
        <v>91507138699</v>
      </c>
      <c r="E147" s="13">
        <v>19590425382</v>
      </c>
      <c r="F147">
        <v>5.85</v>
      </c>
      <c r="G147" s="14">
        <f t="shared" si="12"/>
        <v>0.214086306932184</v>
      </c>
      <c r="H147" s="15">
        <f t="shared" si="13"/>
        <v>0.3</v>
      </c>
      <c r="I147" s="13">
        <f t="shared" si="14"/>
        <v>27452141609.7</v>
      </c>
      <c r="J147">
        <v>1</v>
      </c>
      <c r="K147">
        <v>1</v>
      </c>
      <c r="L147" s="13">
        <f t="shared" si="15"/>
        <v>160595028416.745</v>
      </c>
      <c r="M147" s="13">
        <f t="shared" si="16"/>
        <v>114603988484.7</v>
      </c>
      <c r="N147" s="14">
        <f t="shared" si="17"/>
        <v>0.00851966954201838</v>
      </c>
      <c r="O147" s="14">
        <f t="shared" si="18"/>
        <v>0.00649090874966414</v>
      </c>
      <c r="R147" s="19"/>
      <c r="U147" s="19"/>
    </row>
    <row r="148" spans="1:21">
      <c r="A148" s="11" t="s">
        <v>139</v>
      </c>
      <c r="B148" s="12">
        <v>45469</v>
      </c>
      <c r="C148" s="11" t="s">
        <v>140</v>
      </c>
      <c r="D148" s="13">
        <v>183020977818</v>
      </c>
      <c r="E148" s="13">
        <v>161922077818</v>
      </c>
      <c r="F148">
        <v>9.7</v>
      </c>
      <c r="G148" s="14">
        <f t="shared" si="12"/>
        <v>0.884718679511257</v>
      </c>
      <c r="H148" s="15">
        <f t="shared" si="13"/>
        <v>1</v>
      </c>
      <c r="I148" s="13">
        <f t="shared" si="14"/>
        <v>183020977818</v>
      </c>
      <c r="J148">
        <v>1</v>
      </c>
      <c r="K148">
        <v>1</v>
      </c>
      <c r="L148" s="13">
        <f t="shared" si="15"/>
        <v>1775303484834.6</v>
      </c>
      <c r="M148" s="13">
        <f t="shared" si="16"/>
        <v>1570644154834.6</v>
      </c>
      <c r="N148" s="14">
        <f t="shared" si="17"/>
        <v>0.0941809916327856</v>
      </c>
      <c r="O148" s="14">
        <f t="shared" si="18"/>
        <v>0.0889577057659367</v>
      </c>
      <c r="R148" s="19"/>
      <c r="U148" s="19"/>
    </row>
    <row r="149" spans="1:21">
      <c r="A149" s="11" t="s">
        <v>142</v>
      </c>
      <c r="B149" s="12">
        <v>45469</v>
      </c>
      <c r="C149" s="11" t="s">
        <v>143</v>
      </c>
      <c r="D149" s="13">
        <v>2068859044</v>
      </c>
      <c r="E149" s="13">
        <v>1952475544</v>
      </c>
      <c r="F149">
        <v>64.41</v>
      </c>
      <c r="G149" s="14">
        <f t="shared" si="12"/>
        <v>0.943745080005557</v>
      </c>
      <c r="H149" s="15">
        <f t="shared" si="13"/>
        <v>1</v>
      </c>
      <c r="I149" s="13">
        <f t="shared" si="14"/>
        <v>2068859044</v>
      </c>
      <c r="J149">
        <v>1</v>
      </c>
      <c r="K149">
        <v>1</v>
      </c>
      <c r="L149" s="13">
        <f t="shared" si="15"/>
        <v>133255211024.04</v>
      </c>
      <c r="M149" s="13">
        <f t="shared" si="16"/>
        <v>125758949789.04</v>
      </c>
      <c r="N149" s="14">
        <f t="shared" si="17"/>
        <v>0.00706927464610337</v>
      </c>
      <c r="O149" s="14">
        <f t="shared" si="18"/>
        <v>0.00712270033815822</v>
      </c>
      <c r="R149" s="19"/>
      <c r="U149" s="19"/>
    </row>
    <row r="150" spans="1:21">
      <c r="A150" s="11" t="s">
        <v>145</v>
      </c>
      <c r="B150" s="12">
        <v>45469</v>
      </c>
      <c r="C150" s="11" t="s">
        <v>146</v>
      </c>
      <c r="D150" s="13">
        <v>26577888940</v>
      </c>
      <c r="E150" s="13">
        <v>20556293036</v>
      </c>
      <c r="F150">
        <v>17.26</v>
      </c>
      <c r="G150" s="14">
        <f t="shared" si="12"/>
        <v>0.773435884332505</v>
      </c>
      <c r="H150" s="15">
        <f t="shared" si="13"/>
        <v>0.8</v>
      </c>
      <c r="I150" s="13">
        <f t="shared" si="14"/>
        <v>21262311152</v>
      </c>
      <c r="J150">
        <v>1</v>
      </c>
      <c r="K150">
        <v>1</v>
      </c>
      <c r="L150" s="13">
        <f t="shared" si="15"/>
        <v>366987490483.52</v>
      </c>
      <c r="M150" s="13">
        <f t="shared" si="16"/>
        <v>354801617801.36</v>
      </c>
      <c r="N150" s="14">
        <f t="shared" si="17"/>
        <v>0.0194689223931679</v>
      </c>
      <c r="O150" s="14">
        <f t="shared" si="18"/>
        <v>0.0200951551148614</v>
      </c>
      <c r="R150" s="19"/>
      <c r="U150" s="19"/>
    </row>
    <row r="151" spans="1:21">
      <c r="A151" s="11" t="s">
        <v>148</v>
      </c>
      <c r="B151" s="12">
        <v>45469</v>
      </c>
      <c r="C151" s="11" t="s">
        <v>149</v>
      </c>
      <c r="D151" s="13">
        <v>15960543349</v>
      </c>
      <c r="E151" s="13">
        <v>12760763349</v>
      </c>
      <c r="F151">
        <v>15.49</v>
      </c>
      <c r="G151" s="14">
        <f t="shared" si="12"/>
        <v>0.799519356576261</v>
      </c>
      <c r="H151" s="15">
        <f t="shared" si="13"/>
        <v>0.8</v>
      </c>
      <c r="I151" s="13">
        <f t="shared" si="14"/>
        <v>12768434679.2</v>
      </c>
      <c r="J151">
        <v>1</v>
      </c>
      <c r="K151">
        <v>1</v>
      </c>
      <c r="L151" s="13">
        <f t="shared" si="15"/>
        <v>197783053180.808</v>
      </c>
      <c r="M151" s="13">
        <f t="shared" si="16"/>
        <v>197664224276.01</v>
      </c>
      <c r="N151" s="14">
        <f t="shared" si="17"/>
        <v>0.0104925181727247</v>
      </c>
      <c r="O151" s="14">
        <f t="shared" si="18"/>
        <v>0.0111952512282765</v>
      </c>
      <c r="R151" s="19"/>
      <c r="U151" s="19"/>
    </row>
    <row r="152" spans="1:21">
      <c r="A152" s="11" t="s">
        <v>151</v>
      </c>
      <c r="B152" s="12">
        <v>45469</v>
      </c>
      <c r="C152" s="11" t="s">
        <v>152</v>
      </c>
      <c r="D152" s="13">
        <v>18883284867</v>
      </c>
      <c r="E152" s="13">
        <v>18883284867</v>
      </c>
      <c r="F152">
        <v>10.55</v>
      </c>
      <c r="G152" s="14">
        <f t="shared" si="12"/>
        <v>1</v>
      </c>
      <c r="H152" s="15">
        <f t="shared" si="13"/>
        <v>1</v>
      </c>
      <c r="I152" s="13">
        <f t="shared" si="14"/>
        <v>18883284867</v>
      </c>
      <c r="J152">
        <v>1</v>
      </c>
      <c r="K152">
        <v>1</v>
      </c>
      <c r="L152" s="13">
        <f t="shared" si="15"/>
        <v>199218655346.85</v>
      </c>
      <c r="M152" s="13">
        <f t="shared" si="16"/>
        <v>199218655346.85</v>
      </c>
      <c r="N152" s="14">
        <f t="shared" si="17"/>
        <v>0.0105686777909212</v>
      </c>
      <c r="O152" s="14">
        <f t="shared" si="18"/>
        <v>0.0112832906619112</v>
      </c>
      <c r="R152" s="19"/>
      <c r="U152" s="19"/>
    </row>
    <row r="153" spans="1:21">
      <c r="A153" s="11" t="s">
        <v>154</v>
      </c>
      <c r="B153" s="12">
        <v>45469</v>
      </c>
      <c r="C153" s="11" t="s">
        <v>155</v>
      </c>
      <c r="D153" s="13">
        <v>294387791241</v>
      </c>
      <c r="E153" s="13">
        <v>210765514846</v>
      </c>
      <c r="F153">
        <v>4.55</v>
      </c>
      <c r="G153" s="14">
        <f t="shared" si="12"/>
        <v>0.715945161847616</v>
      </c>
      <c r="H153" s="15">
        <f t="shared" si="13"/>
        <v>0.8</v>
      </c>
      <c r="I153" s="13">
        <f t="shared" si="14"/>
        <v>235510232992.8</v>
      </c>
      <c r="J153">
        <v>1</v>
      </c>
      <c r="K153">
        <v>1</v>
      </c>
      <c r="L153" s="13">
        <f t="shared" si="15"/>
        <v>1071571560117.24</v>
      </c>
      <c r="M153" s="13">
        <f t="shared" si="16"/>
        <v>958983092549.3</v>
      </c>
      <c r="N153" s="14">
        <f t="shared" si="17"/>
        <v>0.0568475604309059</v>
      </c>
      <c r="O153" s="14">
        <f t="shared" si="18"/>
        <v>0.0543146170435355</v>
      </c>
      <c r="R153" s="19"/>
      <c r="U153" s="19"/>
    </row>
    <row r="154" spans="1:21">
      <c r="A154" s="11" t="s">
        <v>157</v>
      </c>
      <c r="B154" s="12">
        <v>45469</v>
      </c>
      <c r="C154" s="11" t="s">
        <v>158</v>
      </c>
      <c r="D154" s="13">
        <v>2911927203</v>
      </c>
      <c r="E154" s="13">
        <v>2524851053</v>
      </c>
      <c r="F154">
        <v>40.21</v>
      </c>
      <c r="G154" s="14">
        <f t="shared" si="12"/>
        <v>0.867072174880877</v>
      </c>
      <c r="H154" s="15">
        <f t="shared" si="13"/>
        <v>1</v>
      </c>
      <c r="I154" s="13">
        <f t="shared" si="14"/>
        <v>2911927203</v>
      </c>
      <c r="J154">
        <v>1</v>
      </c>
      <c r="K154">
        <v>1</v>
      </c>
      <c r="L154" s="13">
        <f t="shared" si="15"/>
        <v>117088592832.63</v>
      </c>
      <c r="M154" s="13">
        <f t="shared" si="16"/>
        <v>101524260841.13</v>
      </c>
      <c r="N154" s="14">
        <f t="shared" si="17"/>
        <v>0.00621162515370828</v>
      </c>
      <c r="O154" s="14">
        <f t="shared" si="18"/>
        <v>0.0057501027818491</v>
      </c>
      <c r="R154" s="19"/>
      <c r="U154" s="19"/>
    </row>
    <row r="155" spans="1:21">
      <c r="A155" s="11" t="s">
        <v>160</v>
      </c>
      <c r="B155" s="12">
        <v>45469</v>
      </c>
      <c r="C155" s="11" t="s">
        <v>161</v>
      </c>
      <c r="D155" s="13">
        <v>5560600544</v>
      </c>
      <c r="E155" s="13">
        <v>5560600544</v>
      </c>
      <c r="F155">
        <v>34.93</v>
      </c>
      <c r="G155" s="14">
        <f t="shared" si="12"/>
        <v>1</v>
      </c>
      <c r="H155" s="15">
        <f t="shared" si="13"/>
        <v>1</v>
      </c>
      <c r="I155" s="13">
        <f t="shared" si="14"/>
        <v>5560600544</v>
      </c>
      <c r="J155">
        <v>1</v>
      </c>
      <c r="K155">
        <v>1</v>
      </c>
      <c r="L155" s="13">
        <f t="shared" si="15"/>
        <v>194231777001.92</v>
      </c>
      <c r="M155" s="13">
        <f t="shared" si="16"/>
        <v>194231777001.92</v>
      </c>
      <c r="N155" s="14">
        <f t="shared" si="17"/>
        <v>0.0103041206874796</v>
      </c>
      <c r="O155" s="14">
        <f t="shared" si="18"/>
        <v>0.0110008452364892</v>
      </c>
      <c r="R155" s="19"/>
      <c r="U155" s="19"/>
    </row>
    <row r="156" spans="1:21">
      <c r="A156" s="11" t="s">
        <v>163</v>
      </c>
      <c r="B156" s="12">
        <v>45469</v>
      </c>
      <c r="C156" s="11" t="s">
        <v>164</v>
      </c>
      <c r="D156" s="13">
        <v>1215775699</v>
      </c>
      <c r="E156" s="13">
        <v>1214426982</v>
      </c>
      <c r="F156">
        <v>100.15</v>
      </c>
      <c r="G156" s="14">
        <f t="shared" si="12"/>
        <v>0.998890653102287</v>
      </c>
      <c r="H156" s="15">
        <f t="shared" si="13"/>
        <v>1</v>
      </c>
      <c r="I156" s="13">
        <f t="shared" si="14"/>
        <v>1215775699</v>
      </c>
      <c r="J156">
        <v>1</v>
      </c>
      <c r="K156">
        <v>1</v>
      </c>
      <c r="L156" s="13">
        <f t="shared" si="15"/>
        <v>121759936254.85</v>
      </c>
      <c r="M156" s="13">
        <f t="shared" si="16"/>
        <v>121624862247.3</v>
      </c>
      <c r="N156" s="14">
        <f t="shared" si="17"/>
        <v>0.00645944292656809</v>
      </c>
      <c r="O156" s="14">
        <f t="shared" si="18"/>
        <v>0.0068885550405001</v>
      </c>
      <c r="R156" s="19"/>
      <c r="U156" s="19"/>
    </row>
    <row r="157" spans="1:21">
      <c r="A157" s="11" t="s">
        <v>166</v>
      </c>
      <c r="B157" s="12">
        <v>45469</v>
      </c>
      <c r="C157" s="11" t="s">
        <v>167</v>
      </c>
      <c r="D157" s="13">
        <v>666906348</v>
      </c>
      <c r="E157" s="13">
        <v>665235412</v>
      </c>
      <c r="F157">
        <v>93.2</v>
      </c>
      <c r="G157" s="14">
        <f t="shared" si="12"/>
        <v>0.997494496783527</v>
      </c>
      <c r="H157" s="15">
        <f t="shared" si="13"/>
        <v>1</v>
      </c>
      <c r="I157" s="13">
        <f t="shared" si="14"/>
        <v>666906348</v>
      </c>
      <c r="J157">
        <v>1</v>
      </c>
      <c r="K157">
        <v>1</v>
      </c>
      <c r="L157" s="13">
        <f t="shared" si="15"/>
        <v>62155671633.6</v>
      </c>
      <c r="M157" s="13">
        <f t="shared" si="16"/>
        <v>61999940398.4</v>
      </c>
      <c r="N157" s="14">
        <f t="shared" si="17"/>
        <v>0.003297398354738</v>
      </c>
      <c r="O157" s="14">
        <f t="shared" si="18"/>
        <v>0.00351153533949088</v>
      </c>
      <c r="R157" s="19"/>
      <c r="U157" s="19"/>
    </row>
    <row r="158" spans="1:21">
      <c r="A158" s="11" t="s">
        <v>169</v>
      </c>
      <c r="B158" s="12">
        <v>45469</v>
      </c>
      <c r="C158" s="11" t="s">
        <v>170</v>
      </c>
      <c r="D158" s="13">
        <v>621305500</v>
      </c>
      <c r="E158" s="13">
        <v>621305500</v>
      </c>
      <c r="F158">
        <v>143.59</v>
      </c>
      <c r="G158" s="14">
        <f t="shared" si="12"/>
        <v>1</v>
      </c>
      <c r="H158" s="15">
        <f t="shared" si="13"/>
        <v>1</v>
      </c>
      <c r="I158" s="13">
        <f t="shared" si="14"/>
        <v>621305500</v>
      </c>
      <c r="J158">
        <v>1</v>
      </c>
      <c r="K158">
        <v>1</v>
      </c>
      <c r="L158" s="13">
        <f t="shared" si="15"/>
        <v>89213256745</v>
      </c>
      <c r="M158" s="13">
        <f t="shared" si="16"/>
        <v>89213256745</v>
      </c>
      <c r="N158" s="14">
        <f t="shared" si="17"/>
        <v>0.00473282064661593</v>
      </c>
      <c r="O158" s="14">
        <f t="shared" si="18"/>
        <v>0.00505283556400362</v>
      </c>
      <c r="R158" s="19"/>
      <c r="U158" s="19"/>
    </row>
    <row r="159" spans="1:21">
      <c r="A159" s="11" t="s">
        <v>172</v>
      </c>
      <c r="B159" s="12">
        <v>45469</v>
      </c>
      <c r="C159" s="11" t="s">
        <v>173</v>
      </c>
      <c r="D159" s="13">
        <v>2324338091</v>
      </c>
      <c r="E159" s="13">
        <v>880037056</v>
      </c>
      <c r="F159">
        <v>72.65</v>
      </c>
      <c r="G159" s="14">
        <f t="shared" si="12"/>
        <v>0.378618351352398</v>
      </c>
      <c r="H159" s="15">
        <f t="shared" si="13"/>
        <v>0.4</v>
      </c>
      <c r="I159" s="13">
        <f t="shared" si="14"/>
        <v>929735236.4</v>
      </c>
      <c r="J159">
        <v>1</v>
      </c>
      <c r="K159">
        <v>1</v>
      </c>
      <c r="L159" s="13">
        <f t="shared" si="15"/>
        <v>67545264924.46</v>
      </c>
      <c r="M159" s="13">
        <f t="shared" si="16"/>
        <v>63934692118.4</v>
      </c>
      <c r="N159" s="14">
        <f t="shared" si="17"/>
        <v>0.00358331974506181</v>
      </c>
      <c r="O159" s="14">
        <f t="shared" si="18"/>
        <v>0.0036211152680241</v>
      </c>
      <c r="R159" s="19"/>
      <c r="U159" s="19"/>
    </row>
    <row r="160" spans="1:21">
      <c r="A160" s="11" t="s">
        <v>175</v>
      </c>
      <c r="B160" s="12">
        <v>45469</v>
      </c>
      <c r="C160" s="11" t="s">
        <v>215</v>
      </c>
      <c r="D160" s="13">
        <v>462057980</v>
      </c>
      <c r="E160" s="13">
        <v>462057980</v>
      </c>
      <c r="F160">
        <v>249.9</v>
      </c>
      <c r="G160" s="14">
        <f t="shared" si="12"/>
        <v>1</v>
      </c>
      <c r="H160" s="15">
        <f t="shared" si="13"/>
        <v>1</v>
      </c>
      <c r="I160" s="13">
        <f t="shared" si="14"/>
        <v>462057980</v>
      </c>
      <c r="J160">
        <v>1</v>
      </c>
      <c r="K160">
        <v>1</v>
      </c>
      <c r="L160" s="13">
        <f t="shared" si="15"/>
        <v>115468289202</v>
      </c>
      <c r="M160" s="13">
        <f t="shared" si="16"/>
        <v>115468289202</v>
      </c>
      <c r="N160" s="14">
        <f t="shared" si="17"/>
        <v>0.0061256670040271</v>
      </c>
      <c r="O160" s="14">
        <f t="shared" si="18"/>
        <v>0.00653986077273455</v>
      </c>
      <c r="R160" s="19"/>
      <c r="U160" s="19"/>
    </row>
    <row r="161" spans="1:21">
      <c r="A161" s="11" t="s">
        <v>178</v>
      </c>
      <c r="B161" s="12">
        <v>45469</v>
      </c>
      <c r="C161" s="11" t="s">
        <v>179</v>
      </c>
      <c r="D161" s="13">
        <v>7956184726</v>
      </c>
      <c r="E161" s="13">
        <v>1973609172</v>
      </c>
      <c r="F161">
        <v>46.47</v>
      </c>
      <c r="G161" s="14">
        <f t="shared" si="12"/>
        <v>0.248059747224124</v>
      </c>
      <c r="H161" s="15">
        <f t="shared" si="13"/>
        <v>0.3</v>
      </c>
      <c r="I161" s="13">
        <f t="shared" si="14"/>
        <v>2386855417.8</v>
      </c>
      <c r="J161">
        <v>1</v>
      </c>
      <c r="K161">
        <v>1</v>
      </c>
      <c r="L161" s="13">
        <f t="shared" si="15"/>
        <v>110917171265.166</v>
      </c>
      <c r="M161" s="13">
        <f t="shared" si="16"/>
        <v>91713618222.84</v>
      </c>
      <c r="N161" s="14">
        <f t="shared" si="17"/>
        <v>0.0058842272704884</v>
      </c>
      <c r="O161" s="14">
        <f t="shared" si="18"/>
        <v>0.00519445034031659</v>
      </c>
      <c r="R161" s="19"/>
      <c r="U161" s="19"/>
    </row>
    <row r="162" ht="15.5" spans="1:21">
      <c r="A162" s="9"/>
      <c r="B162" s="10"/>
      <c r="C162" s="9"/>
      <c r="D162" s="9"/>
      <c r="E162" s="9"/>
      <c r="F162" s="9"/>
      <c r="R162" s="19"/>
      <c r="U162" s="19"/>
    </row>
    <row r="163" ht="15.5" spans="1:21">
      <c r="A163" s="9"/>
      <c r="B163" s="10"/>
      <c r="C163" s="9"/>
      <c r="D163" s="9"/>
      <c r="E163" s="9"/>
      <c r="F163" s="9"/>
      <c r="J163" s="16" t="s">
        <v>184</v>
      </c>
      <c r="K163" s="17"/>
      <c r="L163" s="13">
        <f>SUM(L112:L161)</f>
        <v>18849912854565.8</v>
      </c>
      <c r="M163" s="13"/>
      <c r="R163" s="19"/>
      <c r="U163" s="19"/>
    </row>
    <row r="164" ht="15.5" spans="1:21">
      <c r="A164" s="9"/>
      <c r="B164" s="10"/>
      <c r="C164" s="9"/>
      <c r="D164" s="9"/>
      <c r="E164" s="9"/>
      <c r="F164" s="9"/>
      <c r="J164" s="16" t="s">
        <v>185</v>
      </c>
      <c r="K164" s="17"/>
      <c r="L164" s="13">
        <f>L109</f>
        <v>18900327392572.5</v>
      </c>
      <c r="M164" s="13"/>
      <c r="R164" s="19"/>
      <c r="U164" s="19"/>
    </row>
    <row r="165" ht="15.5" spans="1:21">
      <c r="A165" s="9"/>
      <c r="B165" s="10"/>
      <c r="C165" s="9"/>
      <c r="D165" s="9"/>
      <c r="E165" s="9"/>
      <c r="F165" s="9"/>
      <c r="J165" s="16" t="s">
        <v>186</v>
      </c>
      <c r="K165" s="17"/>
      <c r="L165">
        <f>L163/L164*L55</f>
        <v>2397.66738184722</v>
      </c>
      <c r="R165" s="19"/>
      <c r="U165" s="19"/>
    </row>
    <row r="166" ht="15.5" spans="1:21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8"/>
      <c r="N166" s="18"/>
      <c r="O166" s="18"/>
      <c r="R166" s="19"/>
      <c r="U166" s="19"/>
    </row>
    <row r="167" spans="1:19">
      <c r="A167" s="11" t="s">
        <v>22</v>
      </c>
      <c r="B167" s="12">
        <v>45470</v>
      </c>
      <c r="C167" s="11" t="s">
        <v>23</v>
      </c>
      <c r="D167" s="13">
        <v>121739689893</v>
      </c>
      <c r="E167" s="13">
        <v>94971971046</v>
      </c>
      <c r="F167">
        <v>6.16</v>
      </c>
      <c r="G167" s="14">
        <f t="shared" ref="G167:G216" si="19">E167/D167</f>
        <v>0.78012331992527</v>
      </c>
      <c r="H167" s="15">
        <f t="shared" ref="H167:H216" si="20">IF(G167&lt;=0.15,ROUNDUP(G167,2),IF(G167&lt;=0.2,0.2,IF(G167&lt;=0.3,0.3,IF(G167&lt;=0.4,0.4,IF(G167&lt;=0.5,0.5,IF(G167&lt;=0.6,0.6,IF(G167&lt;=0.7,0.7,IF(G167&lt;=0.8,0.8,1))))))))</f>
        <v>0.8</v>
      </c>
      <c r="I167" s="13">
        <f t="shared" ref="I167:I216" si="21">D167*H167</f>
        <v>97391751914.4</v>
      </c>
      <c r="J167">
        <v>1</v>
      </c>
      <c r="K167">
        <v>1</v>
      </c>
      <c r="L167" s="13">
        <f t="shared" ref="L167:L216" si="22">F167*I167*J167*K167</f>
        <v>599933191792.704</v>
      </c>
      <c r="M167" s="13">
        <f t="shared" ref="M167:M216" si="23">E167*F167</f>
        <v>585027341643.36</v>
      </c>
      <c r="N167" s="14">
        <f t="shared" ref="N167:N216" si="24">L167/SUM($L$167:$L$216)</f>
        <v>0.0318322630688088</v>
      </c>
      <c r="O167" s="14">
        <f t="shared" ref="O167:O216" si="25">M167/SUM($M$167:$M$216)</f>
        <v>0.0331486204676228</v>
      </c>
      <c r="P167" s="14"/>
      <c r="Q167" s="14"/>
      <c r="S167" s="21"/>
    </row>
    <row r="168" spans="1:19">
      <c r="A168" s="11" t="s">
        <v>26</v>
      </c>
      <c r="B168" s="12">
        <v>45470</v>
      </c>
      <c r="C168" s="11" t="s">
        <v>27</v>
      </c>
      <c r="D168" s="13">
        <v>14820546829</v>
      </c>
      <c r="E168" s="13">
        <v>11366683345</v>
      </c>
      <c r="F168">
        <v>18.4</v>
      </c>
      <c r="G168" s="14">
        <f t="shared" si="19"/>
        <v>0.766954382732918</v>
      </c>
      <c r="H168" s="15">
        <f t="shared" si="20"/>
        <v>0.8</v>
      </c>
      <c r="I168" s="13">
        <f t="shared" si="21"/>
        <v>11856437463.2</v>
      </c>
      <c r="J168">
        <v>1</v>
      </c>
      <c r="K168">
        <v>1</v>
      </c>
      <c r="L168" s="13">
        <f t="shared" si="22"/>
        <v>218158449322.88</v>
      </c>
      <c r="M168" s="13">
        <f t="shared" si="23"/>
        <v>209146973548</v>
      </c>
      <c r="N168" s="14">
        <f t="shared" si="24"/>
        <v>0.0115754174706987</v>
      </c>
      <c r="O168" s="14">
        <f t="shared" si="25"/>
        <v>0.0118506147569441</v>
      </c>
      <c r="P168" s="14"/>
      <c r="Q168" s="14"/>
      <c r="S168" s="21"/>
    </row>
    <row r="169" spans="1:19">
      <c r="A169" s="11" t="s">
        <v>30</v>
      </c>
      <c r="B169" s="12">
        <v>45470</v>
      </c>
      <c r="C169" s="11" t="s">
        <v>31</v>
      </c>
      <c r="D169" s="13">
        <v>8485740237</v>
      </c>
      <c r="E169" s="13">
        <v>8464215837</v>
      </c>
      <c r="F169">
        <v>16.26</v>
      </c>
      <c r="G169" s="14">
        <f t="shared" si="19"/>
        <v>0.997463462302776</v>
      </c>
      <c r="H169" s="15">
        <f t="shared" si="20"/>
        <v>1</v>
      </c>
      <c r="I169" s="13">
        <f t="shared" si="21"/>
        <v>8485740237</v>
      </c>
      <c r="J169">
        <v>1</v>
      </c>
      <c r="K169">
        <v>1</v>
      </c>
      <c r="L169" s="13">
        <f t="shared" si="22"/>
        <v>137978136253.62</v>
      </c>
      <c r="M169" s="13">
        <f t="shared" si="23"/>
        <v>137628149509.62</v>
      </c>
      <c r="N169" s="14">
        <f t="shared" si="24"/>
        <v>0.0073210757315238</v>
      </c>
      <c r="O169" s="14">
        <f t="shared" si="25"/>
        <v>0.00779823944798942</v>
      </c>
      <c r="P169" s="14"/>
      <c r="Q169" s="14"/>
      <c r="S169" s="21"/>
    </row>
    <row r="170" spans="1:19">
      <c r="A170" s="11" t="s">
        <v>34</v>
      </c>
      <c r="B170" s="12">
        <v>45470</v>
      </c>
      <c r="C170" s="11" t="s">
        <v>35</v>
      </c>
      <c r="D170" s="13">
        <v>25219845601</v>
      </c>
      <c r="E170" s="13">
        <v>20628944429</v>
      </c>
      <c r="F170">
        <v>34.26</v>
      </c>
      <c r="G170" s="14">
        <f t="shared" si="19"/>
        <v>0.81796473917279</v>
      </c>
      <c r="H170" s="15">
        <f t="shared" si="20"/>
        <v>1</v>
      </c>
      <c r="I170" s="13">
        <f t="shared" si="21"/>
        <v>25219845601</v>
      </c>
      <c r="J170">
        <v>1</v>
      </c>
      <c r="K170">
        <v>1</v>
      </c>
      <c r="L170" s="13">
        <f t="shared" si="22"/>
        <v>864031910290.26</v>
      </c>
      <c r="M170" s="13">
        <f t="shared" si="23"/>
        <v>706747636137.54</v>
      </c>
      <c r="N170" s="14">
        <f t="shared" si="24"/>
        <v>0.045845256512676</v>
      </c>
      <c r="O170" s="14">
        <f t="shared" si="25"/>
        <v>0.0400454944394628</v>
      </c>
      <c r="P170" s="14"/>
      <c r="Q170" s="14"/>
      <c r="S170" s="21"/>
    </row>
    <row r="171" spans="1:19">
      <c r="A171" s="11" t="s">
        <v>38</v>
      </c>
      <c r="B171" s="12">
        <v>45470</v>
      </c>
      <c r="C171" s="11" t="s">
        <v>39</v>
      </c>
      <c r="D171" s="13">
        <v>11970443418</v>
      </c>
      <c r="E171" s="13">
        <v>11970443418</v>
      </c>
      <c r="F171">
        <v>8.97</v>
      </c>
      <c r="G171" s="14">
        <f t="shared" si="19"/>
        <v>1</v>
      </c>
      <c r="H171" s="15">
        <f t="shared" si="20"/>
        <v>1</v>
      </c>
      <c r="I171" s="13">
        <f t="shared" si="21"/>
        <v>11970443418</v>
      </c>
      <c r="J171">
        <v>1</v>
      </c>
      <c r="K171">
        <v>1</v>
      </c>
      <c r="L171" s="13">
        <f t="shared" si="22"/>
        <v>107374877459.46</v>
      </c>
      <c r="M171" s="13">
        <f t="shared" si="23"/>
        <v>107374877459.46</v>
      </c>
      <c r="N171" s="14">
        <f t="shared" si="24"/>
        <v>0.00569727661851332</v>
      </c>
      <c r="O171" s="14">
        <f t="shared" si="25"/>
        <v>0.00608403882571176</v>
      </c>
      <c r="P171" s="14"/>
      <c r="Q171" s="14"/>
      <c r="S171" s="21"/>
    </row>
    <row r="172" spans="1:19">
      <c r="A172" s="11" t="s">
        <v>42</v>
      </c>
      <c r="B172" s="12">
        <v>45470</v>
      </c>
      <c r="C172" s="11" t="s">
        <v>43</v>
      </c>
      <c r="D172" s="13">
        <v>31800581312</v>
      </c>
      <c r="E172" s="13">
        <v>30965652312</v>
      </c>
      <c r="F172">
        <v>4.59</v>
      </c>
      <c r="G172" s="14">
        <f t="shared" si="19"/>
        <v>0.973744851019911</v>
      </c>
      <c r="H172" s="15">
        <f t="shared" si="20"/>
        <v>1</v>
      </c>
      <c r="I172" s="13">
        <f t="shared" si="21"/>
        <v>31800581312</v>
      </c>
      <c r="J172">
        <v>1</v>
      </c>
      <c r="K172">
        <v>1</v>
      </c>
      <c r="L172" s="13">
        <f t="shared" si="22"/>
        <v>145964668222.08</v>
      </c>
      <c r="M172" s="13">
        <f t="shared" si="23"/>
        <v>142132344112.08</v>
      </c>
      <c r="N172" s="14">
        <f t="shared" si="24"/>
        <v>0.0077448385606278</v>
      </c>
      <c r="O172" s="14">
        <f t="shared" si="25"/>
        <v>0.00805345459224209</v>
      </c>
      <c r="P172" s="14"/>
      <c r="Q172" s="14"/>
      <c r="S172" s="21"/>
    </row>
    <row r="173" spans="1:19">
      <c r="A173" s="11" t="s">
        <v>45</v>
      </c>
      <c r="B173" s="12">
        <v>45470</v>
      </c>
      <c r="C173" s="11" t="s">
        <v>46</v>
      </c>
      <c r="D173" s="13">
        <v>5052792541</v>
      </c>
      <c r="E173" s="13">
        <v>5052792541</v>
      </c>
      <c r="F173">
        <v>13.55</v>
      </c>
      <c r="G173" s="14">
        <f t="shared" si="19"/>
        <v>1</v>
      </c>
      <c r="H173" s="15">
        <f t="shared" si="20"/>
        <v>1</v>
      </c>
      <c r="I173" s="13">
        <f t="shared" si="21"/>
        <v>5052792541</v>
      </c>
      <c r="J173">
        <v>1</v>
      </c>
      <c r="K173">
        <v>1</v>
      </c>
      <c r="L173" s="13">
        <f t="shared" si="22"/>
        <v>68465338930.55</v>
      </c>
      <c r="M173" s="13">
        <f t="shared" si="23"/>
        <v>68465338930.55</v>
      </c>
      <c r="N173" s="14">
        <f t="shared" si="24"/>
        <v>0.00363274896229692</v>
      </c>
      <c r="O173" s="14">
        <f t="shared" si="25"/>
        <v>0.0038793597732044</v>
      </c>
      <c r="P173" s="14"/>
      <c r="Q173" s="14"/>
      <c r="S173" s="21"/>
    </row>
    <row r="174" spans="1:19">
      <c r="A174" s="11" t="s">
        <v>51</v>
      </c>
      <c r="B174" s="12">
        <v>45470</v>
      </c>
      <c r="C174" s="11" t="s">
        <v>52</v>
      </c>
      <c r="D174" s="13">
        <v>11575299445</v>
      </c>
      <c r="E174" s="13">
        <v>11575299445</v>
      </c>
      <c r="F174">
        <v>13.79</v>
      </c>
      <c r="G174" s="14">
        <f t="shared" si="19"/>
        <v>1</v>
      </c>
      <c r="H174" s="15">
        <f t="shared" si="20"/>
        <v>1</v>
      </c>
      <c r="I174" s="13">
        <f t="shared" si="21"/>
        <v>11575299445</v>
      </c>
      <c r="J174">
        <v>1</v>
      </c>
      <c r="K174">
        <v>1</v>
      </c>
      <c r="L174" s="13">
        <f t="shared" si="22"/>
        <v>159623379346.55</v>
      </c>
      <c r="M174" s="13">
        <f t="shared" si="23"/>
        <v>159623379346.55</v>
      </c>
      <c r="N174" s="14">
        <f t="shared" si="24"/>
        <v>0.00846956539962095</v>
      </c>
      <c r="O174" s="14">
        <f t="shared" si="25"/>
        <v>0.00904452568807254</v>
      </c>
      <c r="P174" s="14"/>
      <c r="Q174" s="14"/>
      <c r="S174" s="21"/>
    </row>
    <row r="175" spans="1:19">
      <c r="A175" s="11" t="s">
        <v>55</v>
      </c>
      <c r="B175" s="12">
        <v>45470</v>
      </c>
      <c r="C175" s="11" t="s">
        <v>56</v>
      </c>
      <c r="D175" s="13">
        <v>4472428758</v>
      </c>
      <c r="E175" s="13">
        <v>4472428758</v>
      </c>
      <c r="F175">
        <v>37.75</v>
      </c>
      <c r="G175" s="14">
        <f t="shared" si="19"/>
        <v>1</v>
      </c>
      <c r="H175" s="15">
        <f t="shared" si="20"/>
        <v>1</v>
      </c>
      <c r="I175" s="13">
        <f t="shared" si="21"/>
        <v>4472428758</v>
      </c>
      <c r="J175">
        <v>1</v>
      </c>
      <c r="K175">
        <v>1</v>
      </c>
      <c r="L175" s="13">
        <f t="shared" si="22"/>
        <v>168834185614.5</v>
      </c>
      <c r="M175" s="13">
        <f t="shared" si="23"/>
        <v>168834185614.5</v>
      </c>
      <c r="N175" s="14">
        <f t="shared" si="24"/>
        <v>0.00895828783106549</v>
      </c>
      <c r="O175" s="14">
        <f t="shared" si="25"/>
        <v>0.00956642526343154</v>
      </c>
      <c r="P175" s="14"/>
      <c r="Q175" s="14"/>
      <c r="S175" s="21"/>
    </row>
    <row r="176" spans="1:19">
      <c r="A176" s="11" t="s">
        <v>58</v>
      </c>
      <c r="B176" s="12">
        <v>45470</v>
      </c>
      <c r="C176" s="11" t="s">
        <v>59</v>
      </c>
      <c r="D176" s="13">
        <v>6379002274</v>
      </c>
      <c r="E176" s="13">
        <v>6379002274</v>
      </c>
      <c r="F176">
        <v>39.24</v>
      </c>
      <c r="G176" s="14">
        <f t="shared" si="19"/>
        <v>1</v>
      </c>
      <c r="H176" s="15">
        <f t="shared" si="20"/>
        <v>1</v>
      </c>
      <c r="I176" s="13">
        <f t="shared" si="21"/>
        <v>6379002274</v>
      </c>
      <c r="J176">
        <v>1</v>
      </c>
      <c r="K176">
        <v>1</v>
      </c>
      <c r="L176" s="13">
        <f t="shared" si="22"/>
        <v>250312049231.76</v>
      </c>
      <c r="M176" s="13">
        <f t="shared" si="23"/>
        <v>250312049231.76</v>
      </c>
      <c r="N176" s="14">
        <f t="shared" si="24"/>
        <v>0.0132814771868652</v>
      </c>
      <c r="O176" s="14">
        <f t="shared" si="25"/>
        <v>0.0141830962893949</v>
      </c>
      <c r="P176" s="14"/>
      <c r="Q176" s="14"/>
      <c r="S176" s="21"/>
    </row>
    <row r="177" spans="1:19">
      <c r="A177" s="11" t="s">
        <v>61</v>
      </c>
      <c r="B177" s="12">
        <v>45470</v>
      </c>
      <c r="C177" s="11" t="s">
        <v>62</v>
      </c>
      <c r="D177" s="13">
        <v>3139746626</v>
      </c>
      <c r="E177" s="13">
        <v>3139746626</v>
      </c>
      <c r="F177">
        <v>83.1</v>
      </c>
      <c r="G177" s="14">
        <f t="shared" si="19"/>
        <v>1</v>
      </c>
      <c r="H177" s="15">
        <f t="shared" si="20"/>
        <v>1</v>
      </c>
      <c r="I177" s="13">
        <f t="shared" si="21"/>
        <v>3139746626</v>
      </c>
      <c r="J177">
        <v>1</v>
      </c>
      <c r="K177">
        <v>1</v>
      </c>
      <c r="L177" s="13">
        <f t="shared" si="22"/>
        <v>260912944620.6</v>
      </c>
      <c r="M177" s="13">
        <f t="shared" si="23"/>
        <v>260912944620.6</v>
      </c>
      <c r="N177" s="14">
        <f t="shared" si="24"/>
        <v>0.0138439573019829</v>
      </c>
      <c r="O177" s="14">
        <f t="shared" si="25"/>
        <v>0.0147837606222354</v>
      </c>
      <c r="P177" s="14"/>
      <c r="Q177" s="14"/>
      <c r="S177" s="21"/>
    </row>
    <row r="178" spans="1:19">
      <c r="A178" s="11" t="s">
        <v>64</v>
      </c>
      <c r="B178" s="12">
        <v>45470</v>
      </c>
      <c r="C178" s="11" t="s">
        <v>65</v>
      </c>
      <c r="D178" s="13">
        <v>8032824078</v>
      </c>
      <c r="E178" s="13">
        <v>7984484714</v>
      </c>
      <c r="F178">
        <v>24.21</v>
      </c>
      <c r="G178" s="14">
        <f t="shared" si="19"/>
        <v>0.993982270303617</v>
      </c>
      <c r="H178" s="15">
        <f t="shared" si="20"/>
        <v>1</v>
      </c>
      <c r="I178" s="13">
        <f t="shared" si="21"/>
        <v>8032824078</v>
      </c>
      <c r="J178">
        <v>1</v>
      </c>
      <c r="K178">
        <v>1</v>
      </c>
      <c r="L178" s="13">
        <f t="shared" si="22"/>
        <v>194474670928.38</v>
      </c>
      <c r="M178" s="13">
        <f t="shared" si="23"/>
        <v>193304374925.94</v>
      </c>
      <c r="N178" s="14">
        <f t="shared" si="24"/>
        <v>0.0103187637722022</v>
      </c>
      <c r="O178" s="14">
        <f t="shared" si="25"/>
        <v>0.0109529468163854</v>
      </c>
      <c r="P178" s="14"/>
      <c r="Q178" s="14"/>
      <c r="S178" s="21"/>
    </row>
    <row r="179" spans="1:19">
      <c r="A179" s="11" t="s">
        <v>67</v>
      </c>
      <c r="B179" s="12">
        <v>45470</v>
      </c>
      <c r="C179" s="11" t="s">
        <v>68</v>
      </c>
      <c r="D179" s="13">
        <v>603317210</v>
      </c>
      <c r="E179" s="13">
        <v>603317210</v>
      </c>
      <c r="F179">
        <v>211.1</v>
      </c>
      <c r="G179" s="14">
        <f t="shared" si="19"/>
        <v>1</v>
      </c>
      <c r="H179" s="15">
        <f t="shared" si="20"/>
        <v>1</v>
      </c>
      <c r="I179" s="13">
        <f t="shared" si="21"/>
        <v>603317210</v>
      </c>
      <c r="J179">
        <v>1</v>
      </c>
      <c r="K179">
        <v>1</v>
      </c>
      <c r="L179" s="13">
        <f t="shared" si="22"/>
        <v>127360263031</v>
      </c>
      <c r="M179" s="13">
        <f t="shared" si="23"/>
        <v>127360263031</v>
      </c>
      <c r="N179" s="14">
        <f t="shared" si="24"/>
        <v>0.00675769477798175</v>
      </c>
      <c r="O179" s="14">
        <f t="shared" si="25"/>
        <v>0.00721644395287921</v>
      </c>
      <c r="P179" s="14"/>
      <c r="Q179" s="14"/>
      <c r="S179" s="21"/>
    </row>
    <row r="180" spans="1:19">
      <c r="A180" s="11" t="s">
        <v>70</v>
      </c>
      <c r="B180" s="12">
        <v>45470</v>
      </c>
      <c r="C180" s="11" t="s">
        <v>71</v>
      </c>
      <c r="D180" s="13">
        <v>4501977571</v>
      </c>
      <c r="E180" s="13">
        <v>4501977571</v>
      </c>
      <c r="F180">
        <v>19.45</v>
      </c>
      <c r="G180" s="14">
        <f t="shared" si="19"/>
        <v>1</v>
      </c>
      <c r="H180" s="15">
        <f t="shared" si="20"/>
        <v>1</v>
      </c>
      <c r="I180" s="13">
        <f t="shared" si="21"/>
        <v>4501977571</v>
      </c>
      <c r="J180">
        <v>1</v>
      </c>
      <c r="K180">
        <v>1</v>
      </c>
      <c r="L180" s="13">
        <f t="shared" si="22"/>
        <v>87563463755.95</v>
      </c>
      <c r="M180" s="13">
        <f t="shared" si="23"/>
        <v>87563463755.95</v>
      </c>
      <c r="N180" s="14">
        <f t="shared" si="24"/>
        <v>0.00464608935065993</v>
      </c>
      <c r="O180" s="14">
        <f t="shared" si="25"/>
        <v>0.00496149123342323</v>
      </c>
      <c r="P180" s="14"/>
      <c r="Q180" s="14"/>
      <c r="S180" s="21"/>
    </row>
    <row r="181" spans="1:19">
      <c r="A181" s="11" t="s">
        <v>73</v>
      </c>
      <c r="B181" s="12">
        <v>45470</v>
      </c>
      <c r="C181" s="11" t="s">
        <v>74</v>
      </c>
      <c r="D181" s="13">
        <v>1256197800</v>
      </c>
      <c r="E181" s="13">
        <v>1256197800</v>
      </c>
      <c r="F181">
        <v>1490.49</v>
      </c>
      <c r="G181" s="14">
        <f t="shared" si="19"/>
        <v>1</v>
      </c>
      <c r="H181" s="15">
        <f t="shared" si="20"/>
        <v>1</v>
      </c>
      <c r="I181" s="13">
        <f t="shared" si="21"/>
        <v>1256197800</v>
      </c>
      <c r="J181">
        <v>1</v>
      </c>
      <c r="K181">
        <v>1</v>
      </c>
      <c r="L181" s="13">
        <f t="shared" si="22"/>
        <v>1872350258922</v>
      </c>
      <c r="M181" s="13">
        <f t="shared" si="23"/>
        <v>1872350258922</v>
      </c>
      <c r="N181" s="14">
        <f t="shared" si="24"/>
        <v>0.0993463052458539</v>
      </c>
      <c r="O181" s="14">
        <f t="shared" si="25"/>
        <v>0.106090474235128</v>
      </c>
      <c r="P181" s="14"/>
      <c r="Q181" s="14"/>
      <c r="S181" s="21"/>
    </row>
    <row r="182" spans="1:19">
      <c r="A182" s="11" t="s">
        <v>76</v>
      </c>
      <c r="B182" s="12">
        <v>45470</v>
      </c>
      <c r="C182" s="11" t="s">
        <v>77</v>
      </c>
      <c r="D182" s="13">
        <v>9438114893</v>
      </c>
      <c r="E182" s="13">
        <v>6308552654</v>
      </c>
      <c r="F182">
        <v>28.4</v>
      </c>
      <c r="G182" s="14">
        <f t="shared" si="19"/>
        <v>0.668412360468179</v>
      </c>
      <c r="H182" s="15">
        <f t="shared" si="20"/>
        <v>0.7</v>
      </c>
      <c r="I182" s="13">
        <f t="shared" si="21"/>
        <v>6606680425.1</v>
      </c>
      <c r="J182">
        <v>1</v>
      </c>
      <c r="K182">
        <v>1</v>
      </c>
      <c r="L182" s="13">
        <f t="shared" si="22"/>
        <v>187629724072.84</v>
      </c>
      <c r="M182" s="13">
        <f t="shared" si="23"/>
        <v>179162895373.6</v>
      </c>
      <c r="N182" s="14">
        <f t="shared" si="24"/>
        <v>0.00995557308367496</v>
      </c>
      <c r="O182" s="14">
        <f t="shared" si="25"/>
        <v>0.0101516671065954</v>
      </c>
      <c r="P182" s="14"/>
      <c r="Q182" s="14"/>
      <c r="S182" s="21"/>
    </row>
    <row r="183" spans="1:19">
      <c r="A183" s="11" t="s">
        <v>79</v>
      </c>
      <c r="B183" s="12">
        <v>45470</v>
      </c>
      <c r="C183" s="11" t="s">
        <v>80</v>
      </c>
      <c r="D183" s="13">
        <v>1219964222</v>
      </c>
      <c r="E183" s="13">
        <v>1219964222</v>
      </c>
      <c r="F183">
        <v>216.01</v>
      </c>
      <c r="G183" s="14">
        <f t="shared" si="19"/>
        <v>1</v>
      </c>
      <c r="H183" s="15">
        <f t="shared" si="20"/>
        <v>1</v>
      </c>
      <c r="I183" s="13">
        <f t="shared" si="21"/>
        <v>1219964222</v>
      </c>
      <c r="J183">
        <v>1</v>
      </c>
      <c r="K183">
        <v>1</v>
      </c>
      <c r="L183" s="13">
        <f t="shared" si="22"/>
        <v>263524471594.22</v>
      </c>
      <c r="M183" s="13">
        <f t="shared" si="23"/>
        <v>263524471594.22</v>
      </c>
      <c r="N183" s="14">
        <f t="shared" si="24"/>
        <v>0.0139825240870396</v>
      </c>
      <c r="O183" s="14">
        <f t="shared" si="25"/>
        <v>0.0149317340763415</v>
      </c>
      <c r="P183" s="14"/>
      <c r="Q183" s="14"/>
      <c r="S183" s="21"/>
    </row>
    <row r="184" spans="1:19">
      <c r="A184" s="11" t="s">
        <v>82</v>
      </c>
      <c r="B184" s="12">
        <v>45470</v>
      </c>
      <c r="C184" s="11" t="s">
        <v>83</v>
      </c>
      <c r="D184" s="13">
        <v>6366098705</v>
      </c>
      <c r="E184" s="13">
        <v>6305094159</v>
      </c>
      <c r="F184">
        <v>25.77</v>
      </c>
      <c r="G184" s="14">
        <f t="shared" si="19"/>
        <v>0.990417279274654</v>
      </c>
      <c r="H184" s="15">
        <f t="shared" si="20"/>
        <v>1</v>
      </c>
      <c r="I184" s="13">
        <f t="shared" si="21"/>
        <v>6366098705</v>
      </c>
      <c r="J184">
        <v>1</v>
      </c>
      <c r="K184">
        <v>1</v>
      </c>
      <c r="L184" s="13">
        <f t="shared" si="22"/>
        <v>164054363627.85</v>
      </c>
      <c r="M184" s="13">
        <f t="shared" si="23"/>
        <v>162482276477.43</v>
      </c>
      <c r="N184" s="14">
        <f t="shared" si="24"/>
        <v>0.00870467200686603</v>
      </c>
      <c r="O184" s="14">
        <f t="shared" si="25"/>
        <v>0.00920651554598467</v>
      </c>
      <c r="P184" s="14"/>
      <c r="Q184" s="14"/>
      <c r="S184" s="21"/>
    </row>
    <row r="185" spans="1:19">
      <c r="A185" s="11" t="s">
        <v>85</v>
      </c>
      <c r="B185" s="12">
        <v>45470</v>
      </c>
      <c r="C185" s="11" t="s">
        <v>86</v>
      </c>
      <c r="D185" s="13">
        <v>24468217716</v>
      </c>
      <c r="E185" s="13">
        <v>24007256503</v>
      </c>
      <c r="F185">
        <v>28.82</v>
      </c>
      <c r="G185" s="14">
        <f t="shared" si="19"/>
        <v>0.981160817745276</v>
      </c>
      <c r="H185" s="15">
        <f t="shared" si="20"/>
        <v>1</v>
      </c>
      <c r="I185" s="13">
        <f t="shared" si="21"/>
        <v>24468217716</v>
      </c>
      <c r="J185">
        <v>1</v>
      </c>
      <c r="K185">
        <v>1</v>
      </c>
      <c r="L185" s="13">
        <f t="shared" si="22"/>
        <v>705174034575.12</v>
      </c>
      <c r="M185" s="13">
        <f t="shared" si="23"/>
        <v>691889132416.46</v>
      </c>
      <c r="N185" s="14">
        <f t="shared" si="24"/>
        <v>0.0374163084906373</v>
      </c>
      <c r="O185" s="14">
        <f t="shared" si="25"/>
        <v>0.0392035869498345</v>
      </c>
      <c r="P185" s="14"/>
      <c r="Q185" s="14"/>
      <c r="S185" s="21"/>
    </row>
    <row r="186" spans="1:19">
      <c r="A186" s="11" t="s">
        <v>88</v>
      </c>
      <c r="B186" s="12">
        <v>45470</v>
      </c>
      <c r="C186" s="11" t="s">
        <v>89</v>
      </c>
      <c r="D186" s="13">
        <v>21427608756</v>
      </c>
      <c r="E186" s="13">
        <v>758622867</v>
      </c>
      <c r="F186">
        <v>104.79</v>
      </c>
      <c r="G186" s="14">
        <f t="shared" si="19"/>
        <v>0.0354039909743814</v>
      </c>
      <c r="H186" s="15">
        <f t="shared" si="20"/>
        <v>0.04</v>
      </c>
      <c r="I186" s="13">
        <f t="shared" si="21"/>
        <v>857104350.24</v>
      </c>
      <c r="J186">
        <v>1</v>
      </c>
      <c r="K186">
        <v>1</v>
      </c>
      <c r="L186" s="13">
        <f t="shared" si="22"/>
        <v>89815964861.6496</v>
      </c>
      <c r="M186" s="13">
        <f t="shared" si="23"/>
        <v>79496090232.93</v>
      </c>
      <c r="N186" s="14">
        <f t="shared" si="24"/>
        <v>0.00476560633811841</v>
      </c>
      <c r="O186" s="14">
        <f t="shared" si="25"/>
        <v>0.00450438045577318</v>
      </c>
      <c r="P186" s="14"/>
      <c r="Q186" s="14"/>
      <c r="S186" s="21"/>
    </row>
    <row r="187" spans="1:19">
      <c r="A187" s="11" t="s">
        <v>91</v>
      </c>
      <c r="B187" s="12">
        <v>45470</v>
      </c>
      <c r="C187" s="11" t="s">
        <v>92</v>
      </c>
      <c r="D187" s="13">
        <v>7578044598</v>
      </c>
      <c r="E187" s="13">
        <v>7578037052</v>
      </c>
      <c r="F187">
        <v>14.26</v>
      </c>
      <c r="G187" s="14">
        <f t="shared" si="19"/>
        <v>0.99999900422861</v>
      </c>
      <c r="H187" s="15">
        <f t="shared" si="20"/>
        <v>1</v>
      </c>
      <c r="I187" s="13">
        <f t="shared" si="21"/>
        <v>7578044598</v>
      </c>
      <c r="J187">
        <v>1</v>
      </c>
      <c r="K187">
        <v>1</v>
      </c>
      <c r="L187" s="13">
        <f t="shared" si="22"/>
        <v>108062915967.48</v>
      </c>
      <c r="M187" s="13">
        <f t="shared" si="23"/>
        <v>108062808361.52</v>
      </c>
      <c r="N187" s="14">
        <f t="shared" si="24"/>
        <v>0.00573378372145143</v>
      </c>
      <c r="O187" s="14">
        <f t="shared" si="25"/>
        <v>0.00612301813275796</v>
      </c>
      <c r="P187" s="14"/>
      <c r="Q187" s="14"/>
      <c r="S187" s="21"/>
    </row>
    <row r="188" spans="1:19">
      <c r="A188" s="11" t="s">
        <v>94</v>
      </c>
      <c r="B188" s="12">
        <v>45470</v>
      </c>
      <c r="C188" s="11" t="s">
        <v>95</v>
      </c>
      <c r="D188" s="13">
        <v>19868519955</v>
      </c>
      <c r="E188" s="13">
        <v>16491037955</v>
      </c>
      <c r="F188">
        <v>43.5</v>
      </c>
      <c r="G188" s="14">
        <f t="shared" si="19"/>
        <v>0.830008374672617</v>
      </c>
      <c r="H188" s="15">
        <f t="shared" si="20"/>
        <v>1</v>
      </c>
      <c r="I188" s="13">
        <f t="shared" si="21"/>
        <v>19868519955</v>
      </c>
      <c r="J188">
        <v>1</v>
      </c>
      <c r="K188">
        <v>1</v>
      </c>
      <c r="L188" s="13">
        <f t="shared" si="22"/>
        <v>864280618042.5</v>
      </c>
      <c r="M188" s="13">
        <f t="shared" si="23"/>
        <v>717360151042.5</v>
      </c>
      <c r="N188" s="14">
        <f t="shared" si="24"/>
        <v>0.0458584528663782</v>
      </c>
      <c r="O188" s="14">
        <f t="shared" si="25"/>
        <v>0.0406468171533779</v>
      </c>
      <c r="P188" s="14"/>
      <c r="Q188" s="14"/>
      <c r="S188" s="21"/>
    </row>
    <row r="189" spans="1:19">
      <c r="A189" s="11" t="s">
        <v>97</v>
      </c>
      <c r="B189" s="12">
        <v>45470</v>
      </c>
      <c r="C189" s="11" t="s">
        <v>98</v>
      </c>
      <c r="D189" s="13">
        <v>20774297994</v>
      </c>
      <c r="E189" s="13">
        <v>20774297994</v>
      </c>
      <c r="F189">
        <v>17.45</v>
      </c>
      <c r="G189" s="14">
        <f t="shared" si="19"/>
        <v>1</v>
      </c>
      <c r="H189" s="15">
        <f t="shared" si="20"/>
        <v>1</v>
      </c>
      <c r="I189" s="13">
        <f t="shared" si="21"/>
        <v>20774297994</v>
      </c>
      <c r="J189">
        <v>1</v>
      </c>
      <c r="K189">
        <v>1</v>
      </c>
      <c r="L189" s="13">
        <f t="shared" si="22"/>
        <v>362511499995.3</v>
      </c>
      <c r="M189" s="13">
        <f t="shared" si="23"/>
        <v>362511499995.3</v>
      </c>
      <c r="N189" s="14">
        <f t="shared" si="24"/>
        <v>0.0192347441201522</v>
      </c>
      <c r="O189" s="14">
        <f t="shared" si="25"/>
        <v>0.020540503448501</v>
      </c>
      <c r="P189" s="14"/>
      <c r="Q189" s="14"/>
      <c r="S189" s="21"/>
    </row>
    <row r="190" spans="1:19">
      <c r="A190" s="11" t="s">
        <v>100</v>
      </c>
      <c r="B190" s="12">
        <v>45470</v>
      </c>
      <c r="C190" s="11" t="s">
        <v>214</v>
      </c>
      <c r="D190" s="13">
        <v>9695000000</v>
      </c>
      <c r="E190" s="13">
        <v>9695000000</v>
      </c>
      <c r="F190">
        <v>26.63</v>
      </c>
      <c r="G190" s="14">
        <f t="shared" si="19"/>
        <v>1</v>
      </c>
      <c r="H190" s="15">
        <f t="shared" si="20"/>
        <v>1</v>
      </c>
      <c r="I190" s="13">
        <f t="shared" si="21"/>
        <v>9695000000</v>
      </c>
      <c r="J190">
        <v>1</v>
      </c>
      <c r="K190">
        <v>1</v>
      </c>
      <c r="L190" s="13">
        <f t="shared" si="22"/>
        <v>258177850000</v>
      </c>
      <c r="M190" s="13">
        <f t="shared" si="23"/>
        <v>258177850000</v>
      </c>
      <c r="N190" s="14">
        <f t="shared" si="24"/>
        <v>0.0136988340571414</v>
      </c>
      <c r="O190" s="14">
        <f t="shared" si="25"/>
        <v>0.0146287856200985</v>
      </c>
      <c r="P190" s="14"/>
      <c r="Q190" s="14"/>
      <c r="S190" s="21"/>
    </row>
    <row r="191" spans="1:19">
      <c r="A191" s="11" t="s">
        <v>103</v>
      </c>
      <c r="B191" s="12">
        <v>45470</v>
      </c>
      <c r="C191" s="11" t="s">
        <v>104</v>
      </c>
      <c r="D191" s="13">
        <v>349983033873</v>
      </c>
      <c r="E191" s="13">
        <v>319244210777</v>
      </c>
      <c r="F191">
        <v>4.32</v>
      </c>
      <c r="G191" s="14">
        <f t="shared" si="19"/>
        <v>0.91217053365177</v>
      </c>
      <c r="H191" s="15">
        <f t="shared" si="20"/>
        <v>1</v>
      </c>
      <c r="I191" s="13">
        <f t="shared" si="21"/>
        <v>349983033873</v>
      </c>
      <c r="J191">
        <v>1</v>
      </c>
      <c r="K191">
        <v>1</v>
      </c>
      <c r="L191" s="13">
        <f t="shared" si="22"/>
        <v>1511926706331.36</v>
      </c>
      <c r="M191" s="13">
        <f t="shared" si="23"/>
        <v>1379134990556.64</v>
      </c>
      <c r="N191" s="14">
        <f t="shared" si="24"/>
        <v>0.0802223469464701</v>
      </c>
      <c r="O191" s="14">
        <f t="shared" si="25"/>
        <v>0.0781440782701911</v>
      </c>
      <c r="P191" s="14"/>
      <c r="Q191" s="14"/>
      <c r="S191" s="21"/>
    </row>
    <row r="192" spans="1:19">
      <c r="A192" s="11" t="s">
        <v>106</v>
      </c>
      <c r="B192" s="12">
        <v>45470</v>
      </c>
      <c r="C192" s="11" t="s">
        <v>107</v>
      </c>
      <c r="D192" s="13">
        <v>18210234607</v>
      </c>
      <c r="E192" s="13">
        <v>10762657695</v>
      </c>
      <c r="F192">
        <v>41.42</v>
      </c>
      <c r="G192" s="14">
        <f t="shared" si="19"/>
        <v>0.591022462218188</v>
      </c>
      <c r="H192" s="15">
        <f t="shared" si="20"/>
        <v>0.6</v>
      </c>
      <c r="I192" s="13">
        <f t="shared" si="21"/>
        <v>10926140764.2</v>
      </c>
      <c r="J192">
        <v>1</v>
      </c>
      <c r="K192">
        <v>1</v>
      </c>
      <c r="L192" s="13">
        <f t="shared" si="22"/>
        <v>452560750453.164</v>
      </c>
      <c r="M192" s="13">
        <f t="shared" si="23"/>
        <v>445789281726.9</v>
      </c>
      <c r="N192" s="14">
        <f t="shared" si="24"/>
        <v>0.024012728517312</v>
      </c>
      <c r="O192" s="14">
        <f t="shared" si="25"/>
        <v>0.0252591608231323</v>
      </c>
      <c r="P192" s="14"/>
      <c r="Q192" s="14"/>
      <c r="S192" s="21"/>
    </row>
    <row r="193" spans="1:19">
      <c r="A193" s="11" t="s">
        <v>109</v>
      </c>
      <c r="B193" s="12">
        <v>45470</v>
      </c>
      <c r="C193" s="11" t="s">
        <v>110</v>
      </c>
      <c r="D193" s="13">
        <v>74262726645</v>
      </c>
      <c r="E193" s="13">
        <v>39250864015</v>
      </c>
      <c r="F193">
        <v>7.44</v>
      </c>
      <c r="G193" s="14">
        <f t="shared" si="19"/>
        <v>0.528540571943068</v>
      </c>
      <c r="H193" s="15">
        <f t="shared" si="20"/>
        <v>0.6</v>
      </c>
      <c r="I193" s="13">
        <f t="shared" si="21"/>
        <v>44557635987</v>
      </c>
      <c r="J193">
        <v>1</v>
      </c>
      <c r="K193">
        <v>1</v>
      </c>
      <c r="L193" s="13">
        <f t="shared" si="22"/>
        <v>331508811743.28</v>
      </c>
      <c r="M193" s="13">
        <f t="shared" si="23"/>
        <v>292026428271.6</v>
      </c>
      <c r="N193" s="14">
        <f t="shared" si="24"/>
        <v>0.0175897514079978</v>
      </c>
      <c r="O193" s="14">
        <f t="shared" si="25"/>
        <v>0.0165467022619807</v>
      </c>
      <c r="P193" s="14"/>
      <c r="Q193" s="14"/>
      <c r="S193" s="21"/>
    </row>
    <row r="194" spans="1:19">
      <c r="A194" s="11" t="s">
        <v>112</v>
      </c>
      <c r="B194" s="12">
        <v>45470</v>
      </c>
      <c r="C194" s="11" t="s">
        <v>113</v>
      </c>
      <c r="D194" s="13">
        <v>24750629817</v>
      </c>
      <c r="E194" s="13">
        <v>20419450121</v>
      </c>
      <c r="F194">
        <v>6.42</v>
      </c>
      <c r="G194" s="14">
        <f t="shared" si="19"/>
        <v>0.82500729363157</v>
      </c>
      <c r="H194" s="15">
        <f t="shared" si="20"/>
        <v>1</v>
      </c>
      <c r="I194" s="13">
        <f t="shared" si="21"/>
        <v>24750629817</v>
      </c>
      <c r="J194">
        <v>1</v>
      </c>
      <c r="K194">
        <v>1</v>
      </c>
      <c r="L194" s="13">
        <f t="shared" si="22"/>
        <v>158899043425.14</v>
      </c>
      <c r="M194" s="13">
        <f t="shared" si="23"/>
        <v>131092869776.82</v>
      </c>
      <c r="N194" s="14">
        <f t="shared" si="24"/>
        <v>0.00843113236755014</v>
      </c>
      <c r="O194" s="14">
        <f t="shared" si="25"/>
        <v>0.00742793964814793</v>
      </c>
      <c r="P194" s="14"/>
      <c r="Q194" s="14"/>
      <c r="S194" s="21"/>
    </row>
    <row r="195" spans="1:19">
      <c r="A195" s="11" t="s">
        <v>115</v>
      </c>
      <c r="B195" s="12">
        <v>45470</v>
      </c>
      <c r="C195" s="11" t="s">
        <v>116</v>
      </c>
      <c r="D195" s="13">
        <v>356406257089</v>
      </c>
      <c r="E195" s="13">
        <v>269612212539</v>
      </c>
      <c r="F195">
        <v>5.7</v>
      </c>
      <c r="G195" s="14">
        <f t="shared" si="19"/>
        <v>0.756474408561446</v>
      </c>
      <c r="H195" s="15">
        <f t="shared" si="20"/>
        <v>0.8</v>
      </c>
      <c r="I195" s="13">
        <f t="shared" si="21"/>
        <v>285125005671.2</v>
      </c>
      <c r="J195">
        <v>1</v>
      </c>
      <c r="K195">
        <v>1</v>
      </c>
      <c r="L195" s="13">
        <f t="shared" si="22"/>
        <v>1625212532325.84</v>
      </c>
      <c r="M195" s="13">
        <f t="shared" si="23"/>
        <v>1536789611472.3</v>
      </c>
      <c r="N195" s="14">
        <f t="shared" si="24"/>
        <v>0.0862332566016732</v>
      </c>
      <c r="O195" s="14">
        <f t="shared" si="25"/>
        <v>0.0870770508369434</v>
      </c>
      <c r="P195" s="14"/>
      <c r="Q195" s="14"/>
      <c r="S195" s="21"/>
    </row>
    <row r="196" spans="1:19">
      <c r="A196" s="11" t="s">
        <v>118</v>
      </c>
      <c r="B196" s="12">
        <v>45470</v>
      </c>
      <c r="C196" s="11" t="s">
        <v>119</v>
      </c>
      <c r="D196" s="13">
        <v>9620341455</v>
      </c>
      <c r="E196" s="13">
        <v>6845041455</v>
      </c>
      <c r="F196">
        <v>27.91</v>
      </c>
      <c r="G196" s="14">
        <f t="shared" si="19"/>
        <v>0.711517515986131</v>
      </c>
      <c r="H196" s="15">
        <f t="shared" si="20"/>
        <v>0.8</v>
      </c>
      <c r="I196" s="13">
        <f t="shared" si="21"/>
        <v>7696273164</v>
      </c>
      <c r="J196">
        <v>1</v>
      </c>
      <c r="K196">
        <v>1</v>
      </c>
      <c r="L196" s="13">
        <f t="shared" si="22"/>
        <v>214802984007.24</v>
      </c>
      <c r="M196" s="13">
        <f t="shared" si="23"/>
        <v>191045107009.05</v>
      </c>
      <c r="N196" s="14">
        <f t="shared" si="24"/>
        <v>0.0113973775554099</v>
      </c>
      <c r="O196" s="14">
        <f t="shared" si="25"/>
        <v>0.0108249329452708</v>
      </c>
      <c r="P196" s="14"/>
      <c r="Q196" s="14"/>
      <c r="S196" s="21"/>
    </row>
    <row r="197" spans="1:19">
      <c r="A197" s="11" t="s">
        <v>121</v>
      </c>
      <c r="B197" s="12">
        <v>45470</v>
      </c>
      <c r="C197" s="11" t="s">
        <v>122</v>
      </c>
      <c r="D197" s="13">
        <v>28264705000</v>
      </c>
      <c r="E197" s="13">
        <v>20823530000</v>
      </c>
      <c r="F197">
        <v>31.01</v>
      </c>
      <c r="G197" s="14">
        <f t="shared" si="19"/>
        <v>0.736732614049926</v>
      </c>
      <c r="H197" s="15">
        <f t="shared" si="20"/>
        <v>0.8</v>
      </c>
      <c r="I197" s="13">
        <f t="shared" si="21"/>
        <v>22611764000</v>
      </c>
      <c r="J197">
        <v>1</v>
      </c>
      <c r="K197">
        <v>1</v>
      </c>
      <c r="L197" s="13">
        <f t="shared" si="22"/>
        <v>701190801640</v>
      </c>
      <c r="M197" s="13">
        <f t="shared" si="23"/>
        <v>645737665300</v>
      </c>
      <c r="N197" s="14">
        <f t="shared" si="24"/>
        <v>0.0372049594264587</v>
      </c>
      <c r="O197" s="14">
        <f t="shared" si="25"/>
        <v>0.0365885682001637</v>
      </c>
      <c r="P197" s="14"/>
      <c r="Q197" s="14"/>
      <c r="S197" s="21"/>
    </row>
    <row r="198" spans="1:19">
      <c r="A198" s="11" t="s">
        <v>124</v>
      </c>
      <c r="B198" s="12">
        <v>45470</v>
      </c>
      <c r="C198" s="11" t="s">
        <v>125</v>
      </c>
      <c r="D198" s="13">
        <v>8541932942</v>
      </c>
      <c r="E198" s="13">
        <v>6170387616</v>
      </c>
      <c r="F198">
        <v>25.13</v>
      </c>
      <c r="G198" s="14">
        <f t="shared" si="19"/>
        <v>0.722364324081813</v>
      </c>
      <c r="H198" s="15">
        <f t="shared" si="20"/>
        <v>0.8</v>
      </c>
      <c r="I198" s="13">
        <f t="shared" si="21"/>
        <v>6833546353.6</v>
      </c>
      <c r="J198">
        <v>1</v>
      </c>
      <c r="K198">
        <v>1</v>
      </c>
      <c r="L198" s="13">
        <f t="shared" si="22"/>
        <v>171727019865.968</v>
      </c>
      <c r="M198" s="13">
        <f t="shared" si="23"/>
        <v>155061840790.08</v>
      </c>
      <c r="N198" s="14">
        <f t="shared" si="24"/>
        <v>0.0091117806902154</v>
      </c>
      <c r="O198" s="14">
        <f t="shared" si="25"/>
        <v>0.00878606134018052</v>
      </c>
      <c r="P198" s="14"/>
      <c r="Q198" s="14"/>
      <c r="S198" s="21"/>
    </row>
    <row r="199" spans="1:19">
      <c r="A199" s="11" t="s">
        <v>127</v>
      </c>
      <c r="B199" s="12">
        <v>45470</v>
      </c>
      <c r="C199" s="11" t="s">
        <v>128</v>
      </c>
      <c r="D199" s="13">
        <v>99161076038</v>
      </c>
      <c r="E199" s="13">
        <v>67122395200</v>
      </c>
      <c r="F199">
        <v>5.02</v>
      </c>
      <c r="G199" s="14">
        <f t="shared" si="19"/>
        <v>0.676902650534749</v>
      </c>
      <c r="H199" s="15">
        <f t="shared" si="20"/>
        <v>0.7</v>
      </c>
      <c r="I199" s="13">
        <f t="shared" si="21"/>
        <v>69412753226.6</v>
      </c>
      <c r="J199">
        <v>1</v>
      </c>
      <c r="K199">
        <v>1</v>
      </c>
      <c r="L199" s="13">
        <f t="shared" si="22"/>
        <v>348452021197.532</v>
      </c>
      <c r="M199" s="13">
        <f t="shared" si="23"/>
        <v>336954423904</v>
      </c>
      <c r="N199" s="14">
        <f t="shared" si="24"/>
        <v>0.0184887526767324</v>
      </c>
      <c r="O199" s="14">
        <f t="shared" si="25"/>
        <v>0.0190923970860994</v>
      </c>
      <c r="P199" s="14"/>
      <c r="Q199" s="14"/>
      <c r="S199" s="21"/>
    </row>
    <row r="200" spans="1:19">
      <c r="A200" s="11" t="s">
        <v>130</v>
      </c>
      <c r="B200" s="12">
        <v>45470</v>
      </c>
      <c r="C200" s="11" t="s">
        <v>131</v>
      </c>
      <c r="D200" s="13">
        <v>41619952444</v>
      </c>
      <c r="E200" s="13">
        <v>41320390444</v>
      </c>
      <c r="F200">
        <v>5.25</v>
      </c>
      <c r="G200" s="14">
        <f t="shared" si="19"/>
        <v>0.992802442520734</v>
      </c>
      <c r="H200" s="15">
        <f t="shared" si="20"/>
        <v>1</v>
      </c>
      <c r="I200" s="13">
        <f t="shared" si="21"/>
        <v>41619952444</v>
      </c>
      <c r="J200">
        <v>1</v>
      </c>
      <c r="K200">
        <v>1</v>
      </c>
      <c r="L200" s="13">
        <f t="shared" si="22"/>
        <v>218504750331</v>
      </c>
      <c r="M200" s="13">
        <f t="shared" si="23"/>
        <v>216932049831</v>
      </c>
      <c r="N200" s="14">
        <f t="shared" si="24"/>
        <v>0.0115937920913103</v>
      </c>
      <c r="O200" s="14">
        <f t="shared" si="25"/>
        <v>0.0122917301042914</v>
      </c>
      <c r="P200" s="14"/>
      <c r="Q200" s="14"/>
      <c r="S200" s="21"/>
    </row>
    <row r="201" spans="1:19">
      <c r="A201" s="11" t="s">
        <v>133</v>
      </c>
      <c r="B201" s="12">
        <v>45470</v>
      </c>
      <c r="C201" s="11" t="s">
        <v>134</v>
      </c>
      <c r="D201" s="13">
        <v>17226159334</v>
      </c>
      <c r="E201" s="13">
        <v>13071525850</v>
      </c>
      <c r="F201">
        <v>5.5</v>
      </c>
      <c r="G201" s="14">
        <f t="shared" si="19"/>
        <v>0.758818352747973</v>
      </c>
      <c r="H201" s="15">
        <f t="shared" si="20"/>
        <v>0.8</v>
      </c>
      <c r="I201" s="13">
        <f t="shared" si="21"/>
        <v>13780927467.2</v>
      </c>
      <c r="J201">
        <v>1</v>
      </c>
      <c r="K201">
        <v>1</v>
      </c>
      <c r="L201" s="13">
        <f t="shared" si="22"/>
        <v>75795101069.6</v>
      </c>
      <c r="M201" s="13">
        <f t="shared" si="23"/>
        <v>71893392175</v>
      </c>
      <c r="N201" s="14">
        <f t="shared" si="24"/>
        <v>0.0040216637945382</v>
      </c>
      <c r="O201" s="14">
        <f t="shared" si="25"/>
        <v>0.00407359896145135</v>
      </c>
      <c r="P201" s="14"/>
      <c r="Q201" s="14"/>
      <c r="S201" s="21"/>
    </row>
    <row r="202" spans="1:19">
      <c r="A202" s="11" t="s">
        <v>136</v>
      </c>
      <c r="B202" s="12">
        <v>45470</v>
      </c>
      <c r="C202" s="11" t="s">
        <v>137</v>
      </c>
      <c r="D202" s="13">
        <v>91507138699</v>
      </c>
      <c r="E202" s="13">
        <v>19590425382</v>
      </c>
      <c r="F202">
        <v>5.98</v>
      </c>
      <c r="G202" s="14">
        <f t="shared" si="19"/>
        <v>0.214086306932184</v>
      </c>
      <c r="H202" s="15">
        <f t="shared" si="20"/>
        <v>0.3</v>
      </c>
      <c r="I202" s="13">
        <f t="shared" si="21"/>
        <v>27452141609.7</v>
      </c>
      <c r="J202">
        <v>1</v>
      </c>
      <c r="K202">
        <v>1</v>
      </c>
      <c r="L202" s="13">
        <f t="shared" si="22"/>
        <v>164163806826.006</v>
      </c>
      <c r="M202" s="13">
        <f t="shared" si="23"/>
        <v>117150743784.36</v>
      </c>
      <c r="N202" s="14">
        <f t="shared" si="24"/>
        <v>0.00871047902791847</v>
      </c>
      <c r="O202" s="14">
        <f t="shared" si="25"/>
        <v>0.00663795564203703</v>
      </c>
      <c r="P202" s="14"/>
      <c r="Q202" s="14"/>
      <c r="S202" s="21"/>
    </row>
    <row r="203" spans="1:19">
      <c r="A203" s="11" t="s">
        <v>139</v>
      </c>
      <c r="B203" s="12">
        <v>45470</v>
      </c>
      <c r="C203" s="11" t="s">
        <v>140</v>
      </c>
      <c r="D203" s="13">
        <v>183020977818</v>
      </c>
      <c r="E203" s="13">
        <v>161922077818</v>
      </c>
      <c r="F203">
        <v>9.69</v>
      </c>
      <c r="G203" s="14">
        <f t="shared" si="19"/>
        <v>0.884718679511257</v>
      </c>
      <c r="H203" s="15">
        <f t="shared" si="20"/>
        <v>1</v>
      </c>
      <c r="I203" s="13">
        <f t="shared" si="21"/>
        <v>183020977818</v>
      </c>
      <c r="J203">
        <v>1</v>
      </c>
      <c r="K203">
        <v>1</v>
      </c>
      <c r="L203" s="13">
        <f t="shared" si="22"/>
        <v>1773473275056.42</v>
      </c>
      <c r="M203" s="13">
        <f t="shared" si="23"/>
        <v>1569024934056.42</v>
      </c>
      <c r="N203" s="14">
        <f t="shared" si="24"/>
        <v>0.0940999241405607</v>
      </c>
      <c r="O203" s="14">
        <f t="shared" si="25"/>
        <v>0.0889035577331694</v>
      </c>
      <c r="P203" s="14"/>
      <c r="Q203" s="14"/>
      <c r="S203" s="21"/>
    </row>
    <row r="204" spans="1:19">
      <c r="A204" s="11" t="s">
        <v>142</v>
      </c>
      <c r="B204" s="12">
        <v>45470</v>
      </c>
      <c r="C204" s="11" t="s">
        <v>143</v>
      </c>
      <c r="D204" s="13">
        <v>2068859044</v>
      </c>
      <c r="E204" s="13">
        <v>1952475544</v>
      </c>
      <c r="F204">
        <v>62.95</v>
      </c>
      <c r="G204" s="14">
        <f t="shared" si="19"/>
        <v>0.943745080005557</v>
      </c>
      <c r="H204" s="15">
        <f t="shared" si="20"/>
        <v>1</v>
      </c>
      <c r="I204" s="13">
        <f t="shared" si="21"/>
        <v>2068859044</v>
      </c>
      <c r="J204">
        <v>1</v>
      </c>
      <c r="K204">
        <v>1</v>
      </c>
      <c r="L204" s="13">
        <f t="shared" si="22"/>
        <v>130234676819.8</v>
      </c>
      <c r="M204" s="13">
        <f t="shared" si="23"/>
        <v>122908335494.8</v>
      </c>
      <c r="N204" s="14">
        <f t="shared" si="24"/>
        <v>0.00691021025328038</v>
      </c>
      <c r="O204" s="14">
        <f t="shared" si="25"/>
        <v>0.0069641903473771</v>
      </c>
      <c r="P204" s="14"/>
      <c r="Q204" s="14"/>
      <c r="S204" s="21"/>
    </row>
    <row r="205" spans="1:19">
      <c r="A205" s="11" t="s">
        <v>145</v>
      </c>
      <c r="B205" s="12">
        <v>45470</v>
      </c>
      <c r="C205" s="11" t="s">
        <v>146</v>
      </c>
      <c r="D205" s="13">
        <v>26577888940</v>
      </c>
      <c r="E205" s="13">
        <v>20556293036</v>
      </c>
      <c r="F205">
        <v>16.9</v>
      </c>
      <c r="G205" s="14">
        <f t="shared" si="19"/>
        <v>0.773435884332505</v>
      </c>
      <c r="H205" s="15">
        <f t="shared" si="20"/>
        <v>0.8</v>
      </c>
      <c r="I205" s="13">
        <f t="shared" si="21"/>
        <v>21262311152</v>
      </c>
      <c r="J205">
        <v>1</v>
      </c>
      <c r="K205">
        <v>1</v>
      </c>
      <c r="L205" s="13">
        <f t="shared" si="22"/>
        <v>359333058468.8</v>
      </c>
      <c r="M205" s="13">
        <f t="shared" si="23"/>
        <v>347401352308.4</v>
      </c>
      <c r="N205" s="14">
        <f t="shared" si="24"/>
        <v>0.0190660970304354</v>
      </c>
      <c r="O205" s="14">
        <f t="shared" si="25"/>
        <v>0.0196843373939782</v>
      </c>
      <c r="P205" s="14"/>
      <c r="Q205" s="14"/>
      <c r="S205" s="21"/>
    </row>
    <row r="206" spans="1:19">
      <c r="A206" s="11" t="s">
        <v>148</v>
      </c>
      <c r="B206" s="12">
        <v>45470</v>
      </c>
      <c r="C206" s="11" t="s">
        <v>149</v>
      </c>
      <c r="D206" s="13">
        <v>15960543349</v>
      </c>
      <c r="E206" s="13">
        <v>12760763349</v>
      </c>
      <c r="F206">
        <v>15.02</v>
      </c>
      <c r="G206" s="14">
        <f t="shared" si="19"/>
        <v>0.799519356576261</v>
      </c>
      <c r="H206" s="15">
        <f t="shared" si="20"/>
        <v>0.8</v>
      </c>
      <c r="I206" s="13">
        <f t="shared" si="21"/>
        <v>12768434679.2</v>
      </c>
      <c r="J206">
        <v>1</v>
      </c>
      <c r="K206">
        <v>1</v>
      </c>
      <c r="L206" s="13">
        <f t="shared" si="22"/>
        <v>191781888881.584</v>
      </c>
      <c r="M206" s="13">
        <f t="shared" si="23"/>
        <v>191666665501.98</v>
      </c>
      <c r="N206" s="14">
        <f t="shared" si="24"/>
        <v>0.0101758856189792</v>
      </c>
      <c r="O206" s="14">
        <f t="shared" si="25"/>
        <v>0.010860151481421</v>
      </c>
      <c r="P206" s="14"/>
      <c r="Q206" s="14"/>
      <c r="S206" s="21"/>
    </row>
    <row r="207" spans="1:19">
      <c r="A207" s="11" t="s">
        <v>151</v>
      </c>
      <c r="B207" s="12">
        <v>45470</v>
      </c>
      <c r="C207" s="11" t="s">
        <v>152</v>
      </c>
      <c r="D207" s="13">
        <v>18883284867</v>
      </c>
      <c r="E207" s="13">
        <v>18883284867</v>
      </c>
      <c r="F207">
        <v>10.41</v>
      </c>
      <c r="G207" s="14">
        <f t="shared" si="19"/>
        <v>1</v>
      </c>
      <c r="H207" s="15">
        <f t="shared" si="20"/>
        <v>1</v>
      </c>
      <c r="I207" s="13">
        <f t="shared" si="21"/>
        <v>18883284867</v>
      </c>
      <c r="J207">
        <v>1</v>
      </c>
      <c r="K207">
        <v>1</v>
      </c>
      <c r="L207" s="13">
        <f t="shared" si="22"/>
        <v>196574995465.47</v>
      </c>
      <c r="M207" s="13">
        <f t="shared" si="23"/>
        <v>196574995465.47</v>
      </c>
      <c r="N207" s="14">
        <f t="shared" si="24"/>
        <v>0.0104302063196545</v>
      </c>
      <c r="O207" s="14">
        <f t="shared" si="25"/>
        <v>0.0111382656061943</v>
      </c>
      <c r="P207" s="14"/>
      <c r="Q207" s="14"/>
      <c r="S207" s="21"/>
    </row>
    <row r="208" spans="1:19">
      <c r="A208" s="11" t="s">
        <v>154</v>
      </c>
      <c r="B208" s="12">
        <v>45470</v>
      </c>
      <c r="C208" s="11" t="s">
        <v>155</v>
      </c>
      <c r="D208" s="13">
        <v>294387791241</v>
      </c>
      <c r="E208" s="13">
        <v>210765514846</v>
      </c>
      <c r="F208">
        <v>4.61</v>
      </c>
      <c r="G208" s="14">
        <f t="shared" si="19"/>
        <v>0.715945161847616</v>
      </c>
      <c r="H208" s="15">
        <f t="shared" si="20"/>
        <v>0.8</v>
      </c>
      <c r="I208" s="13">
        <f t="shared" si="21"/>
        <v>235510232992.8</v>
      </c>
      <c r="J208">
        <v>1</v>
      </c>
      <c r="K208">
        <v>1</v>
      </c>
      <c r="L208" s="13">
        <f t="shared" si="22"/>
        <v>1085702174096.81</v>
      </c>
      <c r="M208" s="13">
        <f t="shared" si="23"/>
        <v>971629023440.06</v>
      </c>
      <c r="N208" s="14">
        <f t="shared" si="24"/>
        <v>0.0576070097354589</v>
      </c>
      <c r="O208" s="14">
        <f t="shared" si="25"/>
        <v>0.0550541136126523</v>
      </c>
      <c r="P208" s="14"/>
      <c r="Q208" s="14"/>
      <c r="S208" s="21"/>
    </row>
    <row r="209" spans="1:19">
      <c r="A209" s="11" t="s">
        <v>157</v>
      </c>
      <c r="B209" s="12">
        <v>45470</v>
      </c>
      <c r="C209" s="11" t="s">
        <v>158</v>
      </c>
      <c r="D209" s="13">
        <v>2911927203</v>
      </c>
      <c r="E209" s="13">
        <v>2524851053</v>
      </c>
      <c r="F209">
        <v>39.33</v>
      </c>
      <c r="G209" s="14">
        <f t="shared" si="19"/>
        <v>0.867072174880877</v>
      </c>
      <c r="H209" s="15">
        <f t="shared" si="20"/>
        <v>1</v>
      </c>
      <c r="I209" s="13">
        <f t="shared" si="21"/>
        <v>2911927203</v>
      </c>
      <c r="J209">
        <v>1</v>
      </c>
      <c r="K209">
        <v>1</v>
      </c>
      <c r="L209" s="13">
        <f t="shared" si="22"/>
        <v>114526096893.99</v>
      </c>
      <c r="M209" s="13">
        <f t="shared" si="23"/>
        <v>99302391914.49</v>
      </c>
      <c r="N209" s="14">
        <f t="shared" si="24"/>
        <v>0.0060767180320189</v>
      </c>
      <c r="O209" s="14">
        <f t="shared" si="25"/>
        <v>0.0056266383924108</v>
      </c>
      <c r="P209" s="14"/>
      <c r="Q209" s="14"/>
      <c r="S209" s="21"/>
    </row>
    <row r="210" spans="1:19">
      <c r="A210" s="11" t="s">
        <v>160</v>
      </c>
      <c r="B210" s="12">
        <v>45470</v>
      </c>
      <c r="C210" s="11" t="s">
        <v>161</v>
      </c>
      <c r="D210" s="13">
        <v>5560600544</v>
      </c>
      <c r="E210" s="13">
        <v>5560600544</v>
      </c>
      <c r="F210">
        <v>34.88</v>
      </c>
      <c r="G210" s="14">
        <f t="shared" si="19"/>
        <v>1</v>
      </c>
      <c r="H210" s="15">
        <f t="shared" si="20"/>
        <v>1</v>
      </c>
      <c r="I210" s="13">
        <f t="shared" si="21"/>
        <v>5560600544</v>
      </c>
      <c r="J210">
        <v>1</v>
      </c>
      <c r="K210">
        <v>1</v>
      </c>
      <c r="L210" s="13">
        <f t="shared" si="22"/>
        <v>193953746974.72</v>
      </c>
      <c r="M210" s="13">
        <f t="shared" si="23"/>
        <v>193953746974.72</v>
      </c>
      <c r="N210" s="14">
        <f t="shared" si="24"/>
        <v>0.0102911237140114</v>
      </c>
      <c r="O210" s="14">
        <f t="shared" si="25"/>
        <v>0.0109897413147875</v>
      </c>
      <c r="P210" s="14"/>
      <c r="Q210" s="14"/>
      <c r="S210" s="21"/>
    </row>
    <row r="211" spans="1:19">
      <c r="A211" s="11" t="s">
        <v>163</v>
      </c>
      <c r="B211" s="12">
        <v>45470</v>
      </c>
      <c r="C211" s="11" t="s">
        <v>164</v>
      </c>
      <c r="D211" s="13">
        <v>1215775699</v>
      </c>
      <c r="E211" s="13">
        <v>1214426982</v>
      </c>
      <c r="F211">
        <v>99.08</v>
      </c>
      <c r="G211" s="14">
        <f t="shared" si="19"/>
        <v>0.998890653102287</v>
      </c>
      <c r="H211" s="15">
        <f t="shared" si="20"/>
        <v>1</v>
      </c>
      <c r="I211" s="13">
        <f t="shared" si="21"/>
        <v>1215775699</v>
      </c>
      <c r="J211">
        <v>1</v>
      </c>
      <c r="K211">
        <v>1</v>
      </c>
      <c r="L211" s="13">
        <f t="shared" si="22"/>
        <v>120459056256.92</v>
      </c>
      <c r="M211" s="13">
        <f t="shared" si="23"/>
        <v>120325425376.56</v>
      </c>
      <c r="N211" s="14">
        <f t="shared" si="24"/>
        <v>0.00639151895619013</v>
      </c>
      <c r="O211" s="14">
        <f t="shared" si="25"/>
        <v>0.00681783837180787</v>
      </c>
      <c r="P211" s="14"/>
      <c r="Q211" s="14"/>
      <c r="S211" s="21"/>
    </row>
    <row r="212" spans="1:19">
      <c r="A212" s="11" t="s">
        <v>166</v>
      </c>
      <c r="B212" s="12">
        <v>45470</v>
      </c>
      <c r="C212" s="11" t="s">
        <v>167</v>
      </c>
      <c r="D212" s="13">
        <v>666906348</v>
      </c>
      <c r="E212" s="13">
        <v>665235412</v>
      </c>
      <c r="F212">
        <v>94.2</v>
      </c>
      <c r="G212" s="14">
        <f t="shared" si="19"/>
        <v>0.997494496783527</v>
      </c>
      <c r="H212" s="15">
        <f t="shared" si="20"/>
        <v>1</v>
      </c>
      <c r="I212" s="13">
        <f t="shared" si="21"/>
        <v>666906348</v>
      </c>
      <c r="J212">
        <v>1</v>
      </c>
      <c r="K212">
        <v>1</v>
      </c>
      <c r="L212" s="13">
        <f t="shared" si="22"/>
        <v>62822577981.6</v>
      </c>
      <c r="M212" s="13">
        <f t="shared" si="23"/>
        <v>62665175810.4</v>
      </c>
      <c r="N212" s="14">
        <f t="shared" si="24"/>
        <v>0.00333334587305521</v>
      </c>
      <c r="O212" s="14">
        <f t="shared" si="25"/>
        <v>0.00355071290111109</v>
      </c>
      <c r="P212" s="14"/>
      <c r="Q212" s="14"/>
      <c r="S212" s="21"/>
    </row>
    <row r="213" spans="1:19">
      <c r="A213" s="11" t="s">
        <v>169</v>
      </c>
      <c r="B213" s="12">
        <v>45470</v>
      </c>
      <c r="C213" s="11" t="s">
        <v>170</v>
      </c>
      <c r="D213" s="13">
        <v>621305500</v>
      </c>
      <c r="E213" s="13">
        <v>621305500</v>
      </c>
      <c r="F213">
        <v>141.43</v>
      </c>
      <c r="G213" s="14">
        <f t="shared" si="19"/>
        <v>1</v>
      </c>
      <c r="H213" s="15">
        <f t="shared" si="20"/>
        <v>1</v>
      </c>
      <c r="I213" s="13">
        <f t="shared" si="21"/>
        <v>621305500</v>
      </c>
      <c r="J213">
        <v>1</v>
      </c>
      <c r="K213">
        <v>1</v>
      </c>
      <c r="L213" s="13">
        <f t="shared" si="22"/>
        <v>87871236865</v>
      </c>
      <c r="M213" s="13">
        <f t="shared" si="23"/>
        <v>87871236865</v>
      </c>
      <c r="N213" s="14">
        <f t="shared" si="24"/>
        <v>0.00466241969328277</v>
      </c>
      <c r="O213" s="14">
        <f t="shared" si="25"/>
        <v>0.0049789301687615</v>
      </c>
      <c r="P213" s="14"/>
      <c r="Q213" s="14"/>
      <c r="S213" s="21"/>
    </row>
    <row r="214" spans="1:19">
      <c r="A214" s="11" t="s">
        <v>172</v>
      </c>
      <c r="B214" s="12">
        <v>45470</v>
      </c>
      <c r="C214" s="11" t="s">
        <v>173</v>
      </c>
      <c r="D214" s="13">
        <v>2324338091</v>
      </c>
      <c r="E214" s="13">
        <v>880037056</v>
      </c>
      <c r="F214">
        <v>71.05</v>
      </c>
      <c r="G214" s="14">
        <f t="shared" si="19"/>
        <v>0.378618351352398</v>
      </c>
      <c r="H214" s="15">
        <f t="shared" si="20"/>
        <v>0.4</v>
      </c>
      <c r="I214" s="13">
        <f t="shared" si="21"/>
        <v>929735236.4</v>
      </c>
      <c r="J214">
        <v>1</v>
      </c>
      <c r="K214">
        <v>1</v>
      </c>
      <c r="L214" s="13">
        <f t="shared" si="22"/>
        <v>66057688546.22</v>
      </c>
      <c r="M214" s="13">
        <f t="shared" si="23"/>
        <v>62526632828.8</v>
      </c>
      <c r="N214" s="14">
        <f t="shared" si="24"/>
        <v>0.0035049998037903</v>
      </c>
      <c r="O214" s="14">
        <f t="shared" si="25"/>
        <v>0.00354286282575801</v>
      </c>
      <c r="P214" s="14"/>
      <c r="Q214" s="14"/>
      <c r="S214" s="21"/>
    </row>
    <row r="215" spans="1:19">
      <c r="A215" s="11" t="s">
        <v>175</v>
      </c>
      <c r="B215" s="12">
        <v>45470</v>
      </c>
      <c r="C215" s="11" t="s">
        <v>215</v>
      </c>
      <c r="D215" s="13">
        <v>462057980</v>
      </c>
      <c r="E215" s="13">
        <v>462057980</v>
      </c>
      <c r="F215">
        <v>245.63</v>
      </c>
      <c r="G215" s="14">
        <f t="shared" si="19"/>
        <v>1</v>
      </c>
      <c r="H215" s="15">
        <f t="shared" si="20"/>
        <v>1</v>
      </c>
      <c r="I215" s="13">
        <f t="shared" si="21"/>
        <v>462057980</v>
      </c>
      <c r="J215">
        <v>1</v>
      </c>
      <c r="K215">
        <v>1</v>
      </c>
      <c r="L215" s="13">
        <f t="shared" si="22"/>
        <v>113495301627.4</v>
      </c>
      <c r="M215" s="13">
        <f t="shared" si="23"/>
        <v>113495301627.4</v>
      </c>
      <c r="N215" s="14">
        <f t="shared" si="24"/>
        <v>0.00602202436521556</v>
      </c>
      <c r="O215" s="14">
        <f t="shared" si="25"/>
        <v>0.00643083222048542</v>
      </c>
      <c r="P215" s="14"/>
      <c r="Q215" s="14"/>
      <c r="S215" s="21"/>
    </row>
    <row r="216" spans="1:19">
      <c r="A216" s="11" t="s">
        <v>178</v>
      </c>
      <c r="B216" s="12">
        <v>45470</v>
      </c>
      <c r="C216" s="11" t="s">
        <v>179</v>
      </c>
      <c r="D216" s="13">
        <v>7956184726</v>
      </c>
      <c r="E216" s="13">
        <v>1973609172</v>
      </c>
      <c r="F216">
        <v>45.71</v>
      </c>
      <c r="G216" s="14">
        <f t="shared" si="19"/>
        <v>0.248059747224124</v>
      </c>
      <c r="H216" s="15">
        <f t="shared" si="20"/>
        <v>0.3</v>
      </c>
      <c r="I216" s="13">
        <f t="shared" si="21"/>
        <v>2386855417.8</v>
      </c>
      <c r="J216">
        <v>1</v>
      </c>
      <c r="K216">
        <v>1</v>
      </c>
      <c r="L216" s="13">
        <f t="shared" si="22"/>
        <v>109103161147.638</v>
      </c>
      <c r="M216" s="13">
        <f t="shared" si="23"/>
        <v>90213675252.12</v>
      </c>
      <c r="N216" s="14">
        <f t="shared" si="24"/>
        <v>0.005788978797643</v>
      </c>
      <c r="O216" s="14">
        <f t="shared" si="25"/>
        <v>0.00511165661680291</v>
      </c>
      <c r="P216" s="14"/>
      <c r="Q216" s="14"/>
      <c r="S216" s="21"/>
    </row>
    <row r="218" spans="4:13">
      <c r="D218" s="19"/>
      <c r="E218" s="22"/>
      <c r="J218" s="16" t="s">
        <v>184</v>
      </c>
      <c r="K218" s="17"/>
      <c r="L218" s="13">
        <f>SUM(L167:L216)</f>
        <v>18846702494757.7</v>
      </c>
      <c r="M218" s="13"/>
    </row>
    <row r="219" spans="5:13">
      <c r="E219" s="22"/>
      <c r="J219" s="16" t="s">
        <v>185</v>
      </c>
      <c r="K219" s="17"/>
      <c r="L219" s="13">
        <f>L164</f>
        <v>18900327392572.5</v>
      </c>
      <c r="M219" s="13"/>
    </row>
    <row r="220" spans="10:12">
      <c r="J220" s="16" t="s">
        <v>186</v>
      </c>
      <c r="K220" s="17"/>
      <c r="L220">
        <f>L218/L219*L55</f>
        <v>2397.25903115323</v>
      </c>
    </row>
    <row r="221" spans="10:12">
      <c r="J221" s="19"/>
      <c r="L221" s="22"/>
    </row>
    <row r="222" spans="1:19">
      <c r="A222" s="11" t="s">
        <v>22</v>
      </c>
      <c r="B222" s="12">
        <v>45471</v>
      </c>
      <c r="C222" s="11" t="s">
        <v>23</v>
      </c>
      <c r="D222" s="13">
        <v>121739689893</v>
      </c>
      <c r="E222" s="13">
        <v>94971971046</v>
      </c>
      <c r="F222">
        <v>6.32</v>
      </c>
      <c r="G222" s="14">
        <f t="shared" ref="G222:G271" si="26">E222/D222</f>
        <v>0.78012331992527</v>
      </c>
      <c r="H222" s="15">
        <f t="shared" ref="H222:H271" si="27">IF(G222&lt;=0.15,ROUNDUP(G222,2),IF(G222&lt;=0.2,0.2,IF(G222&lt;=0.3,0.3,IF(G222&lt;=0.4,0.4,IF(G222&lt;=0.5,0.5,IF(G222&lt;=0.6,0.6,IF(G222&lt;=0.7,0.7,IF(G222&lt;=0.8,0.8,1))))))))</f>
        <v>0.8</v>
      </c>
      <c r="I222" s="13">
        <f t="shared" ref="I222:I271" si="28">D222*H222</f>
        <v>97391751914.4</v>
      </c>
      <c r="J222">
        <v>1</v>
      </c>
      <c r="K222">
        <v>1</v>
      </c>
      <c r="L222" s="13">
        <f t="shared" ref="L222:L271" si="29">F222*I222*J222*K222</f>
        <v>615515872099.008</v>
      </c>
      <c r="M222" s="13">
        <f t="shared" ref="M222:M271" si="30">E222*F222</f>
        <v>600222857010.72</v>
      </c>
      <c r="N222" s="14">
        <f t="shared" ref="N222:N271" si="31">L222/SUM($L$222:$L$271)</f>
        <v>0.032377611320258</v>
      </c>
      <c r="O222" s="14">
        <f t="shared" ref="O222:O271" si="32">M222/SUM($M$222:$M$271)</f>
        <v>0.0337363682101642</v>
      </c>
      <c r="P222" s="14"/>
      <c r="Q222" s="14"/>
      <c r="S222" s="21"/>
    </row>
    <row r="223" spans="1:19">
      <c r="A223" s="11" t="s">
        <v>26</v>
      </c>
      <c r="B223" s="12">
        <v>45471</v>
      </c>
      <c r="C223" s="11" t="s">
        <v>27</v>
      </c>
      <c r="D223" s="13">
        <v>14820546829</v>
      </c>
      <c r="E223" s="13">
        <v>11366683345</v>
      </c>
      <c r="F223">
        <v>18.23</v>
      </c>
      <c r="G223" s="14">
        <f t="shared" si="26"/>
        <v>0.766954382732918</v>
      </c>
      <c r="H223" s="15">
        <f t="shared" si="27"/>
        <v>0.8</v>
      </c>
      <c r="I223" s="13">
        <f t="shared" si="28"/>
        <v>11856437463.2</v>
      </c>
      <c r="J223">
        <v>1</v>
      </c>
      <c r="K223">
        <v>1</v>
      </c>
      <c r="L223" s="13">
        <f t="shared" si="29"/>
        <v>216142854954.136</v>
      </c>
      <c r="M223" s="13">
        <f t="shared" si="30"/>
        <v>207214637379.35</v>
      </c>
      <c r="N223" s="14">
        <f t="shared" si="31"/>
        <v>0.0113696326359399</v>
      </c>
      <c r="O223" s="14">
        <f t="shared" si="32"/>
        <v>0.0116467895607657</v>
      </c>
      <c r="P223" s="14"/>
      <c r="Q223" s="14"/>
      <c r="S223" s="21"/>
    </row>
    <row r="224" spans="1:19">
      <c r="A224" s="11" t="s">
        <v>30</v>
      </c>
      <c r="B224" s="12">
        <v>45471</v>
      </c>
      <c r="C224" s="11" t="s">
        <v>31</v>
      </c>
      <c r="D224" s="13">
        <v>8485740237</v>
      </c>
      <c r="E224" s="13">
        <v>8464215837</v>
      </c>
      <c r="F224">
        <v>16.5</v>
      </c>
      <c r="G224" s="14">
        <f t="shared" si="26"/>
        <v>0.997463462302776</v>
      </c>
      <c r="H224" s="15">
        <f t="shared" si="27"/>
        <v>1</v>
      </c>
      <c r="I224" s="13">
        <f t="shared" si="28"/>
        <v>8485740237</v>
      </c>
      <c r="J224">
        <v>1</v>
      </c>
      <c r="K224">
        <v>1</v>
      </c>
      <c r="L224" s="13">
        <f t="shared" si="29"/>
        <v>140014713910.5</v>
      </c>
      <c r="M224" s="13">
        <f t="shared" si="30"/>
        <v>139659561310.5</v>
      </c>
      <c r="N224" s="14">
        <f t="shared" si="31"/>
        <v>0.00736510980724488</v>
      </c>
      <c r="O224" s="14">
        <f t="shared" si="32"/>
        <v>0.00784976168336236</v>
      </c>
      <c r="P224" s="14"/>
      <c r="Q224" s="14"/>
      <c r="S224" s="21"/>
    </row>
    <row r="225" spans="1:19">
      <c r="A225" s="11" t="s">
        <v>34</v>
      </c>
      <c r="B225" s="12">
        <v>45471</v>
      </c>
      <c r="C225" s="11" t="s">
        <v>35</v>
      </c>
      <c r="D225" s="13">
        <v>25219845601</v>
      </c>
      <c r="E225" s="13">
        <v>20628944429</v>
      </c>
      <c r="F225">
        <v>34.19</v>
      </c>
      <c r="G225" s="14">
        <f t="shared" si="26"/>
        <v>0.81796473917279</v>
      </c>
      <c r="H225" s="15">
        <f t="shared" si="27"/>
        <v>1</v>
      </c>
      <c r="I225" s="13">
        <f t="shared" si="28"/>
        <v>25219845601</v>
      </c>
      <c r="J225">
        <v>1</v>
      </c>
      <c r="K225">
        <v>1</v>
      </c>
      <c r="L225" s="13">
        <f t="shared" si="29"/>
        <v>862266521098.19</v>
      </c>
      <c r="M225" s="13">
        <f t="shared" si="30"/>
        <v>705303610027.51</v>
      </c>
      <c r="N225" s="14">
        <f t="shared" si="31"/>
        <v>0.0453572873423766</v>
      </c>
      <c r="O225" s="14">
        <f t="shared" si="32"/>
        <v>0.03964257943516</v>
      </c>
      <c r="P225" s="14"/>
      <c r="Q225" s="14"/>
      <c r="S225" s="21"/>
    </row>
    <row r="226" customFormat="1" spans="1:19">
      <c r="A226" s="11" t="s">
        <v>38</v>
      </c>
      <c r="B226" s="12">
        <v>45471</v>
      </c>
      <c r="C226" s="11" t="s">
        <v>39</v>
      </c>
      <c r="D226" s="13">
        <v>11970443418</v>
      </c>
      <c r="E226" s="13">
        <v>11970443418</v>
      </c>
      <c r="F226">
        <v>8.76</v>
      </c>
      <c r="G226" s="14">
        <f t="shared" si="26"/>
        <v>1</v>
      </c>
      <c r="H226" s="15">
        <f t="shared" si="27"/>
        <v>1</v>
      </c>
      <c r="I226" s="13">
        <f t="shared" si="28"/>
        <v>11970443418</v>
      </c>
      <c r="J226">
        <v>1</v>
      </c>
      <c r="K226">
        <v>1</v>
      </c>
      <c r="L226" s="13">
        <f t="shared" si="29"/>
        <v>104861084341.68</v>
      </c>
      <c r="M226" s="13">
        <f t="shared" si="30"/>
        <v>104861084341.68</v>
      </c>
      <c r="N226" s="14">
        <f t="shared" si="31"/>
        <v>0.0055159445683467</v>
      </c>
      <c r="O226" s="14">
        <f t="shared" si="32"/>
        <v>0.00589386443876265</v>
      </c>
      <c r="P226" s="14"/>
      <c r="Q226" s="14"/>
      <c r="S226" s="21"/>
    </row>
    <row r="227" customFormat="1" spans="1:19">
      <c r="A227" s="11" t="s">
        <v>42</v>
      </c>
      <c r="B227" s="12">
        <v>45471</v>
      </c>
      <c r="C227" s="11" t="s">
        <v>43</v>
      </c>
      <c r="D227" s="13">
        <v>31800581312</v>
      </c>
      <c r="E227" s="13">
        <v>30965652312</v>
      </c>
      <c r="F227">
        <v>4.7</v>
      </c>
      <c r="G227" s="14">
        <f t="shared" si="26"/>
        <v>0.973744851019911</v>
      </c>
      <c r="H227" s="15">
        <f t="shared" si="27"/>
        <v>1</v>
      </c>
      <c r="I227" s="13">
        <f t="shared" si="28"/>
        <v>31800581312</v>
      </c>
      <c r="J227">
        <v>1</v>
      </c>
      <c r="K227">
        <v>1</v>
      </c>
      <c r="L227" s="13">
        <f t="shared" si="29"/>
        <v>149462732166.4</v>
      </c>
      <c r="M227" s="13">
        <f t="shared" si="30"/>
        <v>145538565866.4</v>
      </c>
      <c r="N227" s="14">
        <f t="shared" si="31"/>
        <v>0.007862098230619</v>
      </c>
      <c r="O227" s="14">
        <f t="shared" si="32"/>
        <v>0.00818019938677613</v>
      </c>
      <c r="P227" s="14"/>
      <c r="Q227" s="14"/>
      <c r="S227" s="21"/>
    </row>
    <row r="228" customFormat="1" spans="1:19">
      <c r="A228" s="11" t="s">
        <v>45</v>
      </c>
      <c r="B228" s="12">
        <v>45471</v>
      </c>
      <c r="C228" s="11" t="s">
        <v>46</v>
      </c>
      <c r="D228" s="13">
        <v>5052792541</v>
      </c>
      <c r="E228" s="13">
        <v>5052792541</v>
      </c>
      <c r="F228">
        <v>13.87</v>
      </c>
      <c r="G228" s="14">
        <f t="shared" si="26"/>
        <v>1</v>
      </c>
      <c r="H228" s="15">
        <f t="shared" si="27"/>
        <v>1</v>
      </c>
      <c r="I228" s="13">
        <f t="shared" si="28"/>
        <v>5052792541</v>
      </c>
      <c r="J228">
        <v>1</v>
      </c>
      <c r="K228">
        <v>1</v>
      </c>
      <c r="L228" s="13">
        <f t="shared" si="29"/>
        <v>70082232543.67</v>
      </c>
      <c r="M228" s="13">
        <f t="shared" si="30"/>
        <v>70082232543.67</v>
      </c>
      <c r="N228" s="14">
        <f t="shared" si="31"/>
        <v>0.00368649353917861</v>
      </c>
      <c r="O228" s="14">
        <f t="shared" si="32"/>
        <v>0.00393907025443614</v>
      </c>
      <c r="P228" s="14"/>
      <c r="Q228" s="14"/>
      <c r="S228" s="21"/>
    </row>
    <row r="229" customFormat="1" spans="1:19">
      <c r="A229" s="11" t="s">
        <v>51</v>
      </c>
      <c r="B229" s="12">
        <v>45471</v>
      </c>
      <c r="C229" s="11" t="s">
        <v>52</v>
      </c>
      <c r="D229" s="13">
        <v>11575299445</v>
      </c>
      <c r="E229" s="13">
        <v>11575299445</v>
      </c>
      <c r="F229">
        <v>13.86</v>
      </c>
      <c r="G229" s="14">
        <f t="shared" si="26"/>
        <v>1</v>
      </c>
      <c r="H229" s="15">
        <f t="shared" si="27"/>
        <v>1</v>
      </c>
      <c r="I229" s="13">
        <f t="shared" si="28"/>
        <v>11575299445</v>
      </c>
      <c r="J229">
        <v>1</v>
      </c>
      <c r="K229">
        <v>1</v>
      </c>
      <c r="L229" s="13">
        <f t="shared" si="29"/>
        <v>160433650307.7</v>
      </c>
      <c r="M229" s="13">
        <f t="shared" si="30"/>
        <v>160433650307.7</v>
      </c>
      <c r="N229" s="14">
        <f t="shared" si="31"/>
        <v>0.00843919484096968</v>
      </c>
      <c r="O229" s="14">
        <f t="shared" si="32"/>
        <v>0.00901739851600591</v>
      </c>
      <c r="P229" s="14"/>
      <c r="Q229" s="14"/>
      <c r="S229" s="21"/>
    </row>
    <row r="230" customFormat="1" spans="1:19">
      <c r="A230" s="11" t="s">
        <v>55</v>
      </c>
      <c r="B230" s="12">
        <v>45471</v>
      </c>
      <c r="C230" s="11" t="s">
        <v>56</v>
      </c>
      <c r="D230" s="13">
        <v>4472428758</v>
      </c>
      <c r="E230" s="13">
        <v>4472428758</v>
      </c>
      <c r="F230">
        <v>40.71</v>
      </c>
      <c r="G230" s="14">
        <f t="shared" si="26"/>
        <v>1</v>
      </c>
      <c r="H230" s="15">
        <f t="shared" si="27"/>
        <v>1</v>
      </c>
      <c r="I230" s="13">
        <f t="shared" si="28"/>
        <v>4472428758</v>
      </c>
      <c r="J230">
        <v>1</v>
      </c>
      <c r="K230">
        <v>1</v>
      </c>
      <c r="L230" s="13">
        <f t="shared" si="29"/>
        <v>182072574738.18</v>
      </c>
      <c r="M230" s="13">
        <f t="shared" si="30"/>
        <v>182072574738.18</v>
      </c>
      <c r="N230" s="14">
        <f t="shared" si="31"/>
        <v>0.00957745417164997</v>
      </c>
      <c r="O230" s="14">
        <f t="shared" si="32"/>
        <v>0.0102336446381451</v>
      </c>
      <c r="P230" s="14"/>
      <c r="Q230" s="14"/>
      <c r="S230" s="21"/>
    </row>
    <row r="231" customFormat="1" spans="1:19">
      <c r="A231" s="11" t="s">
        <v>58</v>
      </c>
      <c r="B231" s="12">
        <v>45471</v>
      </c>
      <c r="C231" s="11" t="s">
        <v>59</v>
      </c>
      <c r="D231" s="13">
        <v>6379002274</v>
      </c>
      <c r="E231" s="13">
        <v>6379002274</v>
      </c>
      <c r="F231">
        <v>38.46</v>
      </c>
      <c r="G231" s="14">
        <f t="shared" si="26"/>
        <v>1</v>
      </c>
      <c r="H231" s="15">
        <f t="shared" si="27"/>
        <v>1</v>
      </c>
      <c r="I231" s="13">
        <f t="shared" si="28"/>
        <v>6379002274</v>
      </c>
      <c r="J231">
        <v>1</v>
      </c>
      <c r="K231">
        <v>1</v>
      </c>
      <c r="L231" s="13">
        <f t="shared" si="29"/>
        <v>245336427458.04</v>
      </c>
      <c r="M231" s="13">
        <f t="shared" si="30"/>
        <v>245336427458.04</v>
      </c>
      <c r="N231" s="14">
        <f t="shared" si="31"/>
        <v>0.0129052845767385</v>
      </c>
      <c r="O231" s="14">
        <f t="shared" si="32"/>
        <v>0.013789478283635</v>
      </c>
      <c r="P231" s="14"/>
      <c r="Q231" s="14"/>
      <c r="S231" s="21"/>
    </row>
    <row r="232" customFormat="1" spans="1:19">
      <c r="A232" s="11" t="s">
        <v>61</v>
      </c>
      <c r="B232" s="12">
        <v>45471</v>
      </c>
      <c r="C232" s="11" t="s">
        <v>62</v>
      </c>
      <c r="D232" s="13">
        <v>3139746626</v>
      </c>
      <c r="E232" s="13">
        <v>3139746626</v>
      </c>
      <c r="F232">
        <v>80.86</v>
      </c>
      <c r="G232" s="14">
        <f t="shared" si="26"/>
        <v>1</v>
      </c>
      <c r="H232" s="15">
        <f t="shared" si="27"/>
        <v>1</v>
      </c>
      <c r="I232" s="13">
        <f t="shared" si="28"/>
        <v>3139746626</v>
      </c>
      <c r="J232">
        <v>1</v>
      </c>
      <c r="K232">
        <v>1</v>
      </c>
      <c r="L232" s="13">
        <f t="shared" si="29"/>
        <v>253879912178.36</v>
      </c>
      <c r="M232" s="13">
        <f t="shared" si="30"/>
        <v>253879912178.36</v>
      </c>
      <c r="N232" s="14">
        <f t="shared" si="31"/>
        <v>0.013354692366422</v>
      </c>
      <c r="O232" s="14">
        <f t="shared" si="32"/>
        <v>0.0142696768348166</v>
      </c>
      <c r="P232" s="14"/>
      <c r="Q232" s="14"/>
      <c r="S232" s="21"/>
    </row>
    <row r="233" customFormat="1" spans="1:19">
      <c r="A233" s="11" t="s">
        <v>64</v>
      </c>
      <c r="B233" s="12">
        <v>45471</v>
      </c>
      <c r="C233" s="11" t="s">
        <v>65</v>
      </c>
      <c r="D233" s="13">
        <v>8032824078</v>
      </c>
      <c r="E233" s="13">
        <v>7984484714</v>
      </c>
      <c r="F233">
        <v>24.96</v>
      </c>
      <c r="G233" s="14">
        <f t="shared" si="26"/>
        <v>0.993982270303617</v>
      </c>
      <c r="H233" s="15">
        <f t="shared" si="27"/>
        <v>1</v>
      </c>
      <c r="I233" s="13">
        <f t="shared" si="28"/>
        <v>8032824078</v>
      </c>
      <c r="J233">
        <v>1</v>
      </c>
      <c r="K233">
        <v>1</v>
      </c>
      <c r="L233" s="13">
        <f t="shared" si="29"/>
        <v>200499288986.88</v>
      </c>
      <c r="M233" s="13">
        <f t="shared" si="30"/>
        <v>199292738461.44</v>
      </c>
      <c r="N233" s="14">
        <f t="shared" si="31"/>
        <v>0.0105467435415883</v>
      </c>
      <c r="O233" s="14">
        <f t="shared" si="32"/>
        <v>0.0112015281121276</v>
      </c>
      <c r="P233" s="14"/>
      <c r="Q233" s="14"/>
      <c r="S233" s="21"/>
    </row>
    <row r="234" customFormat="1" spans="1:19">
      <c r="A234" s="11" t="s">
        <v>67</v>
      </c>
      <c r="B234" s="12">
        <v>45471</v>
      </c>
      <c r="C234" s="11" t="s">
        <v>68</v>
      </c>
      <c r="D234" s="13">
        <v>603317210</v>
      </c>
      <c r="E234" s="13">
        <v>603317210</v>
      </c>
      <c r="F234">
        <v>207.17</v>
      </c>
      <c r="G234" s="14">
        <f t="shared" si="26"/>
        <v>1</v>
      </c>
      <c r="H234" s="15">
        <f t="shared" si="27"/>
        <v>1</v>
      </c>
      <c r="I234" s="13">
        <f t="shared" si="28"/>
        <v>603317210</v>
      </c>
      <c r="J234">
        <v>1</v>
      </c>
      <c r="K234">
        <v>1</v>
      </c>
      <c r="L234" s="13">
        <f t="shared" si="29"/>
        <v>124989226395.7</v>
      </c>
      <c r="M234" s="13">
        <f t="shared" si="30"/>
        <v>124989226395.7</v>
      </c>
      <c r="N234" s="14">
        <f t="shared" si="31"/>
        <v>0.00657473312208715</v>
      </c>
      <c r="O234" s="14">
        <f t="shared" si="32"/>
        <v>0.00702519491675007</v>
      </c>
      <c r="P234" s="14"/>
      <c r="Q234" s="14"/>
      <c r="S234" s="21"/>
    </row>
    <row r="235" customFormat="1" spans="1:19">
      <c r="A235" s="11" t="s">
        <v>70</v>
      </c>
      <c r="B235" s="12">
        <v>45471</v>
      </c>
      <c r="C235" s="11" t="s">
        <v>71</v>
      </c>
      <c r="D235" s="13">
        <v>4501977571</v>
      </c>
      <c r="E235" s="13">
        <v>4501977571</v>
      </c>
      <c r="F235">
        <v>19.11</v>
      </c>
      <c r="G235" s="14">
        <f t="shared" si="26"/>
        <v>1</v>
      </c>
      <c r="H235" s="15">
        <f t="shared" si="27"/>
        <v>1</v>
      </c>
      <c r="I235" s="13">
        <f t="shared" si="28"/>
        <v>4501977571</v>
      </c>
      <c r="J235">
        <v>1</v>
      </c>
      <c r="K235">
        <v>1</v>
      </c>
      <c r="L235" s="13">
        <f t="shared" si="29"/>
        <v>86032791381.81</v>
      </c>
      <c r="M235" s="13">
        <f t="shared" si="30"/>
        <v>86032791381.81</v>
      </c>
      <c r="N235" s="14">
        <f t="shared" si="31"/>
        <v>0.00452553119492753</v>
      </c>
      <c r="O235" s="14">
        <f t="shared" si="32"/>
        <v>0.00483559380370806</v>
      </c>
      <c r="P235" s="14"/>
      <c r="Q235" s="14"/>
      <c r="S235" s="21"/>
    </row>
    <row r="236" customFormat="1" spans="1:19">
      <c r="A236" s="11" t="s">
        <v>73</v>
      </c>
      <c r="B236" s="12">
        <v>45471</v>
      </c>
      <c r="C236" s="11" t="s">
        <v>74</v>
      </c>
      <c r="D236" s="13">
        <v>1256197800</v>
      </c>
      <c r="E236" s="13">
        <v>1256197800</v>
      </c>
      <c r="F236">
        <v>1467.39</v>
      </c>
      <c r="G236" s="14">
        <f t="shared" si="26"/>
        <v>1</v>
      </c>
      <c r="H236" s="15">
        <f t="shared" si="27"/>
        <v>1</v>
      </c>
      <c r="I236" s="13">
        <f t="shared" si="28"/>
        <v>1256197800</v>
      </c>
      <c r="J236">
        <v>1</v>
      </c>
      <c r="K236">
        <v>1</v>
      </c>
      <c r="L236" s="13">
        <f t="shared" si="29"/>
        <v>1843332089742</v>
      </c>
      <c r="M236" s="13">
        <f t="shared" si="30"/>
        <v>1843332089742</v>
      </c>
      <c r="N236" s="14">
        <f t="shared" si="31"/>
        <v>0.0969636895508443</v>
      </c>
      <c r="O236" s="14">
        <f t="shared" si="32"/>
        <v>0.103607067586293</v>
      </c>
      <c r="P236" s="14"/>
      <c r="Q236" s="14"/>
      <c r="S236" s="21"/>
    </row>
    <row r="237" customFormat="1" spans="1:19">
      <c r="A237" s="11" t="s">
        <v>76</v>
      </c>
      <c r="B237" s="12">
        <v>45471</v>
      </c>
      <c r="C237" s="11" t="s">
        <v>77</v>
      </c>
      <c r="D237" s="13">
        <v>9438114893</v>
      </c>
      <c r="E237" s="13">
        <v>6308552654</v>
      </c>
      <c r="F237">
        <v>28.38</v>
      </c>
      <c r="G237" s="14">
        <f t="shared" si="26"/>
        <v>0.668412360468179</v>
      </c>
      <c r="H237" s="15">
        <f t="shared" si="27"/>
        <v>0.7</v>
      </c>
      <c r="I237" s="13">
        <f t="shared" si="28"/>
        <v>6606680425.1</v>
      </c>
      <c r="J237">
        <v>1</v>
      </c>
      <c r="K237">
        <v>1</v>
      </c>
      <c r="L237" s="13">
        <f t="shared" si="29"/>
        <v>187497590464.338</v>
      </c>
      <c r="M237" s="13">
        <f t="shared" si="30"/>
        <v>179036724320.52</v>
      </c>
      <c r="N237" s="14">
        <f t="shared" si="31"/>
        <v>0.00986282301191861</v>
      </c>
      <c r="O237" s="14">
        <f t="shared" si="32"/>
        <v>0.0100630104040021</v>
      </c>
      <c r="P237" s="14"/>
      <c r="Q237" s="14"/>
      <c r="S237" s="21"/>
    </row>
    <row r="238" customFormat="1" spans="1:19">
      <c r="A238" s="11" t="s">
        <v>79</v>
      </c>
      <c r="B238" s="12">
        <v>45471</v>
      </c>
      <c r="C238" s="11" t="s">
        <v>80</v>
      </c>
      <c r="D238" s="13">
        <v>1219964222</v>
      </c>
      <c r="E238" s="13">
        <v>1219964222</v>
      </c>
      <c r="F238">
        <v>210.88</v>
      </c>
      <c r="G238" s="14">
        <f t="shared" si="26"/>
        <v>1</v>
      </c>
      <c r="H238" s="15">
        <f t="shared" si="27"/>
        <v>1</v>
      </c>
      <c r="I238" s="13">
        <f t="shared" si="28"/>
        <v>1219964222</v>
      </c>
      <c r="J238">
        <v>1</v>
      </c>
      <c r="K238">
        <v>1</v>
      </c>
      <c r="L238" s="13">
        <f t="shared" si="29"/>
        <v>257266055135.36</v>
      </c>
      <c r="M238" s="13">
        <f t="shared" si="30"/>
        <v>257266055135.36</v>
      </c>
      <c r="N238" s="14">
        <f t="shared" si="31"/>
        <v>0.0135328116083559</v>
      </c>
      <c r="O238" s="14">
        <f t="shared" si="32"/>
        <v>0.0144599997528383</v>
      </c>
      <c r="P238" s="14"/>
      <c r="Q238" s="14"/>
      <c r="S238" s="21"/>
    </row>
    <row r="239" customFormat="1" spans="1:19">
      <c r="A239" s="11" t="s">
        <v>82</v>
      </c>
      <c r="B239" s="12">
        <v>45471</v>
      </c>
      <c r="C239" s="11" t="s">
        <v>83</v>
      </c>
      <c r="D239" s="13">
        <v>6366098705</v>
      </c>
      <c r="E239" s="13">
        <v>6305094159</v>
      </c>
      <c r="F239">
        <v>25.84</v>
      </c>
      <c r="G239" s="14">
        <f t="shared" si="26"/>
        <v>0.990417279274654</v>
      </c>
      <c r="H239" s="15">
        <f t="shared" si="27"/>
        <v>1</v>
      </c>
      <c r="I239" s="13">
        <f t="shared" si="28"/>
        <v>6366098705</v>
      </c>
      <c r="J239">
        <v>1</v>
      </c>
      <c r="K239">
        <v>1</v>
      </c>
      <c r="L239" s="13">
        <f t="shared" si="29"/>
        <v>164499990537.2</v>
      </c>
      <c r="M239" s="13">
        <f t="shared" si="30"/>
        <v>162923633068.56</v>
      </c>
      <c r="N239" s="14">
        <f t="shared" si="31"/>
        <v>0.00865309409103727</v>
      </c>
      <c r="O239" s="14">
        <f t="shared" si="32"/>
        <v>0.00915735149226492</v>
      </c>
      <c r="P239" s="14"/>
      <c r="Q239" s="14"/>
      <c r="S239" s="21"/>
    </row>
    <row r="240" customFormat="1" spans="1:19">
      <c r="A240" s="11" t="s">
        <v>85</v>
      </c>
      <c r="B240" s="12">
        <v>45471</v>
      </c>
      <c r="C240" s="11" t="s">
        <v>86</v>
      </c>
      <c r="D240" s="13">
        <v>24468217716</v>
      </c>
      <c r="E240" s="13">
        <v>24007256503</v>
      </c>
      <c r="F240">
        <v>28.92</v>
      </c>
      <c r="G240" s="14">
        <f t="shared" si="26"/>
        <v>0.981160817745276</v>
      </c>
      <c r="H240" s="15">
        <f t="shared" si="27"/>
        <v>1</v>
      </c>
      <c r="I240" s="13">
        <f t="shared" si="28"/>
        <v>24468217716</v>
      </c>
      <c r="J240">
        <v>1</v>
      </c>
      <c r="K240">
        <v>1</v>
      </c>
      <c r="L240" s="13">
        <f t="shared" si="29"/>
        <v>707620856346.72</v>
      </c>
      <c r="M240" s="13">
        <f t="shared" si="30"/>
        <v>694289858066.76</v>
      </c>
      <c r="N240" s="14">
        <f t="shared" si="31"/>
        <v>0.037222554425399</v>
      </c>
      <c r="O240" s="14">
        <f t="shared" si="32"/>
        <v>0.0390235360462198</v>
      </c>
      <c r="P240" s="14"/>
      <c r="Q240" s="14"/>
      <c r="S240" s="21"/>
    </row>
    <row r="241" customFormat="1" spans="1:19">
      <c r="A241" s="11" t="s">
        <v>88</v>
      </c>
      <c r="B241" s="12">
        <v>45471</v>
      </c>
      <c r="C241" s="11" t="s">
        <v>89</v>
      </c>
      <c r="D241" s="13">
        <v>21427608756</v>
      </c>
      <c r="E241" s="13">
        <v>758622867</v>
      </c>
      <c r="F241">
        <v>107.5</v>
      </c>
      <c r="G241" s="14">
        <f t="shared" si="26"/>
        <v>0.0354039909743814</v>
      </c>
      <c r="H241" s="15">
        <f t="shared" si="27"/>
        <v>0.04</v>
      </c>
      <c r="I241" s="13">
        <f t="shared" si="28"/>
        <v>857104350.24</v>
      </c>
      <c r="J241">
        <v>1</v>
      </c>
      <c r="K241">
        <v>1</v>
      </c>
      <c r="L241" s="13">
        <f t="shared" si="29"/>
        <v>92138717650.8</v>
      </c>
      <c r="M241" s="13">
        <f t="shared" si="30"/>
        <v>81551958202.5</v>
      </c>
      <c r="N241" s="14">
        <f t="shared" si="31"/>
        <v>0.00484671756306023</v>
      </c>
      <c r="O241" s="14">
        <f t="shared" si="32"/>
        <v>0.00458374228512648</v>
      </c>
      <c r="P241" s="14"/>
      <c r="Q241" s="14"/>
      <c r="S241" s="21"/>
    </row>
    <row r="242" customFormat="1" spans="1:19">
      <c r="A242" s="11" t="s">
        <v>91</v>
      </c>
      <c r="B242" s="12">
        <v>45471</v>
      </c>
      <c r="C242" s="11" t="s">
        <v>92</v>
      </c>
      <c r="D242" s="13">
        <v>7578044598</v>
      </c>
      <c r="E242" s="13">
        <v>7578037052</v>
      </c>
      <c r="F242">
        <v>14.02</v>
      </c>
      <c r="G242" s="14">
        <f t="shared" si="26"/>
        <v>0.99999900422861</v>
      </c>
      <c r="H242" s="15">
        <f t="shared" si="27"/>
        <v>1</v>
      </c>
      <c r="I242" s="13">
        <f t="shared" si="28"/>
        <v>7578044598</v>
      </c>
      <c r="J242">
        <v>1</v>
      </c>
      <c r="K242">
        <v>1</v>
      </c>
      <c r="L242" s="13">
        <f t="shared" si="29"/>
        <v>106244185263.96</v>
      </c>
      <c r="M242" s="13">
        <f t="shared" si="30"/>
        <v>106244079469.04</v>
      </c>
      <c r="N242" s="14">
        <f t="shared" si="31"/>
        <v>0.00558869899452512</v>
      </c>
      <c r="O242" s="14">
        <f t="shared" si="32"/>
        <v>0.005971597621204</v>
      </c>
      <c r="P242" s="14"/>
      <c r="Q242" s="14"/>
      <c r="S242" s="21"/>
    </row>
    <row r="243" customFormat="1" spans="1:19">
      <c r="A243" s="11" t="s">
        <v>94</v>
      </c>
      <c r="B243" s="12">
        <v>45471</v>
      </c>
      <c r="C243" s="11" t="s">
        <v>95</v>
      </c>
      <c r="D243" s="13">
        <v>19868519955</v>
      </c>
      <c r="E243" s="13">
        <v>16491037955</v>
      </c>
      <c r="F243">
        <v>44.37</v>
      </c>
      <c r="G243" s="14">
        <f t="shared" si="26"/>
        <v>0.830008374672617</v>
      </c>
      <c r="H243" s="15">
        <f t="shared" si="27"/>
        <v>1</v>
      </c>
      <c r="I243" s="13">
        <f t="shared" si="28"/>
        <v>19868519955</v>
      </c>
      <c r="J243">
        <v>1</v>
      </c>
      <c r="K243">
        <v>1</v>
      </c>
      <c r="L243" s="13">
        <f t="shared" si="29"/>
        <v>881566230403.35</v>
      </c>
      <c r="M243" s="13">
        <f t="shared" si="30"/>
        <v>731707354063.35</v>
      </c>
      <c r="N243" s="14">
        <f t="shared" si="31"/>
        <v>0.046372498346352</v>
      </c>
      <c r="O243" s="14">
        <f t="shared" si="32"/>
        <v>0.0411266389315882</v>
      </c>
      <c r="P243" s="14"/>
      <c r="Q243" s="14"/>
      <c r="S243" s="21"/>
    </row>
    <row r="244" customFormat="1" spans="1:19">
      <c r="A244" s="11" t="s">
        <v>97</v>
      </c>
      <c r="B244" s="12">
        <v>45471</v>
      </c>
      <c r="C244" s="11" t="s">
        <v>98</v>
      </c>
      <c r="D244" s="13">
        <v>20774297994</v>
      </c>
      <c r="E244" s="13">
        <v>20774297994</v>
      </c>
      <c r="F244">
        <v>17.62</v>
      </c>
      <c r="G244" s="14">
        <f t="shared" si="26"/>
        <v>1</v>
      </c>
      <c r="H244" s="15">
        <f t="shared" si="27"/>
        <v>1</v>
      </c>
      <c r="I244" s="13">
        <f t="shared" si="28"/>
        <v>20774297994</v>
      </c>
      <c r="J244">
        <v>1</v>
      </c>
      <c r="K244">
        <v>1</v>
      </c>
      <c r="L244" s="13">
        <f t="shared" si="29"/>
        <v>366043130654.28</v>
      </c>
      <c r="M244" s="13">
        <f t="shared" si="30"/>
        <v>366043130654.28</v>
      </c>
      <c r="N244" s="14">
        <f t="shared" si="31"/>
        <v>0.0192547467059766</v>
      </c>
      <c r="O244" s="14">
        <f t="shared" si="32"/>
        <v>0.0205739679725884</v>
      </c>
      <c r="P244" s="14"/>
      <c r="Q244" s="14"/>
      <c r="S244" s="21"/>
    </row>
    <row r="245" customFormat="1" spans="1:19">
      <c r="A245" s="11" t="s">
        <v>100</v>
      </c>
      <c r="B245" s="12">
        <v>45471</v>
      </c>
      <c r="C245" s="11" t="s">
        <v>214</v>
      </c>
      <c r="D245" s="13">
        <v>9695000000</v>
      </c>
      <c r="E245" s="13">
        <v>9695000000</v>
      </c>
      <c r="F245">
        <v>25.77</v>
      </c>
      <c r="G245" s="14">
        <f t="shared" si="26"/>
        <v>1</v>
      </c>
      <c r="H245" s="15">
        <f t="shared" si="27"/>
        <v>1</v>
      </c>
      <c r="I245" s="13">
        <f t="shared" si="28"/>
        <v>9695000000</v>
      </c>
      <c r="J245">
        <v>1</v>
      </c>
      <c r="K245">
        <v>1</v>
      </c>
      <c r="L245" s="13">
        <f t="shared" si="29"/>
        <v>249840150000</v>
      </c>
      <c r="M245" s="13">
        <f t="shared" si="30"/>
        <v>249840150000</v>
      </c>
      <c r="N245" s="14">
        <f t="shared" si="31"/>
        <v>0.0131421911855975</v>
      </c>
      <c r="O245" s="14">
        <f t="shared" si="32"/>
        <v>0.0140426163309741</v>
      </c>
      <c r="P245" s="14"/>
      <c r="Q245" s="14"/>
      <c r="S245" s="21"/>
    </row>
    <row r="246" customFormat="1" spans="1:19">
      <c r="A246" s="11" t="s">
        <v>103</v>
      </c>
      <c r="B246" s="12">
        <v>45471</v>
      </c>
      <c r="C246" s="11" t="s">
        <v>104</v>
      </c>
      <c r="D246" s="13">
        <v>349983033873</v>
      </c>
      <c r="E246" s="13">
        <v>319244210777</v>
      </c>
      <c r="F246">
        <v>4.36</v>
      </c>
      <c r="G246" s="14">
        <f t="shared" si="26"/>
        <v>0.91217053365177</v>
      </c>
      <c r="H246" s="15">
        <f t="shared" si="27"/>
        <v>1</v>
      </c>
      <c r="I246" s="13">
        <f t="shared" si="28"/>
        <v>349983033873</v>
      </c>
      <c r="J246">
        <v>1</v>
      </c>
      <c r="K246">
        <v>1</v>
      </c>
      <c r="L246" s="13">
        <f t="shared" si="29"/>
        <v>1525926027686.28</v>
      </c>
      <c r="M246" s="13">
        <f t="shared" si="30"/>
        <v>1391904758987.72</v>
      </c>
      <c r="N246" s="14">
        <f t="shared" si="31"/>
        <v>0.0802673693196729</v>
      </c>
      <c r="O246" s="14">
        <f t="shared" si="32"/>
        <v>0.0782339607934174</v>
      </c>
      <c r="P246" s="14"/>
      <c r="Q246" s="14"/>
      <c r="S246" s="21"/>
    </row>
    <row r="247" customFormat="1" spans="1:19">
      <c r="A247" s="11" t="s">
        <v>106</v>
      </c>
      <c r="B247" s="12">
        <v>45471</v>
      </c>
      <c r="C247" s="11" t="s">
        <v>107</v>
      </c>
      <c r="D247" s="13">
        <v>18210234607</v>
      </c>
      <c r="E247" s="13">
        <v>10762657695</v>
      </c>
      <c r="F247">
        <v>41.36</v>
      </c>
      <c r="G247" s="14">
        <f t="shared" si="26"/>
        <v>0.591022462218188</v>
      </c>
      <c r="H247" s="15">
        <f t="shared" si="27"/>
        <v>0.6</v>
      </c>
      <c r="I247" s="13">
        <f t="shared" si="28"/>
        <v>10926140764.2</v>
      </c>
      <c r="J247">
        <v>1</v>
      </c>
      <c r="K247">
        <v>1</v>
      </c>
      <c r="L247" s="13">
        <f t="shared" si="29"/>
        <v>451905182007.312</v>
      </c>
      <c r="M247" s="13">
        <f t="shared" si="30"/>
        <v>445143522265.2</v>
      </c>
      <c r="N247" s="14">
        <f t="shared" si="31"/>
        <v>0.0237712965658336</v>
      </c>
      <c r="O247" s="14">
        <f t="shared" si="32"/>
        <v>0.025019916516175</v>
      </c>
      <c r="P247" s="14"/>
      <c r="Q247" s="14"/>
      <c r="S247" s="21"/>
    </row>
    <row r="248" customFormat="1" spans="1:19">
      <c r="A248" s="11" t="s">
        <v>109</v>
      </c>
      <c r="B248" s="12">
        <v>45471</v>
      </c>
      <c r="C248" s="11" t="s">
        <v>110</v>
      </c>
      <c r="D248" s="13">
        <v>74262726645</v>
      </c>
      <c r="E248" s="13">
        <v>39250864015</v>
      </c>
      <c r="F248">
        <v>7.47</v>
      </c>
      <c r="G248" s="14">
        <f t="shared" si="26"/>
        <v>0.528540571943068</v>
      </c>
      <c r="H248" s="15">
        <f t="shared" si="27"/>
        <v>0.6</v>
      </c>
      <c r="I248" s="13">
        <f t="shared" si="28"/>
        <v>44557635987</v>
      </c>
      <c r="J248">
        <v>1</v>
      </c>
      <c r="K248">
        <v>1</v>
      </c>
      <c r="L248" s="13">
        <f t="shared" si="29"/>
        <v>332845540822.89</v>
      </c>
      <c r="M248" s="13">
        <f t="shared" si="30"/>
        <v>293203954192.05</v>
      </c>
      <c r="N248" s="14">
        <f t="shared" si="31"/>
        <v>0.0175084738492513</v>
      </c>
      <c r="O248" s="14">
        <f t="shared" si="32"/>
        <v>0.0164799398152917</v>
      </c>
      <c r="P248" s="14"/>
      <c r="Q248" s="14"/>
      <c r="S248" s="21"/>
    </row>
    <row r="249" customFormat="1" spans="1:19">
      <c r="A249" s="11" t="s">
        <v>112</v>
      </c>
      <c r="B249" s="12">
        <v>45471</v>
      </c>
      <c r="C249" s="11" t="s">
        <v>113</v>
      </c>
      <c r="D249" s="13">
        <v>24750629817</v>
      </c>
      <c r="E249" s="13">
        <v>20419450121</v>
      </c>
      <c r="F249">
        <v>6.52</v>
      </c>
      <c r="G249" s="14">
        <f t="shared" si="26"/>
        <v>0.82500729363157</v>
      </c>
      <c r="H249" s="15">
        <f t="shared" si="27"/>
        <v>1</v>
      </c>
      <c r="I249" s="13">
        <f t="shared" si="28"/>
        <v>24750629817</v>
      </c>
      <c r="J249">
        <v>1</v>
      </c>
      <c r="K249">
        <v>1</v>
      </c>
      <c r="L249" s="13">
        <f t="shared" si="29"/>
        <v>161374106406.84</v>
      </c>
      <c r="M249" s="13">
        <f t="shared" si="30"/>
        <v>133134814788.92</v>
      </c>
      <c r="N249" s="14">
        <f t="shared" si="31"/>
        <v>0.00848866508767166</v>
      </c>
      <c r="O249" s="14">
        <f t="shared" si="32"/>
        <v>0.00748302914634057</v>
      </c>
      <c r="P249" s="14"/>
      <c r="Q249" s="14"/>
      <c r="S249" s="21"/>
    </row>
    <row r="250" customFormat="1" spans="1:19">
      <c r="A250" s="11" t="s">
        <v>115</v>
      </c>
      <c r="B250" s="12">
        <v>45471</v>
      </c>
      <c r="C250" s="11" t="s">
        <v>116</v>
      </c>
      <c r="D250" s="13">
        <v>356406257089</v>
      </c>
      <c r="E250" s="13">
        <v>269612212539</v>
      </c>
      <c r="F250">
        <v>5.7</v>
      </c>
      <c r="G250" s="14">
        <f t="shared" si="26"/>
        <v>0.756474408561446</v>
      </c>
      <c r="H250" s="15">
        <f t="shared" si="27"/>
        <v>0.8</v>
      </c>
      <c r="I250" s="13">
        <f t="shared" si="28"/>
        <v>285125005671.2</v>
      </c>
      <c r="J250">
        <v>1</v>
      </c>
      <c r="K250">
        <v>1</v>
      </c>
      <c r="L250" s="13">
        <f t="shared" si="29"/>
        <v>1625212532325.84</v>
      </c>
      <c r="M250" s="13">
        <f t="shared" si="30"/>
        <v>1536789611472.3</v>
      </c>
      <c r="N250" s="14">
        <f t="shared" si="31"/>
        <v>0.0854900776238538</v>
      </c>
      <c r="O250" s="14">
        <f t="shared" si="32"/>
        <v>0.0863774173019519</v>
      </c>
      <c r="P250" s="14"/>
      <c r="Q250" s="14"/>
      <c r="S250" s="21"/>
    </row>
    <row r="251" customFormat="1" spans="1:19">
      <c r="A251" s="11" t="s">
        <v>118</v>
      </c>
      <c r="B251" s="12">
        <v>45471</v>
      </c>
      <c r="C251" s="11" t="s">
        <v>119</v>
      </c>
      <c r="D251" s="13">
        <v>9620341455</v>
      </c>
      <c r="E251" s="13">
        <v>6845041455</v>
      </c>
      <c r="F251">
        <v>27.86</v>
      </c>
      <c r="G251" s="14">
        <f t="shared" si="26"/>
        <v>0.711517515986131</v>
      </c>
      <c r="H251" s="15">
        <f t="shared" si="27"/>
        <v>0.8</v>
      </c>
      <c r="I251" s="13">
        <f t="shared" si="28"/>
        <v>7696273164</v>
      </c>
      <c r="J251">
        <v>1</v>
      </c>
      <c r="K251">
        <v>1</v>
      </c>
      <c r="L251" s="13">
        <f t="shared" si="29"/>
        <v>214418170349.04</v>
      </c>
      <c r="M251" s="13">
        <f t="shared" si="30"/>
        <v>190702854936.3</v>
      </c>
      <c r="N251" s="14">
        <f t="shared" si="31"/>
        <v>0.0112789100886831</v>
      </c>
      <c r="O251" s="14">
        <f t="shared" si="32"/>
        <v>0.0107187216509911</v>
      </c>
      <c r="P251" s="14"/>
      <c r="Q251" s="14"/>
      <c r="S251" s="21"/>
    </row>
    <row r="252" customFormat="1" spans="1:19">
      <c r="A252" s="11" t="s">
        <v>121</v>
      </c>
      <c r="B252" s="12">
        <v>45471</v>
      </c>
      <c r="C252" s="11" t="s">
        <v>122</v>
      </c>
      <c r="D252" s="13">
        <v>28264705000</v>
      </c>
      <c r="E252" s="13">
        <v>20823530000</v>
      </c>
      <c r="F252">
        <v>31.05</v>
      </c>
      <c r="G252" s="14">
        <f t="shared" si="26"/>
        <v>0.736732614049926</v>
      </c>
      <c r="H252" s="15">
        <f t="shared" si="27"/>
        <v>0.8</v>
      </c>
      <c r="I252" s="13">
        <f t="shared" si="28"/>
        <v>22611764000</v>
      </c>
      <c r="J252">
        <v>1</v>
      </c>
      <c r="K252">
        <v>1</v>
      </c>
      <c r="L252" s="13">
        <f t="shared" si="29"/>
        <v>702095272200</v>
      </c>
      <c r="M252" s="13">
        <f t="shared" si="30"/>
        <v>646570606500</v>
      </c>
      <c r="N252" s="14">
        <f t="shared" si="31"/>
        <v>0.0369318954449737</v>
      </c>
      <c r="O252" s="14">
        <f t="shared" si="32"/>
        <v>0.036341408528472</v>
      </c>
      <c r="P252" s="14"/>
      <c r="Q252" s="14"/>
      <c r="S252" s="21"/>
    </row>
    <row r="253" customFormat="1" spans="1:19">
      <c r="A253" s="11" t="s">
        <v>124</v>
      </c>
      <c r="B253" s="12">
        <v>45471</v>
      </c>
      <c r="C253" s="11" t="s">
        <v>125</v>
      </c>
      <c r="D253" s="13">
        <v>8541932942</v>
      </c>
      <c r="E253" s="13">
        <v>6170387616</v>
      </c>
      <c r="F253">
        <v>25.3</v>
      </c>
      <c r="G253" s="14">
        <f t="shared" si="26"/>
        <v>0.722364324081813</v>
      </c>
      <c r="H253" s="15">
        <f t="shared" si="27"/>
        <v>0.8</v>
      </c>
      <c r="I253" s="13">
        <f t="shared" si="28"/>
        <v>6833546353.6</v>
      </c>
      <c r="J253">
        <v>1</v>
      </c>
      <c r="K253">
        <v>1</v>
      </c>
      <c r="L253" s="13">
        <f t="shared" si="29"/>
        <v>172888722746.08</v>
      </c>
      <c r="M253" s="13">
        <f t="shared" si="30"/>
        <v>156110806684.8</v>
      </c>
      <c r="N253" s="14">
        <f t="shared" si="31"/>
        <v>0.00909436152741161</v>
      </c>
      <c r="O253" s="14">
        <f t="shared" si="32"/>
        <v>0.00877442702221205</v>
      </c>
      <c r="P253" s="14"/>
      <c r="Q253" s="14"/>
      <c r="S253" s="21"/>
    </row>
    <row r="254" customFormat="1" spans="1:19">
      <c r="A254" s="11" t="s">
        <v>127</v>
      </c>
      <c r="B254" s="12">
        <v>45471</v>
      </c>
      <c r="C254" s="11" t="s">
        <v>128</v>
      </c>
      <c r="D254" s="13">
        <v>99161076038</v>
      </c>
      <c r="E254" s="13">
        <v>67122395200</v>
      </c>
      <c r="F254">
        <v>5.07</v>
      </c>
      <c r="G254" s="14">
        <f t="shared" si="26"/>
        <v>0.676902650534749</v>
      </c>
      <c r="H254" s="15">
        <f t="shared" si="27"/>
        <v>0.7</v>
      </c>
      <c r="I254" s="13">
        <f t="shared" si="28"/>
        <v>69412753226.6</v>
      </c>
      <c r="J254">
        <v>1</v>
      </c>
      <c r="K254">
        <v>1</v>
      </c>
      <c r="L254" s="13">
        <f t="shared" si="29"/>
        <v>351922658858.862</v>
      </c>
      <c r="M254" s="13">
        <f t="shared" si="30"/>
        <v>340310543664</v>
      </c>
      <c r="N254" s="14">
        <f t="shared" si="31"/>
        <v>0.0185119760185342</v>
      </c>
      <c r="O254" s="14">
        <f t="shared" si="32"/>
        <v>0.019127631800008</v>
      </c>
      <c r="P254" s="14"/>
      <c r="Q254" s="14"/>
      <c r="S254" s="21"/>
    </row>
    <row r="255" customFormat="1" spans="1:19">
      <c r="A255" s="11" t="s">
        <v>130</v>
      </c>
      <c r="B255" s="12">
        <v>45471</v>
      </c>
      <c r="C255" s="11" t="s">
        <v>131</v>
      </c>
      <c r="D255" s="13">
        <v>41619952444</v>
      </c>
      <c r="E255" s="13">
        <v>41320390444</v>
      </c>
      <c r="F255">
        <v>5.31</v>
      </c>
      <c r="G255" s="14">
        <f t="shared" si="26"/>
        <v>0.992802442520734</v>
      </c>
      <c r="H255" s="15">
        <f t="shared" si="27"/>
        <v>1</v>
      </c>
      <c r="I255" s="13">
        <f t="shared" si="28"/>
        <v>41619952444</v>
      </c>
      <c r="J255">
        <v>1</v>
      </c>
      <c r="K255">
        <v>1</v>
      </c>
      <c r="L255" s="13">
        <f t="shared" si="29"/>
        <v>221001947477.64</v>
      </c>
      <c r="M255" s="13">
        <f t="shared" si="30"/>
        <v>219411273257.64</v>
      </c>
      <c r="N255" s="14">
        <f t="shared" si="31"/>
        <v>0.0116252325582599</v>
      </c>
      <c r="O255" s="14">
        <f t="shared" si="32"/>
        <v>0.0123323186007035</v>
      </c>
      <c r="P255" s="14"/>
      <c r="Q255" s="14"/>
      <c r="S255" s="21"/>
    </row>
    <row r="256" customFormat="1" spans="1:19">
      <c r="A256" s="11" t="s">
        <v>133</v>
      </c>
      <c r="B256" s="12">
        <v>45471</v>
      </c>
      <c r="C256" s="11" t="s">
        <v>134</v>
      </c>
      <c r="D256" s="13">
        <v>17226159334</v>
      </c>
      <c r="E256" s="13">
        <v>13071525850</v>
      </c>
      <c r="F256">
        <v>5.59</v>
      </c>
      <c r="G256" s="14">
        <f t="shared" si="26"/>
        <v>0.758818352747973</v>
      </c>
      <c r="H256" s="15">
        <f t="shared" si="27"/>
        <v>0.8</v>
      </c>
      <c r="I256" s="13">
        <f t="shared" si="28"/>
        <v>13780927467.2</v>
      </c>
      <c r="J256">
        <v>1</v>
      </c>
      <c r="K256">
        <v>1</v>
      </c>
      <c r="L256" s="13">
        <f t="shared" si="29"/>
        <v>77035384541.648</v>
      </c>
      <c r="M256" s="13">
        <f t="shared" si="30"/>
        <v>73069829501.5</v>
      </c>
      <c r="N256" s="14">
        <f t="shared" si="31"/>
        <v>0.0040522460129101</v>
      </c>
      <c r="O256" s="14">
        <f t="shared" si="32"/>
        <v>0.00410699233513611</v>
      </c>
      <c r="P256" s="14"/>
      <c r="Q256" s="14"/>
      <c r="S256" s="21"/>
    </row>
    <row r="257" customFormat="1" spans="1:19">
      <c r="A257" s="11" t="s">
        <v>136</v>
      </c>
      <c r="B257" s="12">
        <v>45471</v>
      </c>
      <c r="C257" s="11" t="s">
        <v>137</v>
      </c>
      <c r="D257" s="13">
        <v>91507138699</v>
      </c>
      <c r="E257" s="13">
        <v>19590425382</v>
      </c>
      <c r="F257">
        <v>6.15</v>
      </c>
      <c r="G257" s="14">
        <f t="shared" si="26"/>
        <v>0.214086306932184</v>
      </c>
      <c r="H257" s="15">
        <f t="shared" si="27"/>
        <v>0.3</v>
      </c>
      <c r="I257" s="13">
        <f t="shared" si="28"/>
        <v>27452141609.7</v>
      </c>
      <c r="J257">
        <v>1</v>
      </c>
      <c r="K257">
        <v>1</v>
      </c>
      <c r="L257" s="13">
        <f t="shared" si="29"/>
        <v>168830670899.655</v>
      </c>
      <c r="M257" s="13">
        <f t="shared" si="30"/>
        <v>120481116099.3</v>
      </c>
      <c r="N257" s="14">
        <f t="shared" si="31"/>
        <v>0.00888089826617524</v>
      </c>
      <c r="O257" s="14">
        <f t="shared" si="32"/>
        <v>0.0067718102495136</v>
      </c>
      <c r="P257" s="14"/>
      <c r="Q257" s="14"/>
      <c r="S257" s="21"/>
    </row>
    <row r="258" customFormat="1" spans="1:19">
      <c r="A258" s="11" t="s">
        <v>139</v>
      </c>
      <c r="B258" s="12">
        <v>45471</v>
      </c>
      <c r="C258" s="11" t="s">
        <v>140</v>
      </c>
      <c r="D258" s="13">
        <v>183020977818</v>
      </c>
      <c r="E258" s="13">
        <v>161922077818</v>
      </c>
      <c r="F258">
        <v>10.32</v>
      </c>
      <c r="G258" s="14">
        <f t="shared" si="26"/>
        <v>0.884718679511257</v>
      </c>
      <c r="H258" s="15">
        <f t="shared" si="27"/>
        <v>1</v>
      </c>
      <c r="I258" s="13">
        <f t="shared" si="28"/>
        <v>183020977818</v>
      </c>
      <c r="J258">
        <v>1</v>
      </c>
      <c r="K258">
        <v>1</v>
      </c>
      <c r="L258" s="13">
        <f t="shared" si="29"/>
        <v>1888776491081.76</v>
      </c>
      <c r="M258" s="13">
        <f t="shared" si="30"/>
        <v>1671035843081.76</v>
      </c>
      <c r="N258" s="14">
        <f t="shared" si="31"/>
        <v>0.0993541740695342</v>
      </c>
      <c r="O258" s="14">
        <f t="shared" si="32"/>
        <v>0.0939229151907849</v>
      </c>
      <c r="P258" s="14"/>
      <c r="Q258" s="14"/>
      <c r="S258" s="21"/>
    </row>
    <row r="259" customFormat="1" spans="1:19">
      <c r="A259" s="11" t="s">
        <v>142</v>
      </c>
      <c r="B259" s="12">
        <v>45471</v>
      </c>
      <c r="C259" s="11" t="s">
        <v>143</v>
      </c>
      <c r="D259" s="13">
        <v>2068859044</v>
      </c>
      <c r="E259" s="13">
        <v>1952475544</v>
      </c>
      <c r="F259">
        <v>62.49</v>
      </c>
      <c r="G259" s="14">
        <f t="shared" si="26"/>
        <v>0.943745080005557</v>
      </c>
      <c r="H259" s="15">
        <f t="shared" si="27"/>
        <v>1</v>
      </c>
      <c r="I259" s="13">
        <f t="shared" si="28"/>
        <v>2068859044</v>
      </c>
      <c r="J259">
        <v>1</v>
      </c>
      <c r="K259">
        <v>1</v>
      </c>
      <c r="L259" s="13">
        <f t="shared" si="29"/>
        <v>129283001659.56</v>
      </c>
      <c r="M259" s="13">
        <f t="shared" si="30"/>
        <v>122010196744.56</v>
      </c>
      <c r="N259" s="14">
        <f t="shared" si="31"/>
        <v>0.00680059600051417</v>
      </c>
      <c r="O259" s="14">
        <f t="shared" si="32"/>
        <v>0.00685775437354853</v>
      </c>
      <c r="P259" s="14"/>
      <c r="Q259" s="14"/>
      <c r="S259" s="21"/>
    </row>
    <row r="260" customFormat="1" spans="1:19">
      <c r="A260" s="11" t="s">
        <v>145</v>
      </c>
      <c r="B260" s="12">
        <v>45471</v>
      </c>
      <c r="C260" s="11" t="s">
        <v>146</v>
      </c>
      <c r="D260" s="13">
        <v>26577888940</v>
      </c>
      <c r="E260" s="13">
        <v>20556293036</v>
      </c>
      <c r="F260">
        <v>17.57</v>
      </c>
      <c r="G260" s="14">
        <f t="shared" si="26"/>
        <v>0.773435884332505</v>
      </c>
      <c r="H260" s="15">
        <f t="shared" si="27"/>
        <v>0.8</v>
      </c>
      <c r="I260" s="13">
        <f t="shared" si="28"/>
        <v>21262311152</v>
      </c>
      <c r="J260">
        <v>1</v>
      </c>
      <c r="K260">
        <v>1</v>
      </c>
      <c r="L260" s="13">
        <f t="shared" si="29"/>
        <v>373578806940.64</v>
      </c>
      <c r="M260" s="13">
        <f t="shared" si="30"/>
        <v>361174068642.52</v>
      </c>
      <c r="N260" s="14">
        <f t="shared" si="31"/>
        <v>0.0196511413545874</v>
      </c>
      <c r="O260" s="14">
        <f t="shared" si="32"/>
        <v>0.0203002955075227</v>
      </c>
      <c r="P260" s="14"/>
      <c r="Q260" s="14"/>
      <c r="S260" s="21"/>
    </row>
    <row r="261" customFormat="1" spans="1:19">
      <c r="A261" s="11" t="s">
        <v>148</v>
      </c>
      <c r="B261" s="12">
        <v>45471</v>
      </c>
      <c r="C261" s="11" t="s">
        <v>149</v>
      </c>
      <c r="D261" s="13">
        <v>15960543349</v>
      </c>
      <c r="E261" s="13">
        <v>12760763349</v>
      </c>
      <c r="F261">
        <v>15.49</v>
      </c>
      <c r="G261" s="14">
        <f t="shared" si="26"/>
        <v>0.799519356576261</v>
      </c>
      <c r="H261" s="15">
        <f t="shared" si="27"/>
        <v>0.8</v>
      </c>
      <c r="I261" s="13">
        <f t="shared" si="28"/>
        <v>12768434679.2</v>
      </c>
      <c r="J261">
        <v>1</v>
      </c>
      <c r="K261">
        <v>1</v>
      </c>
      <c r="L261" s="13">
        <f t="shared" si="29"/>
        <v>197783053180.808</v>
      </c>
      <c r="M261" s="13">
        <f t="shared" si="30"/>
        <v>197664224276.01</v>
      </c>
      <c r="N261" s="14">
        <f t="shared" si="31"/>
        <v>0.0104038630227102</v>
      </c>
      <c r="O261" s="14">
        <f t="shared" si="32"/>
        <v>0.0111099951863927</v>
      </c>
      <c r="P261" s="14"/>
      <c r="Q261" s="14"/>
      <c r="S261" s="21"/>
    </row>
    <row r="262" customFormat="1" spans="1:19">
      <c r="A262" s="11" t="s">
        <v>151</v>
      </c>
      <c r="B262" s="12">
        <v>45471</v>
      </c>
      <c r="C262" s="11" t="s">
        <v>152</v>
      </c>
      <c r="D262" s="13">
        <v>18883284867</v>
      </c>
      <c r="E262" s="13">
        <v>18883284867</v>
      </c>
      <c r="F262">
        <v>10.66</v>
      </c>
      <c r="G262" s="14">
        <f t="shared" si="26"/>
        <v>1</v>
      </c>
      <c r="H262" s="15">
        <f t="shared" si="27"/>
        <v>1</v>
      </c>
      <c r="I262" s="13">
        <f t="shared" si="28"/>
        <v>18883284867</v>
      </c>
      <c r="J262">
        <v>1</v>
      </c>
      <c r="K262">
        <v>1</v>
      </c>
      <c r="L262" s="13">
        <f t="shared" si="29"/>
        <v>201295816682.22</v>
      </c>
      <c r="M262" s="13">
        <f t="shared" si="30"/>
        <v>201295816682.22</v>
      </c>
      <c r="N262" s="14">
        <f t="shared" si="31"/>
        <v>0.010588642809007</v>
      </c>
      <c r="O262" s="14">
        <f t="shared" si="32"/>
        <v>0.0113141139352442</v>
      </c>
      <c r="P262" s="14"/>
      <c r="Q262" s="14"/>
      <c r="S262" s="21"/>
    </row>
    <row r="263" customFormat="1" spans="1:19">
      <c r="A263" s="11" t="s">
        <v>154</v>
      </c>
      <c r="B263" s="12">
        <v>45471</v>
      </c>
      <c r="C263" s="11" t="s">
        <v>155</v>
      </c>
      <c r="D263" s="13">
        <v>294387791241</v>
      </c>
      <c r="E263" s="13">
        <v>210765514846</v>
      </c>
      <c r="F263">
        <v>4.62</v>
      </c>
      <c r="G263" s="14">
        <f t="shared" si="26"/>
        <v>0.715945161847616</v>
      </c>
      <c r="H263" s="15">
        <f t="shared" si="27"/>
        <v>0.8</v>
      </c>
      <c r="I263" s="13">
        <f t="shared" si="28"/>
        <v>235510232992.8</v>
      </c>
      <c r="J263">
        <v>1</v>
      </c>
      <c r="K263">
        <v>1</v>
      </c>
      <c r="L263" s="13">
        <f t="shared" si="29"/>
        <v>1088057276426.74</v>
      </c>
      <c r="M263" s="13">
        <f t="shared" si="30"/>
        <v>973736678588.52</v>
      </c>
      <c r="N263" s="14">
        <f t="shared" si="31"/>
        <v>0.0572344226805848</v>
      </c>
      <c r="O263" s="14">
        <f t="shared" si="32"/>
        <v>0.0547302368527061</v>
      </c>
      <c r="P263" s="14"/>
      <c r="Q263" s="14"/>
      <c r="S263" s="21"/>
    </row>
    <row r="264" customFormat="1" spans="1:19">
      <c r="A264" s="11" t="s">
        <v>157</v>
      </c>
      <c r="B264" s="12">
        <v>45471</v>
      </c>
      <c r="C264" s="11" t="s">
        <v>158</v>
      </c>
      <c r="D264" s="13">
        <v>2911927203</v>
      </c>
      <c r="E264" s="13">
        <v>2524851053</v>
      </c>
      <c r="F264">
        <v>39.19</v>
      </c>
      <c r="G264" s="14">
        <f t="shared" si="26"/>
        <v>0.867072174880877</v>
      </c>
      <c r="H264" s="15">
        <f t="shared" si="27"/>
        <v>1</v>
      </c>
      <c r="I264" s="13">
        <f t="shared" si="28"/>
        <v>2911927203</v>
      </c>
      <c r="J264">
        <v>1</v>
      </c>
      <c r="K264">
        <v>1</v>
      </c>
      <c r="L264" s="13">
        <f t="shared" si="29"/>
        <v>114118427085.57</v>
      </c>
      <c r="M264" s="13">
        <f t="shared" si="30"/>
        <v>98948912767.07</v>
      </c>
      <c r="N264" s="14">
        <f t="shared" si="31"/>
        <v>0.00600290300241267</v>
      </c>
      <c r="O264" s="14">
        <f t="shared" si="32"/>
        <v>0.00556156253650579</v>
      </c>
      <c r="P264" s="14"/>
      <c r="Q264" s="14"/>
      <c r="S264" s="21"/>
    </row>
    <row r="265" customFormat="1" spans="1:19">
      <c r="A265" s="11" t="s">
        <v>160</v>
      </c>
      <c r="B265" s="12">
        <v>45471</v>
      </c>
      <c r="C265" s="11" t="s">
        <v>161</v>
      </c>
      <c r="D265" s="13">
        <v>5560600544</v>
      </c>
      <c r="E265" s="13">
        <v>5560600544</v>
      </c>
      <c r="F265">
        <v>34.47</v>
      </c>
      <c r="G265" s="14">
        <f t="shared" si="26"/>
        <v>1</v>
      </c>
      <c r="H265" s="15">
        <f t="shared" si="27"/>
        <v>1</v>
      </c>
      <c r="I265" s="13">
        <f t="shared" si="28"/>
        <v>5560600544</v>
      </c>
      <c r="J265">
        <v>1</v>
      </c>
      <c r="K265">
        <v>1</v>
      </c>
      <c r="L265" s="13">
        <f t="shared" si="29"/>
        <v>191673900751.68</v>
      </c>
      <c r="M265" s="13">
        <f t="shared" si="30"/>
        <v>191673900751.68</v>
      </c>
      <c r="N265" s="14">
        <f t="shared" si="31"/>
        <v>0.0100825069508156</v>
      </c>
      <c r="O265" s="14">
        <f t="shared" si="32"/>
        <v>0.0107733006441</v>
      </c>
      <c r="P265" s="14"/>
      <c r="Q265" s="14"/>
      <c r="S265" s="21"/>
    </row>
    <row r="266" customFormat="1" spans="1:19">
      <c r="A266" s="11" t="s">
        <v>163</v>
      </c>
      <c r="B266" s="12">
        <v>45471</v>
      </c>
      <c r="C266" s="11" t="s">
        <v>164</v>
      </c>
      <c r="D266" s="13">
        <v>1215775699</v>
      </c>
      <c r="E266" s="13">
        <v>1214426982</v>
      </c>
      <c r="F266">
        <v>99.37</v>
      </c>
      <c r="G266" s="14">
        <f t="shared" si="26"/>
        <v>0.998890653102287</v>
      </c>
      <c r="H266" s="15">
        <f t="shared" si="27"/>
        <v>1</v>
      </c>
      <c r="I266" s="13">
        <f t="shared" si="28"/>
        <v>1215775699</v>
      </c>
      <c r="J266">
        <v>1</v>
      </c>
      <c r="K266">
        <v>1</v>
      </c>
      <c r="L266" s="13">
        <f t="shared" si="29"/>
        <v>120811631209.63</v>
      </c>
      <c r="M266" s="13">
        <f t="shared" si="30"/>
        <v>120677609201.34</v>
      </c>
      <c r="N266" s="14">
        <f t="shared" si="31"/>
        <v>0.00635498159443491</v>
      </c>
      <c r="O266" s="14">
        <f t="shared" si="32"/>
        <v>0.00678285442013082</v>
      </c>
      <c r="P266" s="14"/>
      <c r="Q266" s="14"/>
      <c r="S266" s="21"/>
    </row>
    <row r="267" customFormat="1" spans="1:19">
      <c r="A267" s="11" t="s">
        <v>166</v>
      </c>
      <c r="B267" s="12">
        <v>45471</v>
      </c>
      <c r="C267" s="11" t="s">
        <v>167</v>
      </c>
      <c r="D267" s="13">
        <v>666906348</v>
      </c>
      <c r="E267" s="13">
        <v>665235412</v>
      </c>
      <c r="F267">
        <v>95.62</v>
      </c>
      <c r="G267" s="14">
        <f t="shared" si="26"/>
        <v>0.997494496783527</v>
      </c>
      <c r="H267" s="15">
        <f t="shared" si="27"/>
        <v>1</v>
      </c>
      <c r="I267" s="13">
        <f t="shared" si="28"/>
        <v>666906348</v>
      </c>
      <c r="J267">
        <v>1</v>
      </c>
      <c r="K267">
        <v>1</v>
      </c>
      <c r="L267" s="13">
        <f t="shared" si="29"/>
        <v>63769584995.76</v>
      </c>
      <c r="M267" s="13">
        <f t="shared" si="30"/>
        <v>63609810095.44</v>
      </c>
      <c r="N267" s="14">
        <f t="shared" si="31"/>
        <v>0.00335443313590906</v>
      </c>
      <c r="O267" s="14">
        <f t="shared" si="32"/>
        <v>0.00357527866540421</v>
      </c>
      <c r="P267" s="14"/>
      <c r="Q267" s="14"/>
      <c r="S267" s="21"/>
    </row>
    <row r="268" customFormat="1" spans="1:19">
      <c r="A268" s="11" t="s">
        <v>169</v>
      </c>
      <c r="B268" s="12">
        <v>45471</v>
      </c>
      <c r="C268" s="11" t="s">
        <v>170</v>
      </c>
      <c r="D268" s="13">
        <v>621305500</v>
      </c>
      <c r="E268" s="13">
        <v>621305500</v>
      </c>
      <c r="F268">
        <v>141.26</v>
      </c>
      <c r="G268" s="14">
        <f t="shared" si="26"/>
        <v>1</v>
      </c>
      <c r="H268" s="15">
        <f t="shared" si="27"/>
        <v>1</v>
      </c>
      <c r="I268" s="13">
        <f t="shared" si="28"/>
        <v>621305500</v>
      </c>
      <c r="J268">
        <v>1</v>
      </c>
      <c r="K268">
        <v>1</v>
      </c>
      <c r="L268" s="13">
        <f t="shared" si="29"/>
        <v>87765614930</v>
      </c>
      <c r="M268" s="13">
        <f t="shared" si="30"/>
        <v>87765614930</v>
      </c>
      <c r="N268" s="14">
        <f t="shared" si="31"/>
        <v>0.00461668187011412</v>
      </c>
      <c r="O268" s="14">
        <f t="shared" si="32"/>
        <v>0.00493298958359576</v>
      </c>
      <c r="P268" s="14"/>
      <c r="Q268" s="14"/>
      <c r="S268" s="21"/>
    </row>
    <row r="269" customFormat="1" spans="1:19">
      <c r="A269" s="11" t="s">
        <v>172</v>
      </c>
      <c r="B269" s="12">
        <v>45471</v>
      </c>
      <c r="C269" s="11" t="s">
        <v>173</v>
      </c>
      <c r="D269" s="13">
        <v>2324338091</v>
      </c>
      <c r="E269" s="13">
        <v>880037056</v>
      </c>
      <c r="F269">
        <v>70.32</v>
      </c>
      <c r="G269" s="14">
        <f t="shared" si="26"/>
        <v>0.378618351352398</v>
      </c>
      <c r="H269" s="15">
        <f t="shared" si="27"/>
        <v>0.4</v>
      </c>
      <c r="I269" s="13">
        <f t="shared" si="28"/>
        <v>929735236.4</v>
      </c>
      <c r="J269">
        <v>1</v>
      </c>
      <c r="K269">
        <v>1</v>
      </c>
      <c r="L269" s="13">
        <f t="shared" si="29"/>
        <v>65378981823.648</v>
      </c>
      <c r="M269" s="13">
        <f t="shared" si="30"/>
        <v>61884205777.92</v>
      </c>
      <c r="N269" s="14">
        <f t="shared" si="31"/>
        <v>0.0034390912695421</v>
      </c>
      <c r="O269" s="14">
        <f t="shared" si="32"/>
        <v>0.00347828865250994</v>
      </c>
      <c r="P269" s="14"/>
      <c r="Q269" s="14"/>
      <c r="S269" s="21"/>
    </row>
    <row r="270" customFormat="1" spans="1:19">
      <c r="A270" s="11" t="s">
        <v>175</v>
      </c>
      <c r="B270" s="12">
        <v>45471</v>
      </c>
      <c r="C270" s="11" t="s">
        <v>215</v>
      </c>
      <c r="D270" s="13">
        <v>462057980</v>
      </c>
      <c r="E270" s="13">
        <v>462057980</v>
      </c>
      <c r="F270">
        <v>227.5</v>
      </c>
      <c r="G270" s="14">
        <f t="shared" si="26"/>
        <v>1</v>
      </c>
      <c r="H270" s="15">
        <f t="shared" si="27"/>
        <v>1</v>
      </c>
      <c r="I270" s="13">
        <f t="shared" si="28"/>
        <v>462057980</v>
      </c>
      <c r="J270">
        <v>1</v>
      </c>
      <c r="K270">
        <v>1</v>
      </c>
      <c r="L270" s="13">
        <f t="shared" si="29"/>
        <v>105118190450</v>
      </c>
      <c r="M270" s="13">
        <f t="shared" si="30"/>
        <v>105118190450</v>
      </c>
      <c r="N270" s="14">
        <f t="shared" si="31"/>
        <v>0.0055294689663689</v>
      </c>
      <c r="O270" s="14">
        <f t="shared" si="32"/>
        <v>0.00590831544848022</v>
      </c>
      <c r="P270" s="14"/>
      <c r="Q270" s="14"/>
      <c r="S270" s="21"/>
    </row>
    <row r="271" customFormat="1" spans="1:19">
      <c r="A271" s="11" t="s">
        <v>178</v>
      </c>
      <c r="B271" s="12">
        <v>45471</v>
      </c>
      <c r="C271" s="11" t="s">
        <v>179</v>
      </c>
      <c r="D271" s="13">
        <v>7956184726</v>
      </c>
      <c r="E271" s="13">
        <v>1973609172</v>
      </c>
      <c r="F271">
        <v>46.1</v>
      </c>
      <c r="G271" s="14">
        <f t="shared" si="26"/>
        <v>0.248059747224124</v>
      </c>
      <c r="H271" s="15">
        <f t="shared" si="27"/>
        <v>0.3</v>
      </c>
      <c r="I271" s="13">
        <f t="shared" si="28"/>
        <v>2386855417.8</v>
      </c>
      <c r="J271">
        <v>1</v>
      </c>
      <c r="K271">
        <v>1</v>
      </c>
      <c r="L271" s="13">
        <f t="shared" si="29"/>
        <v>110034034760.58</v>
      </c>
      <c r="M271" s="13">
        <f t="shared" si="30"/>
        <v>90983382829.2</v>
      </c>
      <c r="N271" s="14">
        <f t="shared" si="31"/>
        <v>0.00578805416882045</v>
      </c>
      <c r="O271" s="14">
        <f t="shared" si="32"/>
        <v>0.00511384874514601</v>
      </c>
      <c r="P271" s="14"/>
      <c r="Q271" s="14"/>
      <c r="S271" s="21"/>
    </row>
    <row r="273" customFormat="1" spans="2:13">
      <c r="B273" s="1"/>
      <c r="D273" s="19"/>
      <c r="E273" s="22"/>
      <c r="J273" s="16" t="s">
        <v>184</v>
      </c>
      <c r="K273" s="17"/>
      <c r="L273" s="13">
        <f>SUM(L222:L271)</f>
        <v>19010539907058.9</v>
      </c>
      <c r="M273" s="13"/>
    </row>
    <row r="274" customFormat="1" spans="2:13">
      <c r="B274" s="1"/>
      <c r="E274" s="22"/>
      <c r="J274" s="16" t="s">
        <v>185</v>
      </c>
      <c r="K274" s="17"/>
      <c r="L274" s="13">
        <f>L219</f>
        <v>18900327392572.5</v>
      </c>
      <c r="M274" s="13"/>
    </row>
    <row r="275" customFormat="1" spans="2:12">
      <c r="B275" s="1"/>
      <c r="J275" s="16" t="s">
        <v>186</v>
      </c>
      <c r="K275" s="17"/>
      <c r="L275">
        <f>L273/L274*L55</f>
        <v>2418.09878900419</v>
      </c>
    </row>
  </sheetData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上证50指数成份-0701-因子取1</vt:lpstr>
      <vt:lpstr>上证50指数成份-628权重与0701价格推算权重因子</vt:lpstr>
      <vt:lpstr>上证50指数成份-0701</vt:lpstr>
      <vt:lpstr>上证50指数成份-0702</vt:lpstr>
      <vt:lpstr>上证50指数成份-0703</vt:lpstr>
      <vt:lpstr>上证50指数成份-0704</vt:lpstr>
      <vt:lpstr>上证50指数成份-0705</vt:lpstr>
      <vt:lpstr>自定义对比通达信测试0624-28</vt:lpstr>
      <vt:lpstr>上证50对比通达信测试0624-28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GuanDongcheng</cp:lastModifiedBy>
  <dcterms:created xsi:type="dcterms:W3CDTF">2024-06-29T07:17:00Z</dcterms:created>
  <dcterms:modified xsi:type="dcterms:W3CDTF">2024-07-06T12:43:55Z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3DEDC20A-7868-4F84-8D2A-E3B563185985</vt:lpwstr>
  </property>
  <property fmtid="{D5CDD505-2E9C-101B-9397-08002B2CF9AE}" pid="3" name="KSOReadingLayout">
    <vt:bool>true</vt:bool>
  </property>
  <property fmtid="{D5CDD505-2E9C-101B-9397-08002B2CF9AE}" pid="4" name="ICV">
    <vt:lpwstr>29D8569CF7B94784914F4B5B1AA3486C_12</vt:lpwstr>
  </property>
  <property fmtid="{D5CDD505-2E9C-101B-9397-08002B2CF9AE}" pid="5" name="KSOProductBuildVer">
    <vt:lpwstr>2052-12.1.0.16929</vt:lpwstr>
  </property>
</Properties>
</file>