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vert\OneDrive\Projetos\ExcelPlay\gravacoes\series\S004 - Trabalhando com CNPJ\"/>
    </mc:Choice>
  </mc:AlternateContent>
  <xr:revisionPtr revIDLastSave="0" documentId="13_ncr:1_{19B579D5-CA0C-44E5-BE4D-CD0E88C86B34}" xr6:coauthVersionLast="31" xr6:coauthVersionMax="31" xr10:uidLastSave="{00000000-0000-0000-0000-000000000000}"/>
  <bookViews>
    <workbookView xWindow="0" yWindow="0" windowWidth="28800" windowHeight="12435" tabRatio="760" firstSheet="4" activeTab="9" xr2:uid="{00000000-000D-0000-FFFF-FFFF00000000}"/>
  </bookViews>
  <sheets>
    <sheet name="Formatando um CNPJ" sheetId="7" r:id="rId1"/>
    <sheet name="CONSULTA RECEITA" sheetId="8" r:id="rId2"/>
    <sheet name="DESMEMBRANDO RESULTADOS - 1" sheetId="9" r:id="rId3"/>
    <sheet name="DESMEMBRANDO RESULTADOS - 2" sheetId="11" r:id="rId4"/>
    <sheet name="DESMEMBRANDO RESULTADOS - 3" sheetId="12" r:id="rId5"/>
    <sheet name="DESMEMBRANDO RESULTADOS - V1" sheetId="10" state="hidden" r:id="rId6"/>
    <sheet name="APRIMORANDO CONSULTA" sheetId="13" r:id="rId7"/>
    <sheet name="CORRIGINDO ERROS" sheetId="14" r:id="rId8"/>
    <sheet name="TABELA DE CONSULTA" sheetId="15" r:id="rId9"/>
    <sheet name="TABELA DE CONSULTA - FINAL" sheetId="16" r:id="rId10"/>
    <sheet name="CAMPOS" sheetId="6" state="hidden" r:id="rId11"/>
    <sheet name="EXEMPLO - JSON" sheetId="5" state="hidden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6" l="1"/>
  <c r="C4" i="16" s="1"/>
  <c r="B3" i="16"/>
  <c r="C3" i="16" s="1"/>
  <c r="J2" i="15"/>
  <c r="J3" i="15"/>
  <c r="I2" i="15"/>
  <c r="I3" i="15"/>
  <c r="H2" i="15"/>
  <c r="H3" i="15"/>
  <c r="G2" i="15"/>
  <c r="G3" i="15"/>
  <c r="B3" i="15"/>
  <c r="C3" i="15" s="1"/>
  <c r="F3" i="15" s="1"/>
  <c r="B2" i="15"/>
  <c r="C2" i="15" s="1"/>
  <c r="D2" i="15" s="1"/>
  <c r="J4" i="16" l="1"/>
  <c r="F4" i="16"/>
  <c r="I4" i="16"/>
  <c r="E4" i="16"/>
  <c r="H4" i="16"/>
  <c r="D4" i="16"/>
  <c r="G4" i="16"/>
  <c r="J3" i="16"/>
  <c r="F3" i="16"/>
  <c r="I3" i="16"/>
  <c r="H3" i="16"/>
  <c r="D3" i="16"/>
  <c r="G3" i="16"/>
  <c r="E3" i="16"/>
  <c r="D3" i="15"/>
  <c r="F2" i="15"/>
  <c r="E2" i="15"/>
  <c r="E3" i="15"/>
  <c r="F2" i="14"/>
  <c r="F3" i="14"/>
  <c r="B3" i="14"/>
  <c r="C3" i="14" s="1"/>
  <c r="B2" i="14"/>
  <c r="C2" i="14" s="1"/>
  <c r="E2" i="13"/>
  <c r="E3" i="13"/>
  <c r="B2" i="13"/>
  <c r="C2" i="13" s="1"/>
  <c r="D2" i="13" s="1"/>
  <c r="B3" i="13"/>
  <c r="C3" i="13" s="1"/>
  <c r="D3" i="13" s="1"/>
  <c r="C7" i="13"/>
  <c r="C5" i="13"/>
  <c r="C8" i="13"/>
  <c r="C6" i="13"/>
  <c r="C8" i="12"/>
  <c r="C7" i="12"/>
  <c r="C6" i="12"/>
  <c r="C5" i="12"/>
  <c r="B3" i="12"/>
  <c r="C3" i="12" s="1"/>
  <c r="B2" i="12"/>
  <c r="C2" i="12" s="1"/>
  <c r="C3" i="11"/>
  <c r="C2" i="11"/>
  <c r="C8" i="11"/>
  <c r="C7" i="11"/>
  <c r="C6" i="11"/>
  <c r="C5" i="11"/>
  <c r="B3" i="11"/>
  <c r="B2" i="11"/>
  <c r="C2" i="9"/>
  <c r="C3" i="9"/>
  <c r="C7" i="9"/>
  <c r="B3" i="8"/>
  <c r="C8" i="10"/>
  <c r="C6" i="10"/>
  <c r="C5" i="10"/>
  <c r="B3" i="10"/>
  <c r="B2" i="10"/>
  <c r="E2" i="14" l="1"/>
  <c r="D2" i="14"/>
  <c r="E3" i="14"/>
  <c r="D3" i="14"/>
  <c r="D3" i="10"/>
  <c r="C3" i="10" s="1"/>
  <c r="C7" i="10"/>
  <c r="D2" i="10"/>
  <c r="C2" i="10" s="1"/>
  <c r="B2" i="9"/>
  <c r="C8" i="9"/>
  <c r="C6" i="9"/>
  <c r="C5" i="9"/>
  <c r="B3" i="9"/>
  <c r="B2" i="8"/>
</calcChain>
</file>

<file path=xl/sharedStrings.xml><?xml version="1.0" encoding="utf-8"?>
<sst xmlns="http://schemas.openxmlformats.org/spreadsheetml/2006/main" count="190" uniqueCount="106">
  <si>
    <t>situacao</t>
  </si>
  <si>
    <t>{
  "atividade_principal": [
    {
      "text": "Pesquisa e desenvolvimento experimental em ciências físicas e naturais",
      "code": "72.10-0-00"
    }
  ],
  "data_situacao": "03/11/2005",
  "nome": "EMPRESA BRASILEIRA DE PESQUISA AGROPECUARIA",
  "efr": "UNIÃO",
  "uf": "RO",
  "situacao": "ATIVA",
  "logradouro": "ROD BR 364 KM",
  "numero": "5",
  "cep": "78.918-230",
  "municipio": "PORTO VELHO",
  "abertura": "06/11/1975",
  "natureza_juridica": "201-1 - Empresa Pública",
  "fantasia": "CENTRO DE PESQ AGROFLORESTAL DE RONDONIA CPAF RONDONIA",
  "cnpj": "00.348.003/0064-02",
  "ultima_atualizacao": "2018-03-21T16:56:56.746Z",
  "status": "OK",
  "tipo": "FILIAL",
  "complemento": "",
  "bairro": "",
  "email": "",
  "telefone": "",
  "motivo_situacao": "",
  "situacao_especial": "",
  "data_situacao_especial": "",
  "atividades_secundarias": [
    {
      "code": "00.00-0-00",
      "text": "Não informada"
    }
  ],
  "capital_social": "0.00",
  "qsa": [],
  "extra": {}
}</t>
  </si>
  <si>
    <t>RESPOSTA</t>
  </si>
  <si>
    <t>*Consulta somente 40 CNPJ por minuto.</t>
  </si>
  <si>
    <t>nome</t>
  </si>
  <si>
    <t>fantasia</t>
  </si>
  <si>
    <t>municipio</t>
  </si>
  <si>
    <t>uf</t>
  </si>
  <si>
    <t>logradouro</t>
  </si>
  <si>
    <t>status</t>
  </si>
  <si>
    <t>tipo</t>
  </si>
  <si>
    <t>Campo</t>
  </si>
  <si>
    <t>Tipo</t>
  </si>
  <si>
    <t>Descrição</t>
  </si>
  <si>
    <t>string</t>
  </si>
  <si>
    <t>message</t>
  </si>
  <si>
    <t>cnpj</t>
  </si>
  <si>
    <t>abertura</t>
  </si>
  <si>
    <t>Razão social.</t>
  </si>
  <si>
    <t>Nome fantasia.</t>
  </si>
  <si>
    <t>atividade_principal</t>
  </si>
  <si>
    <t>Array&lt;objeto&gt;</t>
  </si>
  <si>
    <t>Atividade principal. Um array com um elemento.</t>
  </si>
  <si>
    <t>atividade_principal.code</t>
  </si>
  <si>
    <t>atividade_principal.text</t>
  </si>
  <si>
    <t>Descrição da atividade.</t>
  </si>
  <si>
    <t>atividades_secundarias</t>
  </si>
  <si>
    <t>Atividades secundárias.</t>
  </si>
  <si>
    <t>atividades_secundarias.code</t>
  </si>
  <si>
    <t>atividades_secundarias.text</t>
  </si>
  <si>
    <t>natureza_juridica</t>
  </si>
  <si>
    <t>Natureza jurídica.</t>
  </si>
  <si>
    <t>Logradouro.</t>
  </si>
  <si>
    <t>numero</t>
  </si>
  <si>
    <t>Número.</t>
  </si>
  <si>
    <t>complemento</t>
  </si>
  <si>
    <t>Complemento.</t>
  </si>
  <si>
    <t>cep</t>
  </si>
  <si>
    <t>bairro</t>
  </si>
  <si>
    <t>Bairro.</t>
  </si>
  <si>
    <t>Município.</t>
  </si>
  <si>
    <t>Sigla da Unidade da Federação.</t>
  </si>
  <si>
    <t>email</t>
  </si>
  <si>
    <t>Email.</t>
  </si>
  <si>
    <t>telefone</t>
  </si>
  <si>
    <t>Telefone.</t>
  </si>
  <si>
    <t>efr</t>
  </si>
  <si>
    <t>Ente Federativo Responsável, disponibilizado apenas para CNPJs da administração pública.</t>
  </si>
  <si>
    <t>Situação.</t>
  </si>
  <si>
    <t>data_situacao</t>
  </si>
  <si>
    <t>motivo_situacao</t>
  </si>
  <si>
    <t>Motivo da situação.</t>
  </si>
  <si>
    <t>situacao_especial</t>
  </si>
  <si>
    <t>Situação especial.</t>
  </si>
  <si>
    <t>data_situacao_especial</t>
  </si>
  <si>
    <t>capital_social</t>
  </si>
  <si>
    <t>qsa</t>
  </si>
  <si>
    <t>Quadro de Sócios e Administradores.</t>
  </si>
  <si>
    <t>qsa.nome</t>
  </si>
  <si>
    <t>Nome do sócio.</t>
  </si>
  <si>
    <t>qsa.qual</t>
  </si>
  <si>
    <t>Qualificação do sócio.</t>
  </si>
  <si>
    <t>qsa.pais_origem</t>
  </si>
  <si>
    <t>qsa.nome_rep_legal</t>
  </si>
  <si>
    <t>qsa.qual_rep_legal</t>
  </si>
  <si>
    <t>extra</t>
  </si>
  <si>
    <t>objeto</t>
  </si>
  <si>
    <t>Campo reservado para uso futuro.</t>
  </si>
  <si>
    <t>Indica a situação da requisição. Valores possíveis: OK, ERROR.</t>
  </si>
  <si>
    <t>Mensagem explicativa indicando erro. Válido apenas quando o campo status é ERROR.</t>
  </si>
  <si>
    <t>CNPJ no formato 00.000.000/0000-00.</t>
  </si>
  <si>
    <t>Valores possíveis: MATRIZ, FILIAL.</t>
  </si>
  <si>
    <t>Data de abertura no formato dd/mm/aaaa.</t>
  </si>
  <si>
    <t>Código CNAE da atividade no formato 00.00-0-00.</t>
  </si>
  <si>
    <t>CEP no formato 00.000-000.</t>
  </si>
  <si>
    <t>Data da situação no formato dd/mm/aaaa.</t>
  </si>
  <si>
    <t>Data da situação especial no formato dd/mm/aaaa.</t>
  </si>
  <si>
    <t>Valor do capital social no formato 0.00.</t>
  </si>
  <si>
    <t>País de origem do sócio. Disponível apenas para sócios estrangeiros.</t>
  </si>
  <si>
    <t>Nome do representante legal. Disponível apenas para sócios com representantes.</t>
  </si>
  <si>
    <t>Qualificação do representante legal. Disponível apenas para sócios com representantes.</t>
  </si>
  <si>
    <t>CNPJ</t>
  </si>
  <si>
    <t>Personalizado</t>
  </si>
  <si>
    <t>00"."000"."000"/"0000-00</t>
  </si>
  <si>
    <t>=SERVIÇOWEB("https://www.receitaws.com.br/v1/cnpj/"&amp;TEXTO([@CNPJ];"00000000000000"))</t>
  </si>
  <si>
    <t>Consulta</t>
  </si>
  <si>
    <t>LOCALIZAR</t>
  </si>
  <si>
    <t>=CARACT(34)</t>
  </si>
  <si>
    <t>=NÚM.CARACT("status")</t>
  </si>
  <si>
    <t>=LOCALIZAR("status";B2)</t>
  </si>
  <si>
    <t>=EXT.TEXTO("meu status";5;6)</t>
  </si>
  <si>
    <t>=EXT.TEXTO([@RESPOSTA];LOCALIZAR(CARACT(34)&amp;"status"&amp;CARACT(34);[@RESPOSTA];1)+NÚM.CARACT("status")+5;LOCALIZAR(CARACT(34)&amp;",";EXT.TEXTO([@RESPOSTA];LOCALIZAR(CARACT(34)&amp;"status"&amp;CARACT(34);[@RESPOSTA];1)+NÚM.CARACT("status")+5;NÚM.CARACT([@RESPOSTA])))-1)</t>
  </si>
  <si>
    <t>EXTRAIR</t>
  </si>
  <si>
    <t>STATUS</t>
  </si>
  <si>
    <t>=LOCALIZAR("status";"meu status")</t>
  </si>
  <si>
    <t>NOME</t>
  </si>
  <si>
    <t>MESSAGE</t>
  </si>
  <si>
    <t>=ÉERROS(0/0)</t>
  </si>
  <si>
    <t>=E(VERDADEIRO;FALSO)</t>
  </si>
  <si>
    <t>=ÉNÚM(x)</t>
  </si>
  <si>
    <t>=NÃO(FALSO)</t>
  </si>
  <si>
    <t>SITUACAO</t>
  </si>
  <si>
    <t>FANTASIA</t>
  </si>
  <si>
    <t>UF</t>
  </si>
  <si>
    <t>TIPO</t>
  </si>
  <si>
    <t>DATA_SITUACAO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</si>
</sst>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&quot;.&quot;000&quot;.&quot;000&quot;/&quot;0000\-00"/>
  </numFmts>
  <fonts count="4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quotePrefix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3" fillId="0" borderId="0" xfId="0" applyFont="1"/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quotePrefix="1" applyFont="1" applyAlignment="1">
      <alignment horizontal="center" wrapText="1"/>
    </xf>
  </cellXfs>
  <cellStyles count="1">
    <cellStyle name="Normal" xfId="0" builtinId="0"/>
  </cellStyles>
  <dxfs count="70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left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1" indent="0" justifyLastLine="0" shrinkToFit="0" readingOrder="0"/>
    </dxf>
    <dxf>
      <numFmt numFmtId="164" formatCode="00&quot;.&quot;000&quot;.&quot;000&quot;/&quot;0000\-00"/>
      <alignment horizontal="left" vertical="center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left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left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left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left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1" indent="0" justifyLastLine="0" shrinkToFit="0" readingOrder="0"/>
    </dxf>
    <dxf>
      <numFmt numFmtId="164" formatCode="00&quot;.&quot;000&quot;.&quot;000&quot;/&quot;0000\-00"/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numFmt numFmtId="164" formatCode="00&quot;.&quot;000&quot;.&quot;000&quot;/&quot;0000\-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750794</xdr:colOff>
      <xdr:row>4</xdr:row>
      <xdr:rowOff>10805</xdr:rowOff>
    </xdr:from>
    <xdr:to>
      <xdr:col>3</xdr:col>
      <xdr:colOff>762000</xdr:colOff>
      <xdr:row>12</xdr:row>
      <xdr:rowOff>44824</xdr:rowOff>
    </xdr:to>
    <xdr:sp macro="" textlink="">
      <xdr:nvSpPr>
        <xdr:cNvPr id="2" name="Balão de Fala: Oval 1">
          <a:extLst>
            <a:ext uri="{FF2B5EF4-FFF2-40B4-BE49-F238E27FC236}">
              <a16:creationId xmlns:a16="http://schemas.microsoft.com/office/drawing/2014/main" id="{5BEA6E3F-BB38-4010-AB62-A1F7FAF7F2DD}"/>
            </a:ext>
          </a:extLst>
        </xdr:cNvPr>
        <xdr:cNvSpPr/>
      </xdr:nvSpPr>
      <xdr:spPr>
        <a:xfrm>
          <a:off x="2120013" y="2552789"/>
          <a:ext cx="2969909" cy="1558019"/>
        </a:xfrm>
        <a:prstGeom prst="wedgeEllipseCallout">
          <a:avLst>
            <a:gd name="adj1" fmla="val -38488"/>
            <a:gd name="adj2" fmla="val -618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PODE-SE</a:t>
          </a:r>
          <a:r>
            <a:rPr lang="pt-BR" sz="1400" baseline="0"/>
            <a:t> OCULTAR ESSA COLUNA PARA FACILITAR A VISUALIZAÇÃO DOS DADOS!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FED63-1155-4A3C-B013-9844B3596AFB}" name="tb_cnpj_formatacao" displayName="tb_cnpj_formatacao" ref="A1:A4" totalsRowShown="0" headerRowDxfId="69" dataDxfId="68">
  <autoFilter ref="A1:A4" xr:uid="{3E1F2557-A59A-45B4-ADE9-4D2CD4DABD7D}"/>
  <tableColumns count="1">
    <tableColumn id="1" xr3:uid="{1A4FFA5E-3C49-4C45-AE5F-79EFDC5C2D29}" name="CNPJ" dataDxfId="67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D772422-73A2-4557-9B8B-0B02ED401EC1}" name="tb_cnpj" displayName="tb_cnpj" ref="A2:J4" totalsRowShown="0" headerRowDxfId="14" dataDxfId="13">
  <autoFilter ref="A2:J4" xr:uid="{6D8D32C2-C93E-404D-BF91-E61AFBC6BF17}"/>
  <tableColumns count="10">
    <tableColumn id="1" xr3:uid="{8609E77E-3EDF-47F8-9DA7-D8CAFCA065F8}" name="CNPJ" dataDxfId="12"/>
    <tableColumn id="2" xr3:uid="{E6B98D9D-B7E6-4851-A4C3-63CD39CEA721}" name="RESPOSTA" dataDxfId="11">
      <calculatedColumnFormula>IF(AND(tb_cnpj[[#This Row],[CNPJ]]&lt;&gt;"",ISNUMBER(tb_cnpj[[#This Row],[CNPJ]])),_xlfn.WEBSERVICE("https://www.receitaws.com.br/v1/cnpj/"&amp;TEXT(tb_cnpj[[#This Row],[CNPJ]],"00000000000000")),"")</calculatedColumnFormula>
    </tableColumn>
    <tableColumn id="10" xr3:uid="{67384125-891E-4F81-B46E-B218DE634C9A}" name="STATUS" dataDxfId="10">
      <calculatedColumnFormula>IF(tb_cnpj[[#This Row],[RESPOSTA]]&lt;&gt;"",MID(MID(tb_cnpj[[#This Row],[RESPOSTA]],SEARCH(CHAR(34)&amp;tb_cnpj[[#Headers],[STATUS]],tb_cnpj[[#This Row],[RESPOSTA]])+LEN(CHAR(34)&amp;tb_cnpj[[#Headers],[STATUS]])+4,LEN(tb_cnpj[[#This Row],[RESPOSTA]])),1,SEARCH(CHAR(34),MID(tb_cnpj[[#This Row],[RESPOSTA]],SEARCH(CHAR(34)&amp;tb_cnpj[[#Headers],[STATUS]],tb_cnpj[[#This Row],[RESPOSTA]])+LEN(CHAR(34)&amp;tb_cnpj[[#Headers],[STATUS]])+4,LEN(tb_cnpj[[#This Row],[RESPOSTA]])))-1),"")</calculatedColumnFormula>
    </tableColumn>
    <tableColumn id="16" xr3:uid="{5EC7AE85-0A96-4808-8C8C-A1333264ED32}" name="MESSAGE" dataDxfId="9">
      <calculatedColumnFormula>IF(tb_cnpj[[#This Row],[STATUS]]="ERROR",MID(MID(tb_cnpj[[#This Row],[RESPOSTA]],SEARCH(CHAR(34)&amp;tb_cnpj[[#Headers],[MESSAGE]],tb_cnpj[[#This Row],[RESPOSTA]])+LEN(CHAR(34)&amp;tb_cnpj[[#Headers],[MESSAGE]])+4,LEN(tb_cnpj[[#This Row],[RESPOSTA]])),1,SEARCH(CHAR(34),MID(tb_cnpj[[#This Row],[RESPOSTA]],SEARCH(CHAR(34)&amp;tb_cnpj[[#Headers],[MESSAGE]],tb_cnpj[[#This Row],[RESPOSTA]])+LEN(CHAR(34)&amp;tb_cnpj[[#Headers],[MESSAGE]])+4,LEN(tb_cnpj[[#This Row],[RESPOSTA]])))-1),"")</calculatedColumnFormula>
    </tableColumn>
    <tableColumn id="27" xr3:uid="{57A33D0C-BFB3-43B7-A9D9-99AE969D64B8}" name="SITUACAO" dataDxfId="8">
      <calculatedColumnFormula>IF(tb_cnpj[[#This Row],[STATUS]]="OK",MID(MID(tb_cnpj[[#This Row],[RESPOSTA]],SEARCH(CHAR(34)&amp;tb_cnpj[[#Headers],[SITUACAO]],tb_cnpj[[#This Row],[RESPOSTA]])+LEN(CHAR(34)&amp;tb_cnpj[[#Headers],[SITUACAO]])+4,LEN(tb_cnpj[[#This Row],[RESPOSTA]])),1,SEARCH(CHAR(34),MID(tb_cnpj[[#This Row],[RESPOSTA]],SEARCH(CHAR(34)&amp;tb_cnpj[[#Headers],[SITUACAO]],tb_cnpj[[#This Row],[RESPOSTA]])+LEN(CHAR(34)&amp;tb_cnpj[[#Headers],[SITUACAO]])+4,LEN(tb_cnpj[[#This Row],[RESPOSTA]])))-1),"")</calculatedColumnFormula>
    </tableColumn>
    <tableColumn id="26" xr3:uid="{11AA3F5A-5BAB-4927-8DF1-242F9F5E948F}" name="NOME" dataDxfId="7">
      <calculatedColumnFormula>IF(tb_cnpj[[#This Row],[STATUS]]="OK",MID(MID(tb_cnpj[[#This Row],[RESPOSTA]],SEARCH(CHAR(34)&amp;tb_cnpj[[#Headers],[NOME]],tb_cnpj[[#This Row],[RESPOSTA]])+LEN(CHAR(34)&amp;tb_cnpj[[#Headers],[NOME]])+4,LEN(tb_cnpj[[#This Row],[RESPOSTA]])),1,SEARCH(CHAR(34),MID(tb_cnpj[[#This Row],[RESPOSTA]],SEARCH(CHAR(34)&amp;tb_cnpj[[#Headers],[NOME]],tb_cnpj[[#This Row],[RESPOSTA]])+LEN(CHAR(34)&amp;tb_cnpj[[#Headers],[NOME]])+4,LEN(tb_cnpj[[#This Row],[RESPOSTA]])))-1),"")</calculatedColumnFormula>
    </tableColumn>
    <tableColumn id="3" xr3:uid="{D0EA1513-2D6E-4CAC-87D6-6A334B68C5E5}" name="FANTASIA" dataDxfId="6">
      <calculatedColumnFormula>IF(tb_cnpj[[#This Row],[STATUS]]="OK",MID(MID(tb_cnpj[[#This Row],[RESPOSTA]],SEARCH(CHAR(34)&amp;tb_cnpj[[#Headers],[FANTASIA]],tb_cnpj[[#This Row],[RESPOSTA]])+LEN(CHAR(34)&amp;tb_cnpj[[#Headers],[FANTASIA]])+4,LEN(tb_cnpj[[#This Row],[RESPOSTA]])),1,SEARCH(CHAR(34),MID(tb_cnpj[[#This Row],[RESPOSTA]],SEARCH(CHAR(34)&amp;tb_cnpj[[#Headers],[FANTASIA]],tb_cnpj[[#This Row],[RESPOSTA]])+LEN(CHAR(34)&amp;tb_cnpj[[#Headers],[FANTASIA]])+4,LEN(tb_cnpj[[#This Row],[RESPOSTA]])))-1),"")</calculatedColumnFormula>
    </tableColumn>
    <tableColumn id="4" xr3:uid="{4007689E-58EC-4CEF-8D85-C9843C636044}" name="UF" dataDxfId="5">
      <calculatedColumnFormula>IF(tb_cnpj[[#This Row],[STATUS]]="OK",MID(MID(tb_cnpj[[#This Row],[RESPOSTA]],SEARCH(CHAR(34)&amp;tb_cnpj[[#Headers],[UF]],tb_cnpj[[#This Row],[RESPOSTA]])+LEN(CHAR(34)&amp;tb_cnpj[[#Headers],[UF]])+4,LEN(tb_cnpj[[#This Row],[RESPOSTA]])),1,SEARCH(CHAR(34),MID(tb_cnpj[[#This Row],[RESPOSTA]],SEARCH(CHAR(34)&amp;tb_cnpj[[#Headers],[UF]],tb_cnpj[[#This Row],[RESPOSTA]])+LEN(CHAR(34)&amp;tb_cnpj[[#Headers],[UF]])+4,LEN(tb_cnpj[[#This Row],[RESPOSTA]])))-1),"")</calculatedColumnFormula>
    </tableColumn>
    <tableColumn id="5" xr3:uid="{2D9773DA-D9B0-422D-BDF8-A43B615F3A3A}" name="TIPO" dataDxfId="4">
      <calculatedColumnFormula>IF(tb_cnpj[[#This Row],[STATUS]]="OK",MID(MID(tb_cnpj[[#This Row],[RESPOSTA]],SEARCH(CHAR(34)&amp;tb_cnpj[[#Headers],[TIPO]],tb_cnpj[[#This Row],[RESPOSTA]])+LEN(CHAR(34)&amp;tb_cnpj[[#Headers],[TIPO]])+4,LEN(tb_cnpj[[#This Row],[RESPOSTA]])),1,SEARCH(CHAR(34),MID(tb_cnpj[[#This Row],[RESPOSTA]],SEARCH(CHAR(34)&amp;tb_cnpj[[#Headers],[TIPO]],tb_cnpj[[#This Row],[RESPOSTA]])+LEN(CHAR(34)&amp;tb_cnpj[[#Headers],[TIPO]])+4,LEN(tb_cnpj[[#This Row],[RESPOSTA]])))-1),"")</calculatedColumnFormula>
    </tableColumn>
    <tableColumn id="6" xr3:uid="{6DBF3A6A-008D-4290-B451-5A3431862C92}" name="DATA_SITUACAO" dataDxfId="3">
      <calculatedColumnFormula>IF(tb_cnpj[[#This Row],[STATUS]]="OK",MID(MID(tb_cnpj[[#This Row],[RESPOSTA]],SEARCH(CHAR(34)&amp;tb_cnpj[[#Headers],[DATA_SITUACAO]],tb_cnpj[[#This Row],[RESPOSTA]])+LEN(CHAR(34)&amp;tb_cnpj[[#Headers],[DATA_SITUACAO]])+4,LEN(tb_cnpj[[#This Row],[RESPOSTA]])),1,SEARCH(CHAR(34),MID(tb_cnpj[[#This Row],[RESPOSTA]],SEARCH(CHAR(34)&amp;tb_cnpj[[#Headers],[DATA_SITUACAO]],tb_cnpj[[#This Row],[RESPOSTA]])+LEN(CHAR(34)&amp;tb_cnpj[[#Headers],[DATA_SITUACAO]])+4,LEN(tb_cnpj[[#This Row],[RESPOSTA]])))-1),"")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1:C38" totalsRowShown="0" headerRowDxfId="2">
  <autoFilter ref="A1:C38" xr:uid="{00000000-0009-0000-0100-000003000000}"/>
  <tableColumns count="3">
    <tableColumn id="1" xr3:uid="{00000000-0010-0000-0200-000001000000}" name="Campo"/>
    <tableColumn id="2" xr3:uid="{00000000-0010-0000-0200-000002000000}" name="Tipo" dataDxfId="1"/>
    <tableColumn id="3" xr3:uid="{00000000-0010-0000-0200-000003000000}" name="Descriçã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1C34C8-7E62-47A1-9E4C-A4E94F20CB0F}" name="tb_cnpj_consulta_receita" displayName="tb_cnpj_consulta_receita" ref="A1:B3" totalsRowShown="0" headerRowDxfId="66" dataDxfId="65">
  <autoFilter ref="A1:B3" xr:uid="{6D8D32C2-C93E-404D-BF91-E61AFBC6BF17}"/>
  <tableColumns count="2">
    <tableColumn id="1" xr3:uid="{5E1B7AA8-E58A-42CE-A56D-DC8A45BFA6FA}" name="CNPJ" dataDxfId="64"/>
    <tableColumn id="2" xr3:uid="{12175F20-8916-4739-AAD3-0ACCEC01A91A}" name="Consulta" dataDxfId="63">
      <calculatedColumnFormula>_xlfn.WEBSERVICE("https://www.receitaws.com.br/v1/cnpj/"&amp;TEXT(tb_cnpj_consulta_receita[[#This Row],[CNPJ]],"00000000000000"))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0B7740-040B-403A-BFE5-0A339F9ABAA6}" name="tb_cnpj_desmenbrando_1" displayName="tb_cnpj_desmenbrando_1" ref="A1:C3" totalsRowShown="0" headerRowDxfId="62" dataDxfId="61">
  <autoFilter ref="A1:C3" xr:uid="{6D8D32C2-C93E-404D-BF91-E61AFBC6BF17}"/>
  <tableColumns count="3">
    <tableColumn id="1" xr3:uid="{D0A251AA-B5C5-46B6-80CC-70616F7BDFAA}" name="CNPJ" dataDxfId="60"/>
    <tableColumn id="2" xr3:uid="{B9A54A0A-03A3-4C51-BDE8-93C6AD285DEF}" name="RESPOSTA" dataDxfId="59">
      <calculatedColumnFormula>_xlfn.WEBSERVICE("https://www.receitaws.com.br/v1/cnpj/"&amp;TEXT(tb_cnpj_desmenbrando_1[[#This Row],[CNPJ]],"00000000000000"))</calculatedColumnFormula>
    </tableColumn>
    <tableColumn id="10" xr3:uid="{E3D38695-0D21-479B-9366-47586C304877}" name="status" dataDxfId="58">
      <calculatedColumnFormula>MID(tb_cnpj_desmenbrando_1[[#This Row],[RESPOSTA]],SEARCH(tb_cnpj_desmenbrando_1[[#Headers],[status]],tb_cnpj_desmenbrando_1[[#This Row],[RESPOSTA]]),6)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5A3E5A-5092-448F-93FB-35E2D0E3B3D6}" name="tb_cnpj_desmenbrando_2" displayName="tb_cnpj_desmenbrando_2" ref="A1:C3" totalsRowShown="0" headerRowDxfId="57" dataDxfId="56">
  <autoFilter ref="A1:C3" xr:uid="{6D8D32C2-C93E-404D-BF91-E61AFBC6BF17}"/>
  <tableColumns count="3">
    <tableColumn id="1" xr3:uid="{31B62B0C-9754-484D-97CA-059A8BCE11A4}" name="CNPJ" dataDxfId="55"/>
    <tableColumn id="2" xr3:uid="{FD03B52A-48D7-4771-9D06-73B5E6DFDEAF}" name="RESPOSTA" dataDxfId="54">
      <calculatedColumnFormula>_xlfn.WEBSERVICE("https://www.receitaws.com.br/v1/cnpj/"&amp;TEXT(tb_cnpj_desmenbrando_2[[#This Row],[CNPJ]],"00000000000000"))</calculatedColumnFormula>
    </tableColumn>
    <tableColumn id="10" xr3:uid="{0A04FD0B-A818-4614-9612-1FA160DB543D}" name="STATUS" dataDxfId="53">
      <calculatedColumnFormula>MID(
tb_cnpj_desmenbrando_2[[#This Row],[RESPOSTA]],
SEARCH(
                              tb_cnpj_desmenbrando_2[[#Headers],[STATUS]],
                               tb_cnpj_desmenbrando_2[[#This Row],[RESPOSTA]]
                       )
                       +LEN(tb_cnpj_desmenbrando_2[[#Headers],[STATUS]])
                       +4,
LEN(tb_cnpj_desmenbrando_2[[#This Row],[RESPOSTA]])
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D879C1-4055-4D32-AC29-55CC16876DD8}" name="tb_cnpj_desmenbrando_3" displayName="tb_cnpj_desmenbrando_3" ref="A1:C3" totalsRowShown="0" headerRowDxfId="52" dataDxfId="51">
  <autoFilter ref="A1:C3" xr:uid="{6D8D32C2-C93E-404D-BF91-E61AFBC6BF17}"/>
  <tableColumns count="3">
    <tableColumn id="1" xr3:uid="{40AE4759-6FBB-47E0-AEF7-A56C51586599}" name="CNPJ" dataDxfId="50"/>
    <tableColumn id="2" xr3:uid="{FF83E886-619F-4D47-B221-497F9A2A4E72}" name="RESPOSTA" dataDxfId="49">
      <calculatedColumnFormula>_xlfn.WEBSERVICE("https://www.receitaws.com.br/v1/cnpj/"&amp;TEXT(tb_cnpj_desmenbrando_3[[#This Row],[CNPJ]],"00000000000000"))</calculatedColumnFormula>
    </tableColumn>
    <tableColumn id="10" xr3:uid="{A3766FE7-0014-4312-BAEC-16211C73BE9F}" name="MESSAGE" dataDxfId="48">
      <calculatedColumnFormula>MID(
MID(
tb_cnpj_desmenbrando_3[[#This Row],[RESPOSTA]],
SEARCH(
                              tb_cnpj_desmenbrando_3[[#Headers],[MESSAGE]],
                               tb_cnpj_desmenbrando_3[[#This Row],[RESPOSTA]]
                       )
                       +LEN(tb_cnpj_desmenbrando_3[[#Headers],[MESSAGE]])
                       +4,
LEN(tb_cnpj_desmenbrando_3[[#This Row],[RESPOSTA]])
),1,SEARCH(CHAR(34),MID(tb_cnpj_desmenbrando_3[[#This Row],[RESPOSTA]],SEARCH(tb_cnpj_desmenbrando_3[[#Headers],[MESSAGE]],tb_cnpj_desmenbrando_3[[#This Row],[RESPOSTA]])+LEN(tb_cnpj_desmenbrando_3[[#Headers],[MESSAGE]])+4,LEN(tb_cnpj_desmenbrando_3[[#This Row],[RESPOSTA]])))-1)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605733-A543-4A7A-82E6-44DC7B958FAB}" name="tb_cnpj567" displayName="tb_cnpj567" ref="A1:D3" totalsRowShown="0" headerRowDxfId="47" dataDxfId="46">
  <autoFilter ref="A1:D3" xr:uid="{6D8D32C2-C93E-404D-BF91-E61AFBC6BF17}"/>
  <tableColumns count="4">
    <tableColumn id="1" xr3:uid="{8B4C7544-8C48-4726-85EF-A2D83394F8FE}" name="CNPJ" dataDxfId="45"/>
    <tableColumn id="2" xr3:uid="{7FBF73A2-8DFA-40E6-9C0F-90D85F870D71}" name="RESPOSTA" dataDxfId="44">
      <calculatedColumnFormula>_xlfn.WEBSERVICE("https://www.receitaws.com.br/v1/cnpj/"&amp;TEXT(tb_cnpj567[[#This Row],[CNPJ]],"00000000000000"))</calculatedColumnFormula>
    </tableColumn>
    <tableColumn id="3" xr3:uid="{135DB1D0-F3D6-4C82-A28B-71037077062F}" name="EXTRAIR" dataDxfId="43">
      <calculatedColumnFormula>MID(tb_cnpj567[[#This Row],[RESPOSTA]],tb_cnpj567[[#This Row],[LOCALIZAR]]+6+4,10)</calculatedColumnFormula>
    </tableColumn>
    <tableColumn id="4" xr3:uid="{D7F1F956-13ED-4A9A-8BBB-572942067DF9}" name="LOCALIZAR" dataDxfId="42">
      <calculatedColumnFormula>SEARCH("status",tb_cnpj567[[#This Row],[RESPOSTA]])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912A5-61E8-4BD3-AE81-2D3D2808FCC8}" name="tb_cnpj_aprimorando_resultados" displayName="tb_cnpj_aprimorando_resultados" ref="A1:E3" totalsRowShown="0" headerRowDxfId="41" dataDxfId="40">
  <autoFilter ref="A1:E3" xr:uid="{6D8D32C2-C93E-404D-BF91-E61AFBC6BF17}"/>
  <tableColumns count="5">
    <tableColumn id="1" xr3:uid="{44EA27BD-3597-486D-857C-A52BEAF8F8F3}" name="CNPJ" dataDxfId="39"/>
    <tableColumn id="2" xr3:uid="{AD6A1D78-3880-4FAE-9D8F-A549771A88C5}" name="RESPOSTA" dataDxfId="38">
      <calculatedColumnFormula>IF(AND(tb_cnpj_aprimorando_resultados[[#This Row],[CNPJ]]&lt;&gt;"",ISNUMBER(tb_cnpj_aprimorando_resultados[[#This Row],[CNPJ]])),_xlfn.WEBSERVICE("https://www.receitaws.com.br/v1/cnpj/"&amp;TEXT(tb_cnpj_aprimorando_resultados[[#This Row],[CNPJ]],"00000000000000")),"")</calculatedColumnFormula>
    </tableColumn>
    <tableColumn id="10" xr3:uid="{F1A96B1C-F820-4221-9AA2-0150424C109A}" name="STATUS" dataDxfId="37">
      <calculatedColumnFormula>IF(tb_cnpj_aprimorando_resultados[[#This Row],[RESPOSTA]]&lt;&gt;"",MID(MID(tb_cnpj_aprimorando_resultados[[#This Row],[RESPOSTA]],SEARCH(tb_cnpj_aprimorando_resultados[[#Headers],[STATUS]],tb_cnpj_aprimorando_resultados[[#This Row],[RESPOSTA]])+LEN(tb_cnpj_aprimorando_resultados[[#Headers],[STATUS]])+4,LEN(tb_cnpj_aprimorando_resultados[[#This Row],[RESPOSTA]])),1,SEARCH(CHAR(34),MID(tb_cnpj_aprimorando_resultados[[#This Row],[RESPOSTA]],SEARCH(tb_cnpj_aprimorando_resultados[[#Headers],[STATUS]],tb_cnpj_aprimorando_resultados[[#This Row],[RESPOSTA]])+LEN(tb_cnpj_aprimorando_resultados[[#Headers],[STATUS]])+4,LEN(tb_cnpj_aprimorando_resultados[[#This Row],[RESPOSTA]])))-1),"")</calculatedColumnFormula>
    </tableColumn>
    <tableColumn id="16" xr3:uid="{AE3CB389-7AF4-4EEC-ABB1-740D060FEF8A}" name="MESSAGE" dataDxfId="36">
      <calculatedColumnFormula>IF(tb_cnpj_aprimorando_resultados[[#This Row],[STATUS]]="ERROR",MID(MID(tb_cnpj_aprimorando_resultados[[#This Row],[RESPOSTA]],SEARCH(tb_cnpj_aprimorando_resultados[[#Headers],[MESSAGE]],tb_cnpj_aprimorando_resultados[[#This Row],[RESPOSTA]])+LEN(tb_cnpj_aprimorando_resultados[[#Headers],[MESSAGE]])+4,LEN(tb_cnpj_aprimorando_resultados[[#This Row],[RESPOSTA]])),1,SEARCH(CHAR(34),MID(tb_cnpj_aprimorando_resultados[[#This Row],[RESPOSTA]],SEARCH(tb_cnpj_aprimorando_resultados[[#Headers],[MESSAGE]],tb_cnpj_aprimorando_resultados[[#This Row],[RESPOSTA]])+LEN(tb_cnpj_aprimorando_resultados[[#Headers],[MESSAGE]])+4,LEN(tb_cnpj_aprimorando_resultados[[#This Row],[RESPOSTA]])))-1),"")</calculatedColumnFormula>
    </tableColumn>
    <tableColumn id="26" xr3:uid="{B9FEBCB4-B8DF-422B-8157-146A1B5D7DE2}" name="NOME" dataDxfId="35">
      <calculatedColumnFormula>IF(tb_cnpj_aprimorando_resultados[[#This Row],[STATUS]]="OK",MID(MID(tb_cnpj_aprimorando_resultados[[#This Row],[RESPOSTA]],SEARCH(tb_cnpj_aprimorando_resultados[[#Headers],[NOME]],tb_cnpj_aprimorando_resultados[[#This Row],[RESPOSTA]])+LEN(tb_cnpj_aprimorando_resultados[[#Headers],[NOME]])+4,LEN(tb_cnpj_aprimorando_resultados[[#This Row],[RESPOSTA]])),1,SEARCH(CHAR(34),MID(tb_cnpj_aprimorando_resultados[[#This Row],[RESPOSTA]],SEARCH(tb_cnpj_aprimorando_resultados[[#Headers],[NOME]],tb_cnpj_aprimorando_resultados[[#This Row],[RESPOSTA]])+LEN(tb_cnpj_aprimorando_resultados[[#Headers],[NOME]])+4,LEN(tb_cnpj_aprimorando_resultados[[#This Row],[RESPOSTA]])))-1),"")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E0D572-ECB5-45C8-A53F-E5A6A2161F30}" name="tb_cnpj_corrigindo_erros" displayName="tb_cnpj_corrigindo_erros" ref="A1:F3" totalsRowShown="0" headerRowDxfId="34" dataDxfId="33">
  <autoFilter ref="A1:F3" xr:uid="{6D8D32C2-C93E-404D-BF91-E61AFBC6BF17}"/>
  <tableColumns count="6">
    <tableColumn id="1" xr3:uid="{2C27494B-C7E6-4F1B-9CB6-DC7F4C4A65C0}" name="CNPJ" dataDxfId="32"/>
    <tableColumn id="2" xr3:uid="{D507BDDF-05EE-4889-8958-2D3F2214C20B}" name="RESPOSTA" dataDxfId="31">
      <calculatedColumnFormula>IF(AND(tb_cnpj_corrigindo_erros[[#This Row],[CNPJ]]&lt;&gt;"",ISNUMBER(tb_cnpj_corrigindo_erros[[#This Row],[CNPJ]])),_xlfn.WEBSERVICE("https://www.receitaws.com.br/v1/cnpj/"&amp;TEXT(tb_cnpj_corrigindo_erros[[#This Row],[CNPJ]],"00000000000000")),"")</calculatedColumnFormula>
    </tableColumn>
    <tableColumn id="10" xr3:uid="{B1FF8992-CEF2-4FAE-9CE5-C0F28AD39745}" name="STATUS" dataDxfId="30">
      <calculatedColumnFormula>IF(tb_cnpj_corrigindo_erros[[#This Row],[RESPOSTA]]&lt;&gt;"",MID(MID(tb_cnpj_corrigindo_erros[[#This Row],[RESPOSTA]],SEARCH(tb_cnpj_corrigindo_erros[[#Headers],[STATUS]],tb_cnpj_corrigindo_erros[[#This Row],[RESPOSTA]])+LEN(tb_cnpj_corrigindo_erros[[#Headers],[STATUS]])+4,LEN(tb_cnpj_corrigindo_erros[[#This Row],[RESPOSTA]])),1,SEARCH(CHAR(34),MID(tb_cnpj_corrigindo_erros[[#This Row],[RESPOSTA]],SEARCH(tb_cnpj_corrigindo_erros[[#Headers],[STATUS]],tb_cnpj_corrigindo_erros[[#This Row],[RESPOSTA]])+LEN(tb_cnpj_corrigindo_erros[[#Headers],[STATUS]])+4,LEN(tb_cnpj_corrigindo_erros[[#This Row],[RESPOSTA]])))-1),"")</calculatedColumnFormula>
    </tableColumn>
    <tableColumn id="16" xr3:uid="{21DE3713-BF1C-49DA-BC05-6C2D71A5FA2E}" name="MESSAGE" dataDxfId="29">
      <calculatedColumnFormula>IF(tb_cnpj_corrigindo_erros[[#This Row],[STATUS]]="ERROR",MID(MID(tb_cnpj_corrigindo_erros[[#This Row],[RESPOSTA]],SEARCH(tb_cnpj_corrigindo_erros[[#Headers],[MESSAGE]],tb_cnpj_corrigindo_erros[[#This Row],[RESPOSTA]])+LEN(tb_cnpj_corrigindo_erros[[#Headers],[MESSAGE]])+4,LEN(tb_cnpj_corrigindo_erros[[#This Row],[RESPOSTA]])),1,SEARCH(CHAR(34),MID(tb_cnpj_corrigindo_erros[[#This Row],[RESPOSTA]],SEARCH(tb_cnpj_corrigindo_erros[[#Headers],[MESSAGE]],tb_cnpj_corrigindo_erros[[#This Row],[RESPOSTA]])+LEN(tb_cnpj_corrigindo_erros[[#Headers],[MESSAGE]])+4,LEN(tb_cnpj_corrigindo_erros[[#This Row],[RESPOSTA]])))-1),"")</calculatedColumnFormula>
    </tableColumn>
    <tableColumn id="26" xr3:uid="{7427ED4A-2380-43E8-ABBD-89F139EB1F11}" name="NOME" dataDxfId="28">
      <calculatedColumnFormula>IF(tb_cnpj_corrigindo_erros[[#This Row],[STATUS]]="OK",MID(MID(tb_cnpj_corrigindo_erros[[#This Row],[RESPOSTA]],SEARCH(tb_cnpj_corrigindo_erros[[#Headers],[NOME]],tb_cnpj_corrigindo_erros[[#This Row],[RESPOSTA]])+LEN(tb_cnpj_corrigindo_erros[[#Headers],[NOME]])+4,LEN(tb_cnpj_corrigindo_erros[[#This Row],[RESPOSTA]])),1,SEARCH(CHAR(34),MID(tb_cnpj_corrigindo_erros[[#This Row],[RESPOSTA]],SEARCH(tb_cnpj_corrigindo_erros[[#Headers],[NOME]],tb_cnpj_corrigindo_erros[[#This Row],[RESPOSTA]])+LEN(tb_cnpj_corrigindo_erros[[#Headers],[NOME]])+4,LEN(tb_cnpj_corrigindo_erros[[#This Row],[RESPOSTA]])))-1),"")</calculatedColumnFormula>
    </tableColumn>
    <tableColumn id="27" xr3:uid="{80732C9C-03AC-4F7A-A348-EDAF67A188DA}" name="SITUACAO" dataDxfId="27">
      <calculatedColumnFormula>IF(tb_cnpj_corrigindo_erros[[#This Row],[STATUS]]="OK",MID(MID(tb_cnpj_corrigindo_erros[[#This Row],[RESPOSTA]],SEARCH(CHAR(34)&amp;tb_cnpj_corrigindo_erros[[#Headers],[SITUACAO]],tb_cnpj_corrigindo_erros[[#This Row],[RESPOSTA]])+LEN(CHAR(34)&amp;tb_cnpj_corrigindo_erros[[#Headers],[SITUACAO]])+4,LEN(tb_cnpj_corrigindo_erros[[#This Row],[RESPOSTA]])),1,SEARCH(CHAR(34),MID(tb_cnpj_corrigindo_erros[[#This Row],[RESPOSTA]],SEARCH(CHAR(34)&amp;tb_cnpj_corrigindo_erros[[#Headers],[SITUACAO]],tb_cnpj_corrigindo_erros[[#This Row],[RESPOSTA]])+LEN(CHAR(34)&amp;tb_cnpj_corrigindo_erros[[#Headers],[SITUACAO]])+4,LEN(tb_cnpj_corrigindo_erros[[#This Row],[RESPOSTA]])))-1),"")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A7BDA3-98FF-43AD-B5B5-4324ED715FAD}" name="tb_cnpj_consulta" displayName="tb_cnpj_consulta" ref="A1:J3" totalsRowShown="0" headerRowDxfId="26" dataDxfId="25">
  <autoFilter ref="A1:J3" xr:uid="{6D8D32C2-C93E-404D-BF91-E61AFBC6BF17}"/>
  <tableColumns count="10">
    <tableColumn id="1" xr3:uid="{69ABFED6-3953-46D0-A59F-8B6CE151E002}" name="CNPJ" dataDxfId="24"/>
    <tableColumn id="2" xr3:uid="{A5BA73F1-9BAF-42A1-B23B-D1B0CF4E5A9D}" name="RESPOSTA" dataDxfId="23">
      <calculatedColumnFormula>IF(AND(tb_cnpj_consulta[[#This Row],[CNPJ]]&lt;&gt;"",ISNUMBER(tb_cnpj_consulta[[#This Row],[CNPJ]])),_xlfn.WEBSERVICE("https://www.receitaws.com.br/v1/cnpj/"&amp;TEXT(tb_cnpj_consulta[[#This Row],[CNPJ]],"00000000000000")),"")</calculatedColumnFormula>
    </tableColumn>
    <tableColumn id="10" xr3:uid="{53ACA1D0-7A56-43ED-87C8-78E7D13476B6}" name="STATUS" dataDxfId="22">
      <calculatedColumnFormula>IF(tb_cnpj_consulta[[#This Row],[RESPOSTA]]&lt;&gt;"",MID(MID(tb_cnpj_consulta[[#This Row],[RESPOSTA]],SEARCH(CHAR(34)&amp;tb_cnpj_consulta[[#Headers],[STATUS]],tb_cnpj_consulta[[#This Row],[RESPOSTA]])+LEN(CHAR(34)&amp;tb_cnpj_consulta[[#Headers],[STATUS]])+4,LEN(tb_cnpj_consulta[[#This Row],[RESPOSTA]])),1,SEARCH(CHAR(34),MID(tb_cnpj_consulta[[#This Row],[RESPOSTA]],SEARCH(CHAR(34)&amp;tb_cnpj_consulta[[#Headers],[STATUS]],tb_cnpj_consulta[[#This Row],[RESPOSTA]])+LEN(CHAR(34)&amp;tb_cnpj_consulta[[#Headers],[STATUS]])+4,LEN(tb_cnpj_consulta[[#This Row],[RESPOSTA]])))-1),"")</calculatedColumnFormula>
    </tableColumn>
    <tableColumn id="16" xr3:uid="{716494DA-0338-4888-9891-C7A1CC4B1FFC}" name="MESSAGE" dataDxfId="21">
      <calculatedColumnFormula>IF(tb_cnpj_consulta[[#This Row],[STATUS]]="ERROR",MID(MID(tb_cnpj_consulta[[#This Row],[RESPOSTA]],SEARCH(CHAR(34)&amp;tb_cnpj_consulta[[#Headers],[MESSAGE]],tb_cnpj_consulta[[#This Row],[RESPOSTA]])+LEN(CHAR(34)&amp;tb_cnpj_consulta[[#Headers],[MESSAGE]])+4,LEN(tb_cnpj_consulta[[#This Row],[RESPOSTA]])),1,SEARCH(CHAR(34),MID(tb_cnpj_consulta[[#This Row],[RESPOSTA]],SEARCH(CHAR(34)&amp;tb_cnpj_consulta[[#Headers],[MESSAGE]],tb_cnpj_consulta[[#This Row],[RESPOSTA]])+LEN(CHAR(34)&amp;tb_cnpj_consulta[[#Headers],[MESSAGE]])+4,LEN(tb_cnpj_consulta[[#This Row],[RESPOSTA]])))-1),"")</calculatedColumnFormula>
    </tableColumn>
    <tableColumn id="27" xr3:uid="{AFC234A9-3745-48FE-BCC6-7A04A72082DB}" name="SITUACAO" dataDxfId="20">
      <calculatedColumnFormula>IF(tb_cnpj_consulta[[#This Row],[STATUS]]="OK",MID(MID(tb_cnpj_consulta[[#This Row],[RESPOSTA]],SEARCH(CHAR(34)&amp;tb_cnpj_consulta[[#Headers],[SITUACAO]],tb_cnpj_consulta[[#This Row],[RESPOSTA]])+LEN(CHAR(34)&amp;tb_cnpj_consulta[[#Headers],[SITUACAO]])+4,LEN(tb_cnpj_consulta[[#This Row],[RESPOSTA]])),1,SEARCH(CHAR(34),MID(tb_cnpj_consulta[[#This Row],[RESPOSTA]],SEARCH(CHAR(34)&amp;tb_cnpj_consulta[[#Headers],[SITUACAO]],tb_cnpj_consulta[[#This Row],[RESPOSTA]])+LEN(CHAR(34)&amp;tb_cnpj_consulta[[#Headers],[SITUACAO]])+4,LEN(tb_cnpj_consulta[[#This Row],[RESPOSTA]])))-1),"")</calculatedColumnFormula>
    </tableColumn>
    <tableColumn id="26" xr3:uid="{77A8ACC8-762C-46C6-A2B7-73FEA8947A57}" name="NOME" dataDxfId="19">
      <calculatedColumnFormula>IF(tb_cnpj_consulta[[#This Row],[STATUS]]="OK",MID(MID(tb_cnpj_consulta[[#This Row],[RESPOSTA]],SEARCH(CHAR(34)&amp;tb_cnpj_consulta[[#Headers],[NOME]],tb_cnpj_consulta[[#This Row],[RESPOSTA]])+LEN(CHAR(34)&amp;tb_cnpj_consulta[[#Headers],[NOME]])+4,LEN(tb_cnpj_consulta[[#This Row],[RESPOSTA]])),1,SEARCH(CHAR(34),MID(tb_cnpj_consulta[[#This Row],[RESPOSTA]],SEARCH(CHAR(34)&amp;tb_cnpj_consulta[[#Headers],[NOME]],tb_cnpj_consulta[[#This Row],[RESPOSTA]])+LEN(CHAR(34)&amp;tb_cnpj_consulta[[#Headers],[NOME]])+4,LEN(tb_cnpj_consulta[[#This Row],[RESPOSTA]])))-1),"")</calculatedColumnFormula>
    </tableColumn>
    <tableColumn id="3" xr3:uid="{196E7770-8134-4F5A-8C2F-9245D66F2092}" name="FANTASIA" dataDxfId="18">
      <calculatedColumnFormula>IF(tb_cnpj_consulta[[#This Row],[STATUS]]="OK",MID(MID(tb_cnpj_consulta[[#This Row],[RESPOSTA]],SEARCH(CHAR(34)&amp;tb_cnpj_consulta[[#Headers],[FANTASIA]],tb_cnpj_consulta[[#This Row],[RESPOSTA]])+LEN(CHAR(34)&amp;tb_cnpj_consulta[[#Headers],[FANTASIA]])+4,LEN(tb_cnpj_consulta[[#This Row],[RESPOSTA]])),1,SEARCH(CHAR(34),MID(tb_cnpj_consulta[[#This Row],[RESPOSTA]],SEARCH(CHAR(34)&amp;tb_cnpj_consulta[[#Headers],[FANTASIA]],tb_cnpj_consulta[[#This Row],[RESPOSTA]])+LEN(CHAR(34)&amp;tb_cnpj_consulta[[#Headers],[FANTASIA]])+4,LEN(tb_cnpj_consulta[[#This Row],[RESPOSTA]])))-1),"")</calculatedColumnFormula>
    </tableColumn>
    <tableColumn id="4" xr3:uid="{B4F86F7E-5925-49DF-AF3D-EB44A70E0560}" name="UF" dataDxfId="17">
      <calculatedColumnFormula>IF(tb_cnpj_consulta[[#This Row],[STATUS]]="OK",MID(MID(tb_cnpj_consulta[[#This Row],[RESPOSTA]],SEARCH(CHAR(34)&amp;tb_cnpj_consulta[[#Headers],[UF]],tb_cnpj_consulta[[#This Row],[RESPOSTA]])+LEN(CHAR(34)&amp;tb_cnpj_consulta[[#Headers],[UF]])+4,LEN(tb_cnpj_consulta[[#This Row],[RESPOSTA]])),1,SEARCH(CHAR(34),MID(tb_cnpj_consulta[[#This Row],[RESPOSTA]],SEARCH(CHAR(34)&amp;tb_cnpj_consulta[[#Headers],[UF]],tb_cnpj_consulta[[#This Row],[RESPOSTA]])+LEN(CHAR(34)&amp;tb_cnpj_consulta[[#Headers],[UF]])+4,LEN(tb_cnpj_consulta[[#This Row],[RESPOSTA]])))-1),"")</calculatedColumnFormula>
    </tableColumn>
    <tableColumn id="5" xr3:uid="{D0488611-F3D7-40DE-AE0A-0A35D56D678A}" name="TIPO" dataDxfId="16">
      <calculatedColumnFormula>IF(tb_cnpj_consulta[[#This Row],[STATUS]]="OK",MID(MID(tb_cnpj_consulta[[#This Row],[RESPOSTA]],SEARCH(CHAR(34)&amp;tb_cnpj_consulta[[#Headers],[TIPO]],tb_cnpj_consulta[[#This Row],[RESPOSTA]])+LEN(CHAR(34)&amp;tb_cnpj_consulta[[#Headers],[TIPO]])+4,LEN(tb_cnpj_consulta[[#This Row],[RESPOSTA]])),1,SEARCH(CHAR(34),MID(tb_cnpj_consulta[[#This Row],[RESPOSTA]],SEARCH(CHAR(34)&amp;tb_cnpj_consulta[[#Headers],[TIPO]],tb_cnpj_consulta[[#This Row],[RESPOSTA]])+LEN(CHAR(34)&amp;tb_cnpj_consulta[[#Headers],[TIPO]])+4,LEN(tb_cnpj_consulta[[#This Row],[RESPOSTA]])))-1),"")</calculatedColumnFormula>
    </tableColumn>
    <tableColumn id="6" xr3:uid="{DE2D09E4-26E1-4241-9533-A94DF7A63B8F}" name="DATA_SITUACAO" dataDxfId="15">
      <calculatedColumnFormula>IF(tb_cnpj_consulta[[#This Row],[STATUS]]="OK",MID(MID(tb_cnpj_consulta[[#This Row],[RESPOSTA]],SEARCH(CHAR(34)&amp;tb_cnpj_consulta[[#Headers],[DATA_SITUACAO]],tb_cnpj_consulta[[#This Row],[RESPOSTA]])+LEN(CHAR(34)&amp;tb_cnpj_consulta[[#Headers],[DATA_SITUACAO]])+4,LEN(tb_cnpj_consulta[[#This Row],[RESPOSTA]])),1,SEARCH(CHAR(34),MID(tb_cnpj_consulta[[#This Row],[RESPOSTA]],SEARCH(CHAR(34)&amp;tb_cnpj_consulta[[#Headers],[DATA_SITUACAO]],tb_cnpj_consulta[[#This Row],[RESPOSTA]])+LEN(CHAR(34)&amp;tb_cnpj_consulta[[#Headers],[DATA_SITUACAO]])+4,LEN(tb_cnpj_consulta[[#This Row],[RESPOSTA]])))-1),"")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F785-429D-4E91-AA7D-EF4FF0B5982F}">
  <dimension ref="A1:C7"/>
  <sheetViews>
    <sheetView showGridLines="0" zoomScale="140" zoomScaleNormal="140" workbookViewId="0">
      <selection activeCell="A3" sqref="A3"/>
    </sheetView>
  </sheetViews>
  <sheetFormatPr defaultRowHeight="15" x14ac:dyDescent="0.25"/>
  <cols>
    <col min="1" max="1" width="23.85546875" customWidth="1"/>
    <col min="3" max="3" width="20.7109375" bestFit="1" customWidth="1"/>
  </cols>
  <sheetData>
    <row r="1" spans="1:3" x14ac:dyDescent="0.25">
      <c r="A1" s="1" t="s">
        <v>81</v>
      </c>
    </row>
    <row r="2" spans="1:3" x14ac:dyDescent="0.25">
      <c r="A2" s="8">
        <v>4712500000107</v>
      </c>
      <c r="C2" s="7"/>
    </row>
    <row r="3" spans="1:3" x14ac:dyDescent="0.25">
      <c r="A3" s="8">
        <v>123456</v>
      </c>
    </row>
    <row r="4" spans="1:3" x14ac:dyDescent="0.25">
      <c r="A4" s="8">
        <v>12123456000144</v>
      </c>
      <c r="C4" s="7"/>
    </row>
    <row r="5" spans="1:3" x14ac:dyDescent="0.25">
      <c r="C5" s="6"/>
    </row>
    <row r="7" spans="1:3" x14ac:dyDescent="0.25">
      <c r="A7" t="s">
        <v>82</v>
      </c>
      <c r="B7" t="s">
        <v>83</v>
      </c>
    </row>
  </sheetData>
  <dataValidations count="1">
    <dataValidation type="whole" operator="greaterThanOrEqual" allowBlank="1" showInputMessage="1" showErrorMessage="1" errorTitle="Erro na Inserção de dados" error="Favor digitar somente números" sqref="A2:A4" xr:uid="{365CEF26-C8D0-4369-BEEF-D7E325BDD38C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3998-1891-4759-9B97-BF0CBA78BEE8}">
  <sheetPr>
    <tabColor theme="4" tint="0.59999389629810485"/>
  </sheetPr>
  <dimension ref="A1:J16"/>
  <sheetViews>
    <sheetView showGridLines="0" tabSelected="1" zoomScale="145" zoomScaleNormal="145" workbookViewId="0">
      <selection activeCell="A3" sqref="A3"/>
    </sheetView>
  </sheetViews>
  <sheetFormatPr defaultRowHeight="15" x14ac:dyDescent="0.25"/>
  <cols>
    <col min="1" max="1" width="20.5703125" customWidth="1"/>
    <col min="2" max="2" width="31" hidden="1" customWidth="1"/>
    <col min="3" max="3" width="13.42578125" customWidth="1"/>
    <col min="4" max="4" width="18.5703125" bestFit="1" customWidth="1"/>
    <col min="5" max="5" width="14.7109375" bestFit="1" customWidth="1"/>
    <col min="6" max="6" width="36.42578125" customWidth="1"/>
    <col min="7" max="7" width="35.42578125" customWidth="1"/>
    <col min="8" max="8" width="8" bestFit="1" customWidth="1"/>
    <col min="9" max="9" width="9.7109375" bestFit="1" customWidth="1"/>
    <col min="10" max="10" width="20.7109375" bestFit="1" customWidth="1"/>
  </cols>
  <sheetData>
    <row r="1" spans="1:10" x14ac:dyDescent="0.25">
      <c r="A1" s="3" t="s">
        <v>3</v>
      </c>
    </row>
    <row r="2" spans="1:10" x14ac:dyDescent="0.25">
      <c r="A2" s="1" t="s">
        <v>81</v>
      </c>
      <c r="B2" s="1" t="s">
        <v>2</v>
      </c>
      <c r="C2" s="1" t="s">
        <v>93</v>
      </c>
      <c r="D2" s="1" t="s">
        <v>96</v>
      </c>
      <c r="E2" s="1" t="s">
        <v>101</v>
      </c>
      <c r="F2" s="1" t="s">
        <v>95</v>
      </c>
      <c r="G2" s="1" t="s">
        <v>102</v>
      </c>
      <c r="H2" s="1" t="s">
        <v>103</v>
      </c>
      <c r="I2" s="1" t="s">
        <v>104</v>
      </c>
      <c r="J2" s="1" t="s">
        <v>105</v>
      </c>
    </row>
    <row r="3" spans="1:10" ht="60" customHeight="1" x14ac:dyDescent="0.25">
      <c r="A3" s="11">
        <v>4712500000107</v>
      </c>
      <c r="B3" s="10" t="str">
        <f>IF(AND(tb_cnpj[[#This Row],[CNPJ]]&lt;&gt;"",ISNUMBER(tb_cnpj[[#This Row],[CNPJ]])),_xlfn.WEBSERVICE("https://www.receitaws.com.br/v1/cnpj/"&amp;TEXT(tb_cnpj[[#This Row],[CNPJ]],"00000000000000")),"")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3" s="11" t="str">
        <f>IF(tb_cnpj[[#This Row],[RESPOSTA]]&lt;&gt;"",MID(MID(tb_cnpj[[#This Row],[RESPOSTA]],SEARCH(CHAR(34)&amp;tb_cnpj[[#Headers],[STATUS]],tb_cnpj[[#This Row],[RESPOSTA]])+LEN(CHAR(34)&amp;tb_cnpj[[#Headers],[STATUS]])+4,LEN(tb_cnpj[[#This Row],[RESPOSTA]])),1,SEARCH(CHAR(34),MID(tb_cnpj[[#This Row],[RESPOSTA]],SEARCH(CHAR(34)&amp;tb_cnpj[[#Headers],[STATUS]],tb_cnpj[[#This Row],[RESPOSTA]])+LEN(CHAR(34)&amp;tb_cnpj[[#Headers],[STATUS]])+4,LEN(tb_cnpj[[#This Row],[RESPOSTA]])))-1),"")</f>
        <v>OK</v>
      </c>
      <c r="D3" s="11" t="str">
        <f>IF(tb_cnpj[[#This Row],[STATUS]]="ERROR",MID(MID(tb_cnpj[[#This Row],[RESPOSTA]],SEARCH(CHAR(34)&amp;tb_cnpj[[#Headers],[MESSAGE]],tb_cnpj[[#This Row],[RESPOSTA]])+LEN(CHAR(34)&amp;tb_cnpj[[#Headers],[MESSAGE]])+4,LEN(tb_cnpj[[#This Row],[RESPOSTA]])),1,SEARCH(CHAR(34),MID(tb_cnpj[[#This Row],[RESPOSTA]],SEARCH(CHAR(34)&amp;tb_cnpj[[#Headers],[MESSAGE]],tb_cnpj[[#This Row],[RESPOSTA]])+LEN(CHAR(34)&amp;tb_cnpj[[#Headers],[MESSAGE]])+4,LEN(tb_cnpj[[#This Row],[RESPOSTA]])))-1),"")</f>
        <v/>
      </c>
      <c r="E3" s="11" t="str">
        <f>IF(tb_cnpj[[#This Row],[STATUS]]="OK",MID(MID(tb_cnpj[[#This Row],[RESPOSTA]],SEARCH(CHAR(34)&amp;tb_cnpj[[#Headers],[SITUACAO]],tb_cnpj[[#This Row],[RESPOSTA]])+LEN(CHAR(34)&amp;tb_cnpj[[#Headers],[SITUACAO]])+4,LEN(tb_cnpj[[#This Row],[RESPOSTA]])),1,SEARCH(CHAR(34),MID(tb_cnpj[[#This Row],[RESPOSTA]],SEARCH(CHAR(34)&amp;tb_cnpj[[#Headers],[SITUACAO]],tb_cnpj[[#This Row],[RESPOSTA]])+LEN(CHAR(34)&amp;tb_cnpj[[#Headers],[SITUACAO]])+4,LEN(tb_cnpj[[#This Row],[RESPOSTA]])))-1),"")</f>
        <v>ATIVA</v>
      </c>
      <c r="F3" s="18" t="str">
        <f>IF(tb_cnpj[[#This Row],[STATUS]]="OK",MID(MID(tb_cnpj[[#This Row],[RESPOSTA]],SEARCH(CHAR(34)&amp;tb_cnpj[[#Headers],[NOME]],tb_cnpj[[#This Row],[RESPOSTA]])+LEN(CHAR(34)&amp;tb_cnpj[[#Headers],[NOME]])+4,LEN(tb_cnpj[[#This Row],[RESPOSTA]])),1,SEARCH(CHAR(34),MID(tb_cnpj[[#This Row],[RESPOSTA]],SEARCH(CHAR(34)&amp;tb_cnpj[[#Headers],[NOME]],tb_cnpj[[#This Row],[RESPOSTA]])+LEN(CHAR(34)&amp;tb_cnpj[[#Headers],[NOME]])+4,LEN(tb_cnpj[[#This Row],[RESPOSTA]])))-1),"")</f>
        <v>MICROSOFT DO BRASIL IMPORTACAO E COMERCIO DE SOFTWARE E VIDEO GAMES LTDA</v>
      </c>
      <c r="G3" s="19" t="str">
        <f>IF(tb_cnpj[[#This Row],[STATUS]]="OK",MID(MID(tb_cnpj[[#This Row],[RESPOSTA]],SEARCH(CHAR(34)&amp;tb_cnpj[[#Headers],[FANTASIA]],tb_cnpj[[#This Row],[RESPOSTA]])+LEN(CHAR(34)&amp;tb_cnpj[[#Headers],[FANTASIA]])+4,LEN(tb_cnpj[[#This Row],[RESPOSTA]])),1,SEARCH(CHAR(34),MID(tb_cnpj[[#This Row],[RESPOSTA]],SEARCH(CHAR(34)&amp;tb_cnpj[[#Headers],[FANTASIA]],tb_cnpj[[#This Row],[RESPOSTA]])+LEN(CHAR(34)&amp;tb_cnpj[[#Headers],[FANTASIA]])+4,LEN(tb_cnpj[[#This Row],[RESPOSTA]])))-1),"")</f>
        <v/>
      </c>
      <c r="H3" s="19" t="str">
        <f>IF(tb_cnpj[[#This Row],[STATUS]]="OK",MID(MID(tb_cnpj[[#This Row],[RESPOSTA]],SEARCH(CHAR(34)&amp;tb_cnpj[[#Headers],[UF]],tb_cnpj[[#This Row],[RESPOSTA]])+LEN(CHAR(34)&amp;tb_cnpj[[#Headers],[UF]])+4,LEN(tb_cnpj[[#This Row],[RESPOSTA]])),1,SEARCH(CHAR(34),MID(tb_cnpj[[#This Row],[RESPOSTA]],SEARCH(CHAR(34)&amp;tb_cnpj[[#Headers],[UF]],tb_cnpj[[#This Row],[RESPOSTA]])+LEN(CHAR(34)&amp;tb_cnpj[[#Headers],[UF]])+4,LEN(tb_cnpj[[#This Row],[RESPOSTA]])))-1),"")</f>
        <v>SP</v>
      </c>
      <c r="I3" s="19" t="str">
        <f>IF(tb_cnpj[[#This Row],[STATUS]]="OK",MID(MID(tb_cnpj[[#This Row],[RESPOSTA]],SEARCH(CHAR(34)&amp;tb_cnpj[[#Headers],[TIPO]],tb_cnpj[[#This Row],[RESPOSTA]])+LEN(CHAR(34)&amp;tb_cnpj[[#Headers],[TIPO]])+4,LEN(tb_cnpj[[#This Row],[RESPOSTA]])),1,SEARCH(CHAR(34),MID(tb_cnpj[[#This Row],[RESPOSTA]],SEARCH(CHAR(34)&amp;tb_cnpj[[#Headers],[TIPO]],tb_cnpj[[#This Row],[RESPOSTA]])+LEN(CHAR(34)&amp;tb_cnpj[[#Headers],[TIPO]])+4,LEN(tb_cnpj[[#This Row],[RESPOSTA]])))-1),"")</f>
        <v>MATRIZ</v>
      </c>
      <c r="J3" s="19" t="str">
        <f>IF(tb_cnpj[[#This Row],[STATUS]]="OK",MID(MID(tb_cnpj[[#This Row],[RESPOSTA]],SEARCH(CHAR(34)&amp;tb_cnpj[[#Headers],[DATA_SITUACAO]],tb_cnpj[[#This Row],[RESPOSTA]])+LEN(CHAR(34)&amp;tb_cnpj[[#Headers],[DATA_SITUACAO]])+4,LEN(tb_cnpj[[#This Row],[RESPOSTA]])),1,SEARCH(CHAR(34),MID(tb_cnpj[[#This Row],[RESPOSTA]],SEARCH(CHAR(34)&amp;tb_cnpj[[#Headers],[DATA_SITUACAO]],tb_cnpj[[#This Row],[RESPOSTA]])+LEN(CHAR(34)&amp;tb_cnpj[[#Headers],[DATA_SITUACAO]])+4,LEN(tb_cnpj[[#This Row],[RESPOSTA]])))-1),"")</f>
        <v>15/10/2001</v>
      </c>
    </row>
    <row r="4" spans="1:10" ht="60" customHeight="1" x14ac:dyDescent="0.25">
      <c r="A4" s="11">
        <v>123</v>
      </c>
      <c r="B4" s="10" t="str">
        <f>IF(AND(tb_cnpj[[#This Row],[CNPJ]]&lt;&gt;"",ISNUMBER(tb_cnpj[[#This Row],[CNPJ]])),_xlfn.WEBSERVICE("https://www.receitaws.com.br/v1/cnpj/"&amp;TEXT(tb_cnpj[[#This Row],[CNPJ]],"00000000000000")),"")</f>
        <v>{
  "status": "ERROR",
  "message": "CNPJ inválido"
}</v>
      </c>
      <c r="C4" s="11" t="str">
        <f>IF(tb_cnpj[[#This Row],[RESPOSTA]]&lt;&gt;"",MID(MID(tb_cnpj[[#This Row],[RESPOSTA]],SEARCH(CHAR(34)&amp;tb_cnpj[[#Headers],[STATUS]],tb_cnpj[[#This Row],[RESPOSTA]])+LEN(CHAR(34)&amp;tb_cnpj[[#Headers],[STATUS]])+4,LEN(tb_cnpj[[#This Row],[RESPOSTA]])),1,SEARCH(CHAR(34),MID(tb_cnpj[[#This Row],[RESPOSTA]],SEARCH(CHAR(34)&amp;tb_cnpj[[#Headers],[STATUS]],tb_cnpj[[#This Row],[RESPOSTA]])+LEN(CHAR(34)&amp;tb_cnpj[[#Headers],[STATUS]])+4,LEN(tb_cnpj[[#This Row],[RESPOSTA]])))-1),"")</f>
        <v>ERROR</v>
      </c>
      <c r="D4" s="11" t="str">
        <f>IF(tb_cnpj[[#This Row],[STATUS]]="ERROR",MID(MID(tb_cnpj[[#This Row],[RESPOSTA]],SEARCH(CHAR(34)&amp;tb_cnpj[[#Headers],[MESSAGE]],tb_cnpj[[#This Row],[RESPOSTA]])+LEN(CHAR(34)&amp;tb_cnpj[[#Headers],[MESSAGE]])+4,LEN(tb_cnpj[[#This Row],[RESPOSTA]])),1,SEARCH(CHAR(34),MID(tb_cnpj[[#This Row],[RESPOSTA]],SEARCH(CHAR(34)&amp;tb_cnpj[[#Headers],[MESSAGE]],tb_cnpj[[#This Row],[RESPOSTA]])+LEN(CHAR(34)&amp;tb_cnpj[[#Headers],[MESSAGE]])+4,LEN(tb_cnpj[[#This Row],[RESPOSTA]])))-1),"")</f>
        <v>CNPJ inválido</v>
      </c>
      <c r="E4" s="11" t="str">
        <f>IF(tb_cnpj[[#This Row],[STATUS]]="OK",MID(MID(tb_cnpj[[#This Row],[RESPOSTA]],SEARCH(CHAR(34)&amp;tb_cnpj[[#Headers],[SITUACAO]],tb_cnpj[[#This Row],[RESPOSTA]])+LEN(CHAR(34)&amp;tb_cnpj[[#Headers],[SITUACAO]])+4,LEN(tb_cnpj[[#This Row],[RESPOSTA]])),1,SEARCH(CHAR(34),MID(tb_cnpj[[#This Row],[RESPOSTA]],SEARCH(CHAR(34)&amp;tb_cnpj[[#Headers],[SITUACAO]],tb_cnpj[[#This Row],[RESPOSTA]])+LEN(CHAR(34)&amp;tb_cnpj[[#Headers],[SITUACAO]])+4,LEN(tb_cnpj[[#This Row],[RESPOSTA]])))-1),"")</f>
        <v/>
      </c>
      <c r="F4" s="18" t="str">
        <f>IF(tb_cnpj[[#This Row],[STATUS]]="OK",MID(MID(tb_cnpj[[#This Row],[RESPOSTA]],SEARCH(CHAR(34)&amp;tb_cnpj[[#Headers],[NOME]],tb_cnpj[[#This Row],[RESPOSTA]])+LEN(CHAR(34)&amp;tb_cnpj[[#Headers],[NOME]])+4,LEN(tb_cnpj[[#This Row],[RESPOSTA]])),1,SEARCH(CHAR(34),MID(tb_cnpj[[#This Row],[RESPOSTA]],SEARCH(CHAR(34)&amp;tb_cnpj[[#Headers],[NOME]],tb_cnpj[[#This Row],[RESPOSTA]])+LEN(CHAR(34)&amp;tb_cnpj[[#Headers],[NOME]])+4,LEN(tb_cnpj[[#This Row],[RESPOSTA]])))-1),"")</f>
        <v/>
      </c>
      <c r="G4" s="19" t="str">
        <f>IF(tb_cnpj[[#This Row],[STATUS]]="OK",MID(MID(tb_cnpj[[#This Row],[RESPOSTA]],SEARCH(CHAR(34)&amp;tb_cnpj[[#Headers],[FANTASIA]],tb_cnpj[[#This Row],[RESPOSTA]])+LEN(CHAR(34)&amp;tb_cnpj[[#Headers],[FANTASIA]])+4,LEN(tb_cnpj[[#This Row],[RESPOSTA]])),1,SEARCH(CHAR(34),MID(tb_cnpj[[#This Row],[RESPOSTA]],SEARCH(CHAR(34)&amp;tb_cnpj[[#Headers],[FANTASIA]],tb_cnpj[[#This Row],[RESPOSTA]])+LEN(CHAR(34)&amp;tb_cnpj[[#Headers],[FANTASIA]])+4,LEN(tb_cnpj[[#This Row],[RESPOSTA]])))-1),"")</f>
        <v/>
      </c>
      <c r="H4" s="19" t="str">
        <f>IF(tb_cnpj[[#This Row],[STATUS]]="OK",MID(MID(tb_cnpj[[#This Row],[RESPOSTA]],SEARCH(CHAR(34)&amp;tb_cnpj[[#Headers],[UF]],tb_cnpj[[#This Row],[RESPOSTA]])+LEN(CHAR(34)&amp;tb_cnpj[[#Headers],[UF]])+4,LEN(tb_cnpj[[#This Row],[RESPOSTA]])),1,SEARCH(CHAR(34),MID(tb_cnpj[[#This Row],[RESPOSTA]],SEARCH(CHAR(34)&amp;tb_cnpj[[#Headers],[UF]],tb_cnpj[[#This Row],[RESPOSTA]])+LEN(CHAR(34)&amp;tb_cnpj[[#Headers],[UF]])+4,LEN(tb_cnpj[[#This Row],[RESPOSTA]])))-1),"")</f>
        <v/>
      </c>
      <c r="I4" s="19" t="str">
        <f>IF(tb_cnpj[[#This Row],[STATUS]]="OK",MID(MID(tb_cnpj[[#This Row],[RESPOSTA]],SEARCH(CHAR(34)&amp;tb_cnpj[[#Headers],[TIPO]],tb_cnpj[[#This Row],[RESPOSTA]])+LEN(CHAR(34)&amp;tb_cnpj[[#Headers],[TIPO]])+4,LEN(tb_cnpj[[#This Row],[RESPOSTA]])),1,SEARCH(CHAR(34),MID(tb_cnpj[[#This Row],[RESPOSTA]],SEARCH(CHAR(34)&amp;tb_cnpj[[#Headers],[TIPO]],tb_cnpj[[#This Row],[RESPOSTA]])+LEN(CHAR(34)&amp;tb_cnpj[[#Headers],[TIPO]])+4,LEN(tb_cnpj[[#This Row],[RESPOSTA]])))-1),"")</f>
        <v/>
      </c>
      <c r="J4" s="19" t="str">
        <f>IF(tb_cnpj[[#This Row],[STATUS]]="OK",MID(MID(tb_cnpj[[#This Row],[RESPOSTA]],SEARCH(CHAR(34)&amp;tb_cnpj[[#Headers],[DATA_SITUACAO]],tb_cnpj[[#This Row],[RESPOSTA]])+LEN(CHAR(34)&amp;tb_cnpj[[#Headers],[DATA_SITUACAO]])+4,LEN(tb_cnpj[[#This Row],[RESPOSTA]])),1,SEARCH(CHAR(34),MID(tb_cnpj[[#This Row],[RESPOSTA]],SEARCH(CHAR(34)&amp;tb_cnpj[[#Headers],[DATA_SITUACAO]],tb_cnpj[[#This Row],[RESPOSTA]])+LEN(CHAR(34)&amp;tb_cnpj[[#Headers],[DATA_SITUACAO]])+4,LEN(tb_cnpj[[#This Row],[RESPOSTA]])))-1),"")</f>
        <v/>
      </c>
    </row>
    <row r="6" spans="1:10" x14ac:dyDescent="0.25">
      <c r="B6" s="9"/>
      <c r="C6" s="17"/>
    </row>
    <row r="7" spans="1:10" x14ac:dyDescent="0.25">
      <c r="B7" s="9"/>
      <c r="C7" s="13"/>
    </row>
    <row r="8" spans="1:10" x14ac:dyDescent="0.25">
      <c r="B8" s="9"/>
      <c r="C8" s="14"/>
    </row>
    <row r="9" spans="1:10" x14ac:dyDescent="0.25">
      <c r="B9" s="9"/>
      <c r="C9" s="14"/>
    </row>
    <row r="10" spans="1:10" x14ac:dyDescent="0.25">
      <c r="B10" s="9"/>
      <c r="C10" s="14"/>
    </row>
    <row r="12" spans="1:10" ht="15" customHeight="1" x14ac:dyDescent="0.25">
      <c r="B12" s="20"/>
      <c r="C12" s="20"/>
      <c r="D12" s="20"/>
    </row>
    <row r="13" spans="1:10" x14ac:dyDescent="0.25">
      <c r="B13" s="20"/>
      <c r="C13" s="20"/>
      <c r="D13" s="20"/>
    </row>
    <row r="14" spans="1:10" x14ac:dyDescent="0.25">
      <c r="B14" s="20"/>
      <c r="C14" s="20"/>
      <c r="D14" s="20"/>
    </row>
    <row r="15" spans="1:10" x14ac:dyDescent="0.25">
      <c r="B15" s="20"/>
      <c r="C15" s="20"/>
      <c r="D15" s="20"/>
    </row>
    <row r="16" spans="1:10" x14ac:dyDescent="0.25">
      <c r="B16" s="20"/>
      <c r="C16" s="20"/>
      <c r="D16" s="20"/>
    </row>
  </sheetData>
  <mergeCells count="1">
    <mergeCell ref="B12:D16"/>
  </mergeCells>
  <dataValidations count="1">
    <dataValidation type="whole" operator="greaterThanOrEqual" allowBlank="1" showInputMessage="1" showErrorMessage="1" errorTitle="Erro na Inserção de dados" error="Favor digitar somente números" sqref="A3:A4" xr:uid="{0426D7CF-9558-4591-8713-FDA25EC129CD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C38"/>
  <sheetViews>
    <sheetView showGridLines="0" workbookViewId="0">
      <selection activeCell="A3" sqref="A3"/>
    </sheetView>
  </sheetViews>
  <sheetFormatPr defaultRowHeight="15" x14ac:dyDescent="0.25"/>
  <cols>
    <col min="1" max="1" width="27" bestFit="1" customWidth="1"/>
    <col min="2" max="2" width="13.7109375" bestFit="1" customWidth="1"/>
    <col min="3" max="3" width="83.140625" bestFit="1" customWidth="1"/>
  </cols>
  <sheetData>
    <row r="1" spans="1:3" ht="45" customHeight="1" x14ac:dyDescent="0.25">
      <c r="A1" s="2" t="s">
        <v>11</v>
      </c>
      <c r="B1" s="2" t="s">
        <v>12</v>
      </c>
      <c r="C1" s="2" t="s">
        <v>13</v>
      </c>
    </row>
    <row r="2" spans="1:3" x14ac:dyDescent="0.25">
      <c r="A2" t="s">
        <v>9</v>
      </c>
      <c r="B2" s="5" t="s">
        <v>14</v>
      </c>
      <c r="C2" s="4" t="s">
        <v>68</v>
      </c>
    </row>
    <row r="3" spans="1:3" x14ac:dyDescent="0.25">
      <c r="A3" t="s">
        <v>15</v>
      </c>
      <c r="B3" s="5" t="s">
        <v>14</v>
      </c>
      <c r="C3" s="4" t="s">
        <v>69</v>
      </c>
    </row>
    <row r="4" spans="1:3" x14ac:dyDescent="0.25">
      <c r="A4" t="s">
        <v>16</v>
      </c>
      <c r="B4" s="5" t="s">
        <v>14</v>
      </c>
      <c r="C4" s="4" t="s">
        <v>70</v>
      </c>
    </row>
    <row r="5" spans="1:3" x14ac:dyDescent="0.25">
      <c r="A5" t="s">
        <v>10</v>
      </c>
      <c r="B5" s="5" t="s">
        <v>14</v>
      </c>
      <c r="C5" s="4" t="s">
        <v>71</v>
      </c>
    </row>
    <row r="6" spans="1:3" x14ac:dyDescent="0.25">
      <c r="A6" t="s">
        <v>17</v>
      </c>
      <c r="B6" s="5" t="s">
        <v>14</v>
      </c>
      <c r="C6" s="4" t="s">
        <v>72</v>
      </c>
    </row>
    <row r="7" spans="1:3" x14ac:dyDescent="0.25">
      <c r="A7" t="s">
        <v>4</v>
      </c>
      <c r="B7" s="5" t="s">
        <v>14</v>
      </c>
      <c r="C7" s="4" t="s">
        <v>18</v>
      </c>
    </row>
    <row r="8" spans="1:3" x14ac:dyDescent="0.25">
      <c r="A8" t="s">
        <v>5</v>
      </c>
      <c r="B8" s="5" t="s">
        <v>14</v>
      </c>
      <c r="C8" s="4" t="s">
        <v>19</v>
      </c>
    </row>
    <row r="9" spans="1:3" x14ac:dyDescent="0.25">
      <c r="A9" t="s">
        <v>20</v>
      </c>
      <c r="B9" s="5" t="s">
        <v>21</v>
      </c>
      <c r="C9" s="4" t="s">
        <v>22</v>
      </c>
    </row>
    <row r="10" spans="1:3" x14ac:dyDescent="0.25">
      <c r="A10" t="s">
        <v>23</v>
      </c>
      <c r="B10" s="5" t="s">
        <v>14</v>
      </c>
      <c r="C10" s="4" t="s">
        <v>73</v>
      </c>
    </row>
    <row r="11" spans="1:3" x14ac:dyDescent="0.25">
      <c r="A11" t="s">
        <v>24</v>
      </c>
      <c r="B11" s="5" t="s">
        <v>14</v>
      </c>
      <c r="C11" s="4" t="s">
        <v>25</v>
      </c>
    </row>
    <row r="12" spans="1:3" x14ac:dyDescent="0.25">
      <c r="A12" t="s">
        <v>26</v>
      </c>
      <c r="B12" s="5" t="s">
        <v>21</v>
      </c>
      <c r="C12" s="4" t="s">
        <v>27</v>
      </c>
    </row>
    <row r="13" spans="1:3" x14ac:dyDescent="0.25">
      <c r="A13" t="s">
        <v>28</v>
      </c>
      <c r="B13" s="5" t="s">
        <v>14</v>
      </c>
      <c r="C13" s="4" t="s">
        <v>73</v>
      </c>
    </row>
    <row r="14" spans="1:3" x14ac:dyDescent="0.25">
      <c r="A14" t="s">
        <v>29</v>
      </c>
      <c r="B14" s="5" t="s">
        <v>14</v>
      </c>
      <c r="C14" s="4" t="s">
        <v>25</v>
      </c>
    </row>
    <row r="15" spans="1:3" x14ac:dyDescent="0.25">
      <c r="A15" t="s">
        <v>30</v>
      </c>
      <c r="B15" s="5" t="s">
        <v>14</v>
      </c>
      <c r="C15" s="4" t="s">
        <v>31</v>
      </c>
    </row>
    <row r="16" spans="1:3" x14ac:dyDescent="0.25">
      <c r="A16" t="s">
        <v>8</v>
      </c>
      <c r="B16" s="5" t="s">
        <v>14</v>
      </c>
      <c r="C16" s="4" t="s">
        <v>32</v>
      </c>
    </row>
    <row r="17" spans="1:3" x14ac:dyDescent="0.25">
      <c r="A17" t="s">
        <v>33</v>
      </c>
      <c r="B17" s="5" t="s">
        <v>14</v>
      </c>
      <c r="C17" s="4" t="s">
        <v>34</v>
      </c>
    </row>
    <row r="18" spans="1:3" x14ac:dyDescent="0.25">
      <c r="A18" t="s">
        <v>35</v>
      </c>
      <c r="B18" s="5" t="s">
        <v>14</v>
      </c>
      <c r="C18" s="4" t="s">
        <v>36</v>
      </c>
    </row>
    <row r="19" spans="1:3" x14ac:dyDescent="0.25">
      <c r="A19" t="s">
        <v>37</v>
      </c>
      <c r="B19" s="5" t="s">
        <v>14</v>
      </c>
      <c r="C19" s="4" t="s">
        <v>74</v>
      </c>
    </row>
    <row r="20" spans="1:3" x14ac:dyDescent="0.25">
      <c r="A20" t="s">
        <v>38</v>
      </c>
      <c r="B20" s="5" t="s">
        <v>14</v>
      </c>
      <c r="C20" s="4" t="s">
        <v>39</v>
      </c>
    </row>
    <row r="21" spans="1:3" x14ac:dyDescent="0.25">
      <c r="A21" t="s">
        <v>6</v>
      </c>
      <c r="B21" s="5" t="s">
        <v>14</v>
      </c>
      <c r="C21" s="4" t="s">
        <v>40</v>
      </c>
    </row>
    <row r="22" spans="1:3" x14ac:dyDescent="0.25">
      <c r="A22" t="s">
        <v>7</v>
      </c>
      <c r="B22" s="5" t="s">
        <v>14</v>
      </c>
      <c r="C22" s="4" t="s">
        <v>41</v>
      </c>
    </row>
    <row r="23" spans="1:3" x14ac:dyDescent="0.25">
      <c r="A23" t="s">
        <v>42</v>
      </c>
      <c r="B23" s="5" t="s">
        <v>14</v>
      </c>
      <c r="C23" s="4" t="s">
        <v>43</v>
      </c>
    </row>
    <row r="24" spans="1:3" x14ac:dyDescent="0.25">
      <c r="A24" t="s">
        <v>44</v>
      </c>
      <c r="B24" s="5" t="s">
        <v>14</v>
      </c>
      <c r="C24" s="4" t="s">
        <v>45</v>
      </c>
    </row>
    <row r="25" spans="1:3" x14ac:dyDescent="0.25">
      <c r="A25" t="s">
        <v>46</v>
      </c>
      <c r="B25" s="5" t="s">
        <v>14</v>
      </c>
      <c r="C25" s="4" t="s">
        <v>47</v>
      </c>
    </row>
    <row r="26" spans="1:3" x14ac:dyDescent="0.25">
      <c r="A26" t="s">
        <v>0</v>
      </c>
      <c r="B26" s="5" t="s">
        <v>14</v>
      </c>
      <c r="C26" s="4" t="s">
        <v>48</v>
      </c>
    </row>
    <row r="27" spans="1:3" x14ac:dyDescent="0.25">
      <c r="A27" t="s">
        <v>49</v>
      </c>
      <c r="B27" s="5" t="s">
        <v>14</v>
      </c>
      <c r="C27" s="4" t="s">
        <v>75</v>
      </c>
    </row>
    <row r="28" spans="1:3" x14ac:dyDescent="0.25">
      <c r="A28" t="s">
        <v>50</v>
      </c>
      <c r="B28" s="5" t="s">
        <v>14</v>
      </c>
      <c r="C28" s="4" t="s">
        <v>51</v>
      </c>
    </row>
    <row r="29" spans="1:3" x14ac:dyDescent="0.25">
      <c r="A29" t="s">
        <v>52</v>
      </c>
      <c r="B29" s="5" t="s">
        <v>14</v>
      </c>
      <c r="C29" s="4" t="s">
        <v>53</v>
      </c>
    </row>
    <row r="30" spans="1:3" x14ac:dyDescent="0.25">
      <c r="A30" t="s">
        <v>54</v>
      </c>
      <c r="B30" s="5" t="s">
        <v>14</v>
      </c>
      <c r="C30" s="4" t="s">
        <v>76</v>
      </c>
    </row>
    <row r="31" spans="1:3" x14ac:dyDescent="0.25">
      <c r="A31" t="s">
        <v>55</v>
      </c>
      <c r="B31" s="5" t="s">
        <v>14</v>
      </c>
      <c r="C31" s="4" t="s">
        <v>77</v>
      </c>
    </row>
    <row r="32" spans="1:3" x14ac:dyDescent="0.25">
      <c r="A32" t="s">
        <v>56</v>
      </c>
      <c r="B32" s="5" t="s">
        <v>21</v>
      </c>
      <c r="C32" s="4" t="s">
        <v>57</v>
      </c>
    </row>
    <row r="33" spans="1:3" x14ac:dyDescent="0.25">
      <c r="A33" t="s">
        <v>58</v>
      </c>
      <c r="B33" s="5" t="s">
        <v>14</v>
      </c>
      <c r="C33" s="4" t="s">
        <v>59</v>
      </c>
    </row>
    <row r="34" spans="1:3" x14ac:dyDescent="0.25">
      <c r="A34" t="s">
        <v>60</v>
      </c>
      <c r="B34" s="5" t="s">
        <v>14</v>
      </c>
      <c r="C34" s="4" t="s">
        <v>61</v>
      </c>
    </row>
    <row r="35" spans="1:3" x14ac:dyDescent="0.25">
      <c r="A35" t="s">
        <v>62</v>
      </c>
      <c r="B35" s="5" t="s">
        <v>14</v>
      </c>
      <c r="C35" s="4" t="s">
        <v>78</v>
      </c>
    </row>
    <row r="36" spans="1:3" x14ac:dyDescent="0.25">
      <c r="A36" t="s">
        <v>63</v>
      </c>
      <c r="B36" s="5" t="s">
        <v>14</v>
      </c>
      <c r="C36" s="4" t="s">
        <v>79</v>
      </c>
    </row>
    <row r="37" spans="1:3" x14ac:dyDescent="0.25">
      <c r="A37" t="s">
        <v>64</v>
      </c>
      <c r="B37" s="5" t="s">
        <v>14</v>
      </c>
      <c r="C37" s="4" t="s">
        <v>80</v>
      </c>
    </row>
    <row r="38" spans="1:3" x14ac:dyDescent="0.25">
      <c r="A38" t="s">
        <v>65</v>
      </c>
      <c r="B38" s="5" t="s">
        <v>66</v>
      </c>
      <c r="C38" s="4" t="s">
        <v>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"/>
  <sheetViews>
    <sheetView workbookViewId="0">
      <selection activeCell="A3" sqref="A3"/>
    </sheetView>
  </sheetViews>
  <sheetFormatPr defaultRowHeight="15" x14ac:dyDescent="0.25"/>
  <cols>
    <col min="1" max="1" width="95.5703125" customWidth="1"/>
  </cols>
  <sheetData>
    <row r="1" spans="1:1" ht="409.5" x14ac:dyDescent="0.25">
      <c r="A1" s="4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FA3-1FB4-4DE7-929F-FC0919F8DAD1}">
  <dimension ref="A1:B8"/>
  <sheetViews>
    <sheetView showGridLines="0" zoomScale="140" zoomScaleNormal="140"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85.42578125" customWidth="1"/>
  </cols>
  <sheetData>
    <row r="1" spans="1:2" x14ac:dyDescent="0.25">
      <c r="A1" s="1" t="s">
        <v>81</v>
      </c>
      <c r="B1" s="1" t="s">
        <v>85</v>
      </c>
    </row>
    <row r="2" spans="1:2" ht="89.25" customHeight="1" x14ac:dyDescent="0.25">
      <c r="A2" s="11">
        <v>4712500000107</v>
      </c>
      <c r="B2" s="10" t="str">
        <f>_xlfn.WEBSERVICE("https://www.receitaws.com.br/v1/cnpj/"&amp;TEXT(tb_cnpj_consulta_receita[[#This Row],[CNPJ]],"00000000000000"))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</row>
    <row r="3" spans="1:2" ht="40.5" customHeight="1" x14ac:dyDescent="0.25">
      <c r="A3" s="11">
        <v>123</v>
      </c>
      <c r="B3" s="10" t="str">
        <f>_xlfn.WEBSERVICE("https://www.receitaws.com.br/v1/cnpj/"&amp;TEXT(tb_cnpj_consulta_receita[[#This Row],[CNPJ]],"00000000000000"))</f>
        <v>{
  "status": "ERROR",
  "message": "CNPJ inválido"
}</v>
      </c>
    </row>
    <row r="8" spans="1:2" x14ac:dyDescent="0.25">
      <c r="B8" s="9" t="s">
        <v>84</v>
      </c>
    </row>
  </sheetData>
  <dataValidations count="1">
    <dataValidation type="whole" operator="greaterThanOrEqual" allowBlank="1" showInputMessage="1" showErrorMessage="1" errorTitle="Erro na Inserção de dados" error="Favor digitar somente números" sqref="A2:A3" xr:uid="{2FD1E619-ABF8-46DC-88E1-42783F873710}">
      <formula1>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7FE-5435-4F2D-A896-0DF09708D6BB}">
  <dimension ref="A1:D14"/>
  <sheetViews>
    <sheetView showGridLines="0" zoomScale="140" zoomScaleNormal="140" workbookViewId="0">
      <selection activeCell="A3" sqref="A3"/>
    </sheetView>
  </sheetViews>
  <sheetFormatPr defaultRowHeight="15" x14ac:dyDescent="0.25"/>
  <cols>
    <col min="1" max="1" width="20.5703125" customWidth="1"/>
    <col min="2" max="2" width="31" customWidth="1"/>
    <col min="3" max="3" width="12.85546875" customWidth="1"/>
    <col min="4" max="4" width="15" customWidth="1"/>
    <col min="5" max="5" width="12.28515625" customWidth="1"/>
  </cols>
  <sheetData>
    <row r="1" spans="1:4" x14ac:dyDescent="0.25">
      <c r="A1" s="1" t="s">
        <v>81</v>
      </c>
      <c r="B1" s="1" t="s">
        <v>2</v>
      </c>
      <c r="C1" s="1" t="s">
        <v>9</v>
      </c>
    </row>
    <row r="2" spans="1:4" ht="18" customHeight="1" x14ac:dyDescent="0.25">
      <c r="A2" s="11">
        <v>4712500000107</v>
      </c>
      <c r="B2" s="10" t="str">
        <f>_xlfn.WEBSERVICE("https://www.receitaws.com.br/v1/cnpj/"&amp;TEXT(tb_cnpj_desmenbrando_1[[#This Row],[CNPJ]],"00000000000000"))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2" s="8" t="str">
        <f>MID(tb_cnpj_desmenbrando_1[[#This Row],[RESPOSTA]],SEARCH(tb_cnpj_desmenbrando_1[[#Headers],[status]],tb_cnpj_desmenbrando_1[[#This Row],[RESPOSTA]]),6)</f>
        <v>status</v>
      </c>
    </row>
    <row r="3" spans="1:4" ht="21" customHeight="1" x14ac:dyDescent="0.25">
      <c r="A3" s="11">
        <v>123</v>
      </c>
      <c r="B3" s="10" t="str">
        <f>_xlfn.WEBSERVICE("https://www.receitaws.com.br/v1/cnpj/"&amp;TEXT(tb_cnpj_desmenbrando_1[[#This Row],[CNPJ]],"00000000000000"))</f>
        <v>{
  "status": "ERROR",
  "message": "CNPJ inválido"
}</v>
      </c>
      <c r="C3" s="8" t="str">
        <f>MID(tb_cnpj_desmenbrando_1[[#This Row],[RESPOSTA]],SEARCH(tb_cnpj_desmenbrando_1[[#Headers],[status]],tb_cnpj_desmenbrando_1[[#This Row],[RESPOSTA]]),6)</f>
        <v>status</v>
      </c>
    </row>
    <row r="5" spans="1:4" x14ac:dyDescent="0.25">
      <c r="B5" s="9" t="s">
        <v>87</v>
      </c>
      <c r="C5" s="13" t="str">
        <f>CHAR(34)</f>
        <v>"</v>
      </c>
    </row>
    <row r="6" spans="1:4" x14ac:dyDescent="0.25">
      <c r="B6" s="9" t="s">
        <v>88</v>
      </c>
      <c r="C6" s="14">
        <f>LEN("status")</f>
        <v>6</v>
      </c>
    </row>
    <row r="7" spans="1:4" x14ac:dyDescent="0.25">
      <c r="B7" s="9" t="s">
        <v>94</v>
      </c>
      <c r="C7" s="14">
        <f>SEARCH("status","meu status")</f>
        <v>5</v>
      </c>
    </row>
    <row r="8" spans="1:4" x14ac:dyDescent="0.25">
      <c r="B8" s="9" t="s">
        <v>90</v>
      </c>
      <c r="C8" s="14" t="str">
        <f>MID("meu status",5,6)</f>
        <v>status</v>
      </c>
    </row>
    <row r="10" spans="1:4" ht="15" customHeight="1" x14ac:dyDescent="0.25">
      <c r="B10" s="20" t="s">
        <v>91</v>
      </c>
      <c r="C10" s="20"/>
      <c r="D10" s="20"/>
    </row>
    <row r="11" spans="1:4" x14ac:dyDescent="0.25">
      <c r="B11" s="20"/>
      <c r="C11" s="20"/>
      <c r="D11" s="20"/>
    </row>
    <row r="12" spans="1:4" x14ac:dyDescent="0.25">
      <c r="B12" s="20"/>
      <c r="C12" s="20"/>
      <c r="D12" s="20"/>
    </row>
    <row r="13" spans="1:4" x14ac:dyDescent="0.25">
      <c r="B13" s="20"/>
      <c r="C13" s="20"/>
      <c r="D13" s="20"/>
    </row>
    <row r="14" spans="1:4" x14ac:dyDescent="0.25">
      <c r="B14" s="20"/>
      <c r="C14" s="20"/>
      <c r="D14" s="20"/>
    </row>
  </sheetData>
  <mergeCells count="1">
    <mergeCell ref="B10:D14"/>
  </mergeCells>
  <dataValidations disablePrompts="1" count="1">
    <dataValidation type="whole" operator="greaterThanOrEqual" allowBlank="1" showInputMessage="1" showErrorMessage="1" errorTitle="Erro na Inserção de dados" error="Favor digitar somente números" sqref="A2:A3" xr:uid="{7D052E65-02B6-4EDD-9133-AEDB2BE5EE7E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0164-97B2-4735-8195-D3DDFF665DA6}">
  <dimension ref="A1:D14"/>
  <sheetViews>
    <sheetView showGridLines="0" zoomScale="140" zoomScaleNormal="140" workbookViewId="0">
      <selection activeCell="A3" sqref="A3"/>
    </sheetView>
  </sheetViews>
  <sheetFormatPr defaultRowHeight="15" x14ac:dyDescent="0.25"/>
  <cols>
    <col min="1" max="1" width="20.5703125" customWidth="1"/>
    <col min="2" max="2" width="31" customWidth="1"/>
    <col min="3" max="3" width="12.85546875" customWidth="1"/>
    <col min="4" max="4" width="15" customWidth="1"/>
    <col min="5" max="5" width="12.28515625" customWidth="1"/>
  </cols>
  <sheetData>
    <row r="1" spans="1:4" x14ac:dyDescent="0.25">
      <c r="A1" s="1" t="s">
        <v>81</v>
      </c>
      <c r="B1" s="1" t="s">
        <v>2</v>
      </c>
      <c r="C1" s="1" t="s">
        <v>93</v>
      </c>
    </row>
    <row r="2" spans="1:4" ht="18" customHeight="1" x14ac:dyDescent="0.25">
      <c r="A2" s="11">
        <v>4712500000107</v>
      </c>
      <c r="B2" s="10" t="str">
        <f>_xlfn.WEBSERVICE("https://www.receitaws.com.br/v1/cnpj/"&amp;TEXT(tb_cnpj_desmenbrando_2[[#This Row],[CNPJ]],"00000000000000"))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2" s="15" t="str">
        <f>MID(
tb_cnpj_desmenbrando_2[[#This Row],[RESPOSTA]],
SEARCH(
                              tb_cnpj_desmenbrando_2[[#Headers],[STATUS]],
                               tb_cnpj_desmenbrando_2[[#This Row],[RESPOSTA]]
                       )
                       +LEN(tb_cnpj_desmenbrando_2[[#Headers],[STATUS]])
                       +4,
LEN(tb_cnpj_desmenbrando_2[[#This Row],[RESPOSTA]])
)</f>
        <v>OK",
  "tipo": "MATRIZ",
  "fantasia": "",
  "efr": "",
  "motivo_situacao": "",
  "situacao_especial": "",
  "data_situacao_especial": "",
  "capital_social": "909000000.00",
  "extra": {}
}</v>
      </c>
    </row>
    <row r="3" spans="1:4" ht="70.5" customHeight="1" x14ac:dyDescent="0.25">
      <c r="A3" s="11">
        <v>123</v>
      </c>
      <c r="B3" s="10" t="str">
        <f>_xlfn.WEBSERVICE("https://www.receitaws.com.br/v1/cnpj/"&amp;TEXT(tb_cnpj_desmenbrando_2[[#This Row],[CNPJ]],"00000000000000"))</f>
        <v>{
  "status": "ERROR",
  "message": "CNPJ inválido"
}</v>
      </c>
      <c r="C3" s="15" t="str">
        <f>MID(
tb_cnpj_desmenbrando_2[[#This Row],[RESPOSTA]],
SEARCH(
                              tb_cnpj_desmenbrando_2[[#Headers],[STATUS]],
                               tb_cnpj_desmenbrando_2[[#This Row],[RESPOSTA]]
                       )
                       +LEN(tb_cnpj_desmenbrando_2[[#Headers],[STATUS]])
                       +4,
LEN(tb_cnpj_desmenbrando_2[[#This Row],[RESPOSTA]])
)</f>
        <v>ERROR",
  "message": "CNPJ inválido"
}</v>
      </c>
    </row>
    <row r="5" spans="1:4" x14ac:dyDescent="0.25">
      <c r="B5" s="9" t="s">
        <v>87</v>
      </c>
      <c r="C5" s="13" t="str">
        <f>CHAR(34)</f>
        <v>"</v>
      </c>
    </row>
    <row r="6" spans="1:4" x14ac:dyDescent="0.25">
      <c r="B6" s="9" t="s">
        <v>88</v>
      </c>
      <c r="C6" s="14">
        <f>LEN("status")</f>
        <v>6</v>
      </c>
    </row>
    <row r="7" spans="1:4" x14ac:dyDescent="0.25">
      <c r="B7" s="9" t="s">
        <v>94</v>
      </c>
      <c r="C7" s="14">
        <f>SEARCH("status","meu status")</f>
        <v>5</v>
      </c>
    </row>
    <row r="8" spans="1:4" x14ac:dyDescent="0.25">
      <c r="B8" s="9" t="s">
        <v>90</v>
      </c>
      <c r="C8" s="14" t="str">
        <f>MID("meu status",5,6)</f>
        <v>status</v>
      </c>
    </row>
    <row r="10" spans="1:4" ht="15" customHeight="1" x14ac:dyDescent="0.25">
      <c r="B10" s="20" t="s">
        <v>91</v>
      </c>
      <c r="C10" s="20"/>
      <c r="D10" s="20"/>
    </row>
    <row r="11" spans="1:4" x14ac:dyDescent="0.25">
      <c r="B11" s="20"/>
      <c r="C11" s="20"/>
      <c r="D11" s="20"/>
    </row>
    <row r="12" spans="1:4" x14ac:dyDescent="0.25">
      <c r="B12" s="20"/>
      <c r="C12" s="20"/>
      <c r="D12" s="20"/>
    </row>
    <row r="13" spans="1:4" x14ac:dyDescent="0.25">
      <c r="B13" s="20"/>
      <c r="C13" s="20"/>
      <c r="D13" s="20"/>
    </row>
    <row r="14" spans="1:4" x14ac:dyDescent="0.25">
      <c r="B14" s="20"/>
      <c r="C14" s="20"/>
      <c r="D14" s="20"/>
    </row>
  </sheetData>
  <mergeCells count="1">
    <mergeCell ref="B10:D14"/>
  </mergeCells>
  <dataValidations count="1">
    <dataValidation type="whole" operator="greaterThanOrEqual" allowBlank="1" showInputMessage="1" showErrorMessage="1" errorTitle="Erro na Inserção de dados" error="Favor digitar somente números" sqref="A2:A3" xr:uid="{72BA4FCB-CCE3-430D-9E84-5F364AF2E20F}">
      <formula1>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437A-AA18-43B8-B8DD-577AEF9C6391}">
  <dimension ref="A1:D14"/>
  <sheetViews>
    <sheetView showGridLines="0" zoomScale="140" zoomScaleNormal="140" workbookViewId="0">
      <selection activeCell="B3" sqref="B3"/>
    </sheetView>
  </sheetViews>
  <sheetFormatPr defaultRowHeight="15" x14ac:dyDescent="0.25"/>
  <cols>
    <col min="1" max="1" width="20.5703125" customWidth="1"/>
    <col min="2" max="2" width="31" customWidth="1"/>
    <col min="3" max="3" width="16" customWidth="1"/>
    <col min="4" max="4" width="15.140625" bestFit="1" customWidth="1"/>
    <col min="5" max="5" width="14.85546875" customWidth="1"/>
  </cols>
  <sheetData>
    <row r="1" spans="1:4" x14ac:dyDescent="0.25">
      <c r="A1" s="1" t="s">
        <v>81</v>
      </c>
      <c r="B1" s="1" t="s">
        <v>2</v>
      </c>
      <c r="C1" s="1" t="s">
        <v>96</v>
      </c>
    </row>
    <row r="2" spans="1:4" ht="18" customHeight="1" x14ac:dyDescent="0.25">
      <c r="A2" s="11">
        <v>4712500000107</v>
      </c>
      <c r="B2" s="10" t="str">
        <f>_xlfn.WEBSERVICE("https://www.receitaws.com.br/v1/cnpj/"&amp;TEXT(tb_cnpj_desmenbrando_3[[#This Row],[CNPJ]],"00000000000000"))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2" s="15" t="e">
        <f>MID(
MID(
tb_cnpj_desmenbrando_3[[#This Row],[RESPOSTA]],
SEARCH(
                              tb_cnpj_desmenbrando_3[[#Headers],[MESSAGE]],
                               tb_cnpj_desmenbrando_3[[#This Row],[RESPOSTA]]
                       )
                       +LEN(tb_cnpj_desmenbrando_3[[#Headers],[MESSAGE]])
                       +4,
LEN(tb_cnpj_desmenbrando_3[[#This Row],[RESPOSTA]])
),1,SEARCH(CHAR(34),MID(tb_cnpj_desmenbrando_3[[#This Row],[RESPOSTA]],SEARCH(tb_cnpj_desmenbrando_3[[#Headers],[MESSAGE]],tb_cnpj_desmenbrando_3[[#This Row],[RESPOSTA]])+LEN(tb_cnpj_desmenbrando_3[[#Headers],[MESSAGE]])+4,LEN(tb_cnpj_desmenbrando_3[[#This Row],[RESPOSTA]])))-1)</f>
        <v>#VALUE!</v>
      </c>
    </row>
    <row r="3" spans="1:4" ht="70.5" customHeight="1" x14ac:dyDescent="0.25">
      <c r="A3" s="11">
        <v>123</v>
      </c>
      <c r="B3" s="10" t="str">
        <f>_xlfn.WEBSERVICE("https://www.receitaws.com.br/v1/cnpj/"&amp;TEXT(tb_cnpj_desmenbrando_3[[#This Row],[CNPJ]],"00000000000000"))</f>
        <v>{
  "status": "ERROR",
  "message": "CNPJ inválido"
}</v>
      </c>
      <c r="C3" s="15" t="str">
        <f>MID(
MID(
tb_cnpj_desmenbrando_3[[#This Row],[RESPOSTA]],
SEARCH(
                              tb_cnpj_desmenbrando_3[[#Headers],[MESSAGE]],
                               tb_cnpj_desmenbrando_3[[#This Row],[RESPOSTA]]
                       )
                       +LEN(tb_cnpj_desmenbrando_3[[#Headers],[MESSAGE]])
                       +4,
LEN(tb_cnpj_desmenbrando_3[[#This Row],[RESPOSTA]])
),1,SEARCH(CHAR(34),MID(tb_cnpj_desmenbrando_3[[#This Row],[RESPOSTA]],SEARCH(tb_cnpj_desmenbrando_3[[#Headers],[MESSAGE]],tb_cnpj_desmenbrando_3[[#This Row],[RESPOSTA]])+LEN(tb_cnpj_desmenbrando_3[[#Headers],[MESSAGE]])+4,LEN(tb_cnpj_desmenbrando_3[[#This Row],[RESPOSTA]])))-1)</f>
        <v>CNPJ inválido</v>
      </c>
    </row>
    <row r="5" spans="1:4" x14ac:dyDescent="0.25">
      <c r="B5" s="9" t="s">
        <v>87</v>
      </c>
      <c r="C5" s="13" t="str">
        <f>CHAR(34)</f>
        <v>"</v>
      </c>
    </row>
    <row r="6" spans="1:4" x14ac:dyDescent="0.25">
      <c r="B6" s="9" t="s">
        <v>88</v>
      </c>
      <c r="C6" s="14">
        <f>LEN("status")</f>
        <v>6</v>
      </c>
    </row>
    <row r="7" spans="1:4" x14ac:dyDescent="0.25">
      <c r="B7" s="9" t="s">
        <v>94</v>
      </c>
      <c r="C7" s="14">
        <f>SEARCH("status","meu status")</f>
        <v>5</v>
      </c>
    </row>
    <row r="8" spans="1:4" x14ac:dyDescent="0.25">
      <c r="B8" s="9" t="s">
        <v>90</v>
      </c>
      <c r="C8" s="14" t="str">
        <f>MID("meu status",5,6)</f>
        <v>status</v>
      </c>
    </row>
    <row r="10" spans="1:4" ht="15" customHeight="1" x14ac:dyDescent="0.25">
      <c r="B10" s="20" t="s">
        <v>91</v>
      </c>
      <c r="C10" s="20"/>
      <c r="D10" s="20"/>
    </row>
    <row r="11" spans="1:4" x14ac:dyDescent="0.25">
      <c r="B11" s="20"/>
      <c r="C11" s="20"/>
      <c r="D11" s="20"/>
    </row>
    <row r="12" spans="1:4" x14ac:dyDescent="0.25">
      <c r="B12" s="20"/>
      <c r="C12" s="20"/>
      <c r="D12" s="20"/>
    </row>
    <row r="13" spans="1:4" x14ac:dyDescent="0.25">
      <c r="B13" s="20"/>
      <c r="C13" s="20"/>
      <c r="D13" s="20"/>
    </row>
    <row r="14" spans="1:4" x14ac:dyDescent="0.25">
      <c r="B14" s="20"/>
      <c r="C14" s="20"/>
      <c r="D14" s="20"/>
    </row>
  </sheetData>
  <mergeCells count="1">
    <mergeCell ref="B10:D14"/>
  </mergeCells>
  <dataValidations disablePrompts="1" count="1">
    <dataValidation type="whole" operator="greaterThanOrEqual" allowBlank="1" showInputMessage="1" showErrorMessage="1" errorTitle="Erro na Inserção de dados" error="Favor digitar somente números" sqref="A2:A3" xr:uid="{C41C98D2-8817-4AA6-BBCE-534C4EB99FDD}">
      <formula1>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FFEB-FD20-48E7-8EE9-52A954AC5EEB}">
  <dimension ref="A1:D14"/>
  <sheetViews>
    <sheetView showGridLines="0" zoomScale="140" zoomScaleNormal="140" workbookViewId="0">
      <selection activeCell="G8" sqref="G8"/>
    </sheetView>
  </sheetViews>
  <sheetFormatPr defaultRowHeight="15" x14ac:dyDescent="0.25"/>
  <cols>
    <col min="1" max="1" width="19.28515625" bestFit="1" customWidth="1"/>
    <col min="2" max="2" width="27.85546875" bestFit="1" customWidth="1"/>
    <col min="3" max="3" width="11.5703125" customWidth="1"/>
    <col min="4" max="4" width="13.7109375" customWidth="1"/>
  </cols>
  <sheetData>
    <row r="1" spans="1:4" x14ac:dyDescent="0.25">
      <c r="A1" s="1" t="s">
        <v>81</v>
      </c>
      <c r="B1" s="1" t="s">
        <v>2</v>
      </c>
      <c r="C1" s="1" t="s">
        <v>92</v>
      </c>
      <c r="D1" s="1" t="s">
        <v>86</v>
      </c>
    </row>
    <row r="2" spans="1:4" ht="20.25" customHeight="1" x14ac:dyDescent="0.25">
      <c r="A2" s="11">
        <v>4712500000107</v>
      </c>
      <c r="B2" s="10" t="str">
        <f>_xlfn.WEBSERVICE("https://www.receitaws.com.br/v1/cnpj/"&amp;TEXT(tb_cnpj567[[#This Row],[CNPJ]],"00000000000000"))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2" s="8" t="str">
        <f>MID(tb_cnpj567[[#This Row],[RESPOSTA]],tb_cnpj567[[#This Row],[LOCALIZAR]]+6+4,10)</f>
        <v>OK",
  "ti</v>
      </c>
      <c r="D2" s="12">
        <f>SEARCH("status",tb_cnpj567[[#This Row],[RESPOSTA]])</f>
        <v>2401</v>
      </c>
    </row>
    <row r="3" spans="1:4" ht="20.100000000000001" customHeight="1" x14ac:dyDescent="0.25">
      <c r="A3" s="11">
        <v>123</v>
      </c>
      <c r="B3" s="10" t="str">
        <f>_xlfn.WEBSERVICE("https://www.receitaws.com.br/v1/cnpj/"&amp;TEXT(tb_cnpj567[[#This Row],[CNPJ]],"00000000000000"))</f>
        <v>{
  "status": "ERROR",
  "message": "CNPJ inválido"
}</v>
      </c>
      <c r="C3" s="8" t="str">
        <f>MID(tb_cnpj567[[#This Row],[RESPOSTA]],tb_cnpj567[[#This Row],[LOCALIZAR]]+6+4,10)</f>
        <v xml:space="preserve">ERROR",
  </v>
      </c>
      <c r="D3" s="12">
        <f>SEARCH("status",tb_cnpj567[[#This Row],[RESPOSTA]])</f>
        <v>6</v>
      </c>
    </row>
    <row r="5" spans="1:4" x14ac:dyDescent="0.25">
      <c r="B5" s="9" t="s">
        <v>87</v>
      </c>
      <c r="C5" s="13" t="str">
        <f>CHAR(34)</f>
        <v>"</v>
      </c>
    </row>
    <row r="6" spans="1:4" x14ac:dyDescent="0.25">
      <c r="B6" s="9" t="s">
        <v>88</v>
      </c>
      <c r="C6" s="14">
        <f>LEN("status")</f>
        <v>6</v>
      </c>
    </row>
    <row r="7" spans="1:4" x14ac:dyDescent="0.25">
      <c r="B7" s="9" t="s">
        <v>89</v>
      </c>
      <c r="C7" s="14">
        <f>SEARCH("status",B2)</f>
        <v>2401</v>
      </c>
    </row>
    <row r="8" spans="1:4" x14ac:dyDescent="0.25">
      <c r="B8" s="9" t="s">
        <v>90</v>
      </c>
      <c r="C8" s="14" t="str">
        <f>MID("meu status",5,6)</f>
        <v>status</v>
      </c>
    </row>
    <row r="10" spans="1:4" ht="15" customHeight="1" x14ac:dyDescent="0.25">
      <c r="B10" s="20" t="s">
        <v>91</v>
      </c>
      <c r="C10" s="20"/>
      <c r="D10" s="20"/>
    </row>
    <row r="11" spans="1:4" x14ac:dyDescent="0.25">
      <c r="B11" s="20"/>
      <c r="C11" s="20"/>
      <c r="D11" s="20"/>
    </row>
    <row r="12" spans="1:4" x14ac:dyDescent="0.25">
      <c r="B12" s="20"/>
      <c r="C12" s="20"/>
      <c r="D12" s="20"/>
    </row>
    <row r="13" spans="1:4" x14ac:dyDescent="0.25">
      <c r="B13" s="20"/>
      <c r="C13" s="20"/>
      <c r="D13" s="20"/>
    </row>
    <row r="14" spans="1:4" x14ac:dyDescent="0.25">
      <c r="B14" s="20"/>
      <c r="C14" s="20"/>
      <c r="D14" s="20"/>
    </row>
  </sheetData>
  <mergeCells count="1">
    <mergeCell ref="B10:D14"/>
  </mergeCells>
  <dataValidations count="1">
    <dataValidation type="whole" operator="greaterThanOrEqual" allowBlank="1" showInputMessage="1" showErrorMessage="1" errorTitle="Erro na Inserção de dados" error="Favor digitar somente números" sqref="A2:A3" xr:uid="{6BC885DA-8076-40FA-AFAB-2DC6187157BE}">
      <formula1>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9966-01BB-4818-82B1-C9AB43D38BF8}">
  <sheetPr>
    <tabColor theme="8" tint="0.59999389629810485"/>
  </sheetPr>
  <dimension ref="A1:E15"/>
  <sheetViews>
    <sheetView showGridLines="0" zoomScale="140" zoomScaleNormal="140" workbookViewId="0">
      <selection activeCell="E2" sqref="E2"/>
    </sheetView>
  </sheetViews>
  <sheetFormatPr defaultRowHeight="15" x14ac:dyDescent="0.25"/>
  <cols>
    <col min="1" max="1" width="20.5703125" customWidth="1"/>
    <col min="2" max="2" width="31" customWidth="1"/>
    <col min="3" max="3" width="16" customWidth="1"/>
    <col min="4" max="4" width="15.140625" bestFit="1" customWidth="1"/>
    <col min="5" max="5" width="14.85546875" customWidth="1"/>
  </cols>
  <sheetData>
    <row r="1" spans="1:5" x14ac:dyDescent="0.25">
      <c r="A1" s="1" t="s">
        <v>81</v>
      </c>
      <c r="B1" s="1" t="s">
        <v>2</v>
      </c>
      <c r="C1" s="1" t="s">
        <v>93</v>
      </c>
      <c r="D1" s="1" t="s">
        <v>96</v>
      </c>
      <c r="E1" s="1" t="s">
        <v>95</v>
      </c>
    </row>
    <row r="2" spans="1:5" ht="51" customHeight="1" x14ac:dyDescent="0.25">
      <c r="A2" s="11">
        <v>4712500000107</v>
      </c>
      <c r="B2" s="10" t="str">
        <f>IF(AND(tb_cnpj_aprimorando_resultados[[#This Row],[CNPJ]]&lt;&gt;"",ISNUMBER(tb_cnpj_aprimorando_resultados[[#This Row],[CNPJ]])),_xlfn.WEBSERVICE("https://www.receitaws.com.br/v1/cnpj/"&amp;TEXT(tb_cnpj_aprimorando_resultados[[#This Row],[CNPJ]],"00000000000000")),"")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2" s="11" t="str">
        <f>IF(tb_cnpj_aprimorando_resultados[[#This Row],[RESPOSTA]]&lt;&gt;"",MID(MID(tb_cnpj_aprimorando_resultados[[#This Row],[RESPOSTA]],SEARCH(tb_cnpj_aprimorando_resultados[[#Headers],[STATUS]],tb_cnpj_aprimorando_resultados[[#This Row],[RESPOSTA]])+LEN(tb_cnpj_aprimorando_resultados[[#Headers],[STATUS]])+4,LEN(tb_cnpj_aprimorando_resultados[[#This Row],[RESPOSTA]])),1,SEARCH(CHAR(34),MID(tb_cnpj_aprimorando_resultados[[#This Row],[RESPOSTA]],SEARCH(tb_cnpj_aprimorando_resultados[[#Headers],[STATUS]],tb_cnpj_aprimorando_resultados[[#This Row],[RESPOSTA]])+LEN(tb_cnpj_aprimorando_resultados[[#Headers],[STATUS]])+4,LEN(tb_cnpj_aprimorando_resultados[[#This Row],[RESPOSTA]])))-1),"")</f>
        <v>OK</v>
      </c>
      <c r="D2" s="11" t="str">
        <f>IF(tb_cnpj_aprimorando_resultados[[#This Row],[STATUS]]="ERROR",MID(MID(tb_cnpj_aprimorando_resultados[[#This Row],[RESPOSTA]],SEARCH(tb_cnpj_aprimorando_resultados[[#Headers],[MESSAGE]],tb_cnpj_aprimorando_resultados[[#This Row],[RESPOSTA]])+LEN(tb_cnpj_aprimorando_resultados[[#Headers],[MESSAGE]])+4,LEN(tb_cnpj_aprimorando_resultados[[#This Row],[RESPOSTA]])),1,SEARCH(CHAR(34),MID(tb_cnpj_aprimorando_resultados[[#This Row],[RESPOSTA]],SEARCH(tb_cnpj_aprimorando_resultados[[#Headers],[MESSAGE]],tb_cnpj_aprimorando_resultados[[#This Row],[RESPOSTA]])+LEN(tb_cnpj_aprimorando_resultados[[#Headers],[MESSAGE]])+4,LEN(tb_cnpj_aprimorando_resultados[[#This Row],[RESPOSTA]])))-1),"")</f>
        <v/>
      </c>
      <c r="E2" s="16" t="str">
        <f>IF(tb_cnpj_aprimorando_resultados[[#This Row],[STATUS]]="OK",MID(MID(tb_cnpj_aprimorando_resultados[[#This Row],[RESPOSTA]],SEARCH(tb_cnpj_aprimorando_resultados[[#Headers],[NOME]],tb_cnpj_aprimorando_resultados[[#This Row],[RESPOSTA]])+LEN(tb_cnpj_aprimorando_resultados[[#Headers],[NOME]])+4,LEN(tb_cnpj_aprimorando_resultados[[#This Row],[RESPOSTA]])),1,SEARCH(CHAR(34),MID(tb_cnpj_aprimorando_resultados[[#This Row],[RESPOSTA]],SEARCH(tb_cnpj_aprimorando_resultados[[#Headers],[NOME]],tb_cnpj_aprimorando_resultados[[#This Row],[RESPOSTA]])+LEN(tb_cnpj_aprimorando_resultados[[#Headers],[NOME]])+4,LEN(tb_cnpj_aprimorando_resultados[[#This Row],[RESPOSTA]])))-1),"")</f>
        <v>MICROSOFT DO BRASIL IMPORTACAO E COMERCIO DE SOFTWARE E VIDEO GAMES LTDA</v>
      </c>
    </row>
    <row r="3" spans="1:5" ht="70.5" customHeight="1" x14ac:dyDescent="0.25">
      <c r="A3" s="11">
        <v>123</v>
      </c>
      <c r="B3" s="10" t="str">
        <f>IF(AND(tb_cnpj_aprimorando_resultados[[#This Row],[CNPJ]]&lt;&gt;"",ISNUMBER(tb_cnpj_aprimorando_resultados[[#This Row],[CNPJ]])),_xlfn.WEBSERVICE("https://www.receitaws.com.br/v1/cnpj/"&amp;TEXT(tb_cnpj_aprimorando_resultados[[#This Row],[CNPJ]],"00000000000000")),"")</f>
        <v>{
  "status": "ERROR",
  "message": "CNPJ inválido"
}</v>
      </c>
      <c r="C3" s="11" t="str">
        <f>IF(tb_cnpj_aprimorando_resultados[[#This Row],[RESPOSTA]]&lt;&gt;"",MID(MID(tb_cnpj_aprimorando_resultados[[#This Row],[RESPOSTA]],SEARCH(tb_cnpj_aprimorando_resultados[[#Headers],[STATUS]],tb_cnpj_aprimorando_resultados[[#This Row],[RESPOSTA]])+LEN(tb_cnpj_aprimorando_resultados[[#Headers],[STATUS]])+4,LEN(tb_cnpj_aprimorando_resultados[[#This Row],[RESPOSTA]])),1,SEARCH(CHAR(34),MID(tb_cnpj_aprimorando_resultados[[#This Row],[RESPOSTA]],SEARCH(tb_cnpj_aprimorando_resultados[[#Headers],[STATUS]],tb_cnpj_aprimorando_resultados[[#This Row],[RESPOSTA]])+LEN(tb_cnpj_aprimorando_resultados[[#Headers],[STATUS]])+4,LEN(tb_cnpj_aprimorando_resultados[[#This Row],[RESPOSTA]])))-1),"")</f>
        <v>ERROR</v>
      </c>
      <c r="D3" s="11" t="str">
        <f>IF(tb_cnpj_aprimorando_resultados[[#This Row],[STATUS]]="ERROR",MID(MID(tb_cnpj_aprimorando_resultados[[#This Row],[RESPOSTA]],SEARCH(tb_cnpj_aprimorando_resultados[[#Headers],[MESSAGE]],tb_cnpj_aprimorando_resultados[[#This Row],[RESPOSTA]])+LEN(tb_cnpj_aprimorando_resultados[[#Headers],[MESSAGE]])+4,LEN(tb_cnpj_aprimorando_resultados[[#This Row],[RESPOSTA]])),1,SEARCH(CHAR(34),MID(tb_cnpj_aprimorando_resultados[[#This Row],[RESPOSTA]],SEARCH(tb_cnpj_aprimorando_resultados[[#Headers],[MESSAGE]],tb_cnpj_aprimorando_resultados[[#This Row],[RESPOSTA]])+LEN(tb_cnpj_aprimorando_resultados[[#Headers],[MESSAGE]])+4,LEN(tb_cnpj_aprimorando_resultados[[#This Row],[RESPOSTA]])))-1),"")</f>
        <v>CNPJ inválido</v>
      </c>
      <c r="E3" s="16" t="str">
        <f>IF(tb_cnpj_aprimorando_resultados[[#This Row],[STATUS]]="OK",MID(MID(tb_cnpj_aprimorando_resultados[[#This Row],[RESPOSTA]],SEARCH(tb_cnpj_aprimorando_resultados[[#Headers],[NOME]],tb_cnpj_aprimorando_resultados[[#This Row],[RESPOSTA]])+LEN(tb_cnpj_aprimorando_resultados[[#Headers],[NOME]])+4,LEN(tb_cnpj_aprimorando_resultados[[#This Row],[RESPOSTA]])),1,SEARCH(CHAR(34),MID(tb_cnpj_aprimorando_resultados[[#This Row],[RESPOSTA]],SEARCH(tb_cnpj_aprimorando_resultados[[#Headers],[NOME]],tb_cnpj_aprimorando_resultados[[#This Row],[RESPOSTA]])+LEN(tb_cnpj_aprimorando_resultados[[#Headers],[NOME]])+4,LEN(tb_cnpj_aprimorando_resultados[[#This Row],[RESPOSTA]])))-1),"")</f>
        <v/>
      </c>
    </row>
    <row r="5" spans="1:5" x14ac:dyDescent="0.25">
      <c r="B5" s="9" t="s">
        <v>99</v>
      </c>
      <c r="C5" s="17" t="b">
        <f>ISNUMBER(x)</f>
        <v>0</v>
      </c>
    </row>
    <row r="6" spans="1:5" x14ac:dyDescent="0.25">
      <c r="B6" s="9" t="s">
        <v>97</v>
      </c>
      <c r="C6" s="13" t="b">
        <f>ISERROR(0/0)</f>
        <v>1</v>
      </c>
    </row>
    <row r="7" spans="1:5" x14ac:dyDescent="0.25">
      <c r="B7" s="9" t="s">
        <v>100</v>
      </c>
      <c r="C7" s="14" t="b">
        <f>NOT(FALSE)</f>
        <v>1</v>
      </c>
    </row>
    <row r="8" spans="1:5" x14ac:dyDescent="0.25">
      <c r="B8" s="9" t="s">
        <v>98</v>
      </c>
      <c r="C8" s="14" t="b">
        <f>AND(TRUE,FALSE)</f>
        <v>0</v>
      </c>
    </row>
    <row r="9" spans="1:5" x14ac:dyDescent="0.25">
      <c r="B9" s="9"/>
      <c r="C9" s="14"/>
    </row>
    <row r="11" spans="1:5" ht="15" customHeight="1" x14ac:dyDescent="0.25">
      <c r="B11" s="20"/>
      <c r="C11" s="20"/>
      <c r="D11" s="20"/>
    </row>
    <row r="12" spans="1:5" x14ac:dyDescent="0.25">
      <c r="B12" s="20"/>
      <c r="C12" s="20"/>
      <c r="D12" s="20"/>
    </row>
    <row r="13" spans="1:5" x14ac:dyDescent="0.25">
      <c r="B13" s="20"/>
      <c r="C13" s="20"/>
      <c r="D13" s="20"/>
    </row>
    <row r="14" spans="1:5" x14ac:dyDescent="0.25">
      <c r="B14" s="20"/>
      <c r="C14" s="20"/>
      <c r="D14" s="20"/>
    </row>
    <row r="15" spans="1:5" x14ac:dyDescent="0.25">
      <c r="B15" s="20"/>
      <c r="C15" s="20"/>
      <c r="D15" s="20"/>
    </row>
  </sheetData>
  <mergeCells count="1">
    <mergeCell ref="B11:D15"/>
  </mergeCells>
  <dataValidations disablePrompts="1" count="1">
    <dataValidation type="whole" operator="greaterThanOrEqual" allowBlank="1" showInputMessage="1" showErrorMessage="1" errorTitle="Erro na Inserção de dados" error="Favor digitar somente números" sqref="A2:A3" xr:uid="{6CF9FA23-0029-48E5-BAE9-13BA5885A7CC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EA29-77D7-4933-890F-D442B8A45212}">
  <sheetPr>
    <tabColor theme="5" tint="0.59999389629810485"/>
  </sheetPr>
  <dimension ref="A1:F15"/>
  <sheetViews>
    <sheetView showGridLines="0" zoomScale="140" zoomScaleNormal="140" workbookViewId="0">
      <selection activeCell="F2" sqref="F2"/>
    </sheetView>
  </sheetViews>
  <sheetFormatPr defaultRowHeight="15" x14ac:dyDescent="0.25"/>
  <cols>
    <col min="1" max="1" width="20.5703125" customWidth="1"/>
    <col min="2" max="2" width="31" customWidth="1"/>
    <col min="3" max="3" width="13.42578125" customWidth="1"/>
    <col min="4" max="4" width="15.140625" bestFit="1" customWidth="1"/>
    <col min="5" max="5" width="10.42578125" customWidth="1"/>
    <col min="6" max="6" width="21.7109375" customWidth="1"/>
  </cols>
  <sheetData>
    <row r="1" spans="1:6" x14ac:dyDescent="0.25">
      <c r="A1" s="1" t="s">
        <v>81</v>
      </c>
      <c r="B1" s="1" t="s">
        <v>2</v>
      </c>
      <c r="C1" s="1" t="s">
        <v>93</v>
      </c>
      <c r="D1" s="1" t="s">
        <v>96</v>
      </c>
      <c r="E1" s="1" t="s">
        <v>95</v>
      </c>
      <c r="F1" s="1" t="s">
        <v>101</v>
      </c>
    </row>
    <row r="2" spans="1:6" ht="38.25" customHeight="1" x14ac:dyDescent="0.25">
      <c r="A2" s="11">
        <v>4712500000107</v>
      </c>
      <c r="B2" s="10" t="str">
        <f>IF(AND(tb_cnpj_corrigindo_erros[[#This Row],[CNPJ]]&lt;&gt;"",ISNUMBER(tb_cnpj_corrigindo_erros[[#This Row],[CNPJ]])),_xlfn.WEBSERVICE("https://www.receitaws.com.br/v1/cnpj/"&amp;TEXT(tb_cnpj_corrigindo_erros[[#This Row],[CNPJ]],"00000000000000")),"")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2" s="11" t="str">
        <f>IF(tb_cnpj_corrigindo_erros[[#This Row],[RESPOSTA]]&lt;&gt;"",MID(MID(tb_cnpj_corrigindo_erros[[#This Row],[RESPOSTA]],SEARCH(tb_cnpj_corrigindo_erros[[#Headers],[STATUS]],tb_cnpj_corrigindo_erros[[#This Row],[RESPOSTA]])+LEN(tb_cnpj_corrigindo_erros[[#Headers],[STATUS]])+4,LEN(tb_cnpj_corrigindo_erros[[#This Row],[RESPOSTA]])),1,SEARCH(CHAR(34),MID(tb_cnpj_corrigindo_erros[[#This Row],[RESPOSTA]],SEARCH(tb_cnpj_corrigindo_erros[[#Headers],[STATUS]],tb_cnpj_corrigindo_erros[[#This Row],[RESPOSTA]])+LEN(tb_cnpj_corrigindo_erros[[#Headers],[STATUS]])+4,LEN(tb_cnpj_corrigindo_erros[[#This Row],[RESPOSTA]])))-1),"")</f>
        <v>OK</v>
      </c>
      <c r="D2" s="11" t="str">
        <f>IF(tb_cnpj_corrigindo_erros[[#This Row],[STATUS]]="ERROR",MID(MID(tb_cnpj_corrigindo_erros[[#This Row],[RESPOSTA]],SEARCH(tb_cnpj_corrigindo_erros[[#Headers],[MESSAGE]],tb_cnpj_corrigindo_erros[[#This Row],[RESPOSTA]])+LEN(tb_cnpj_corrigindo_erros[[#Headers],[MESSAGE]])+4,LEN(tb_cnpj_corrigindo_erros[[#This Row],[RESPOSTA]])),1,SEARCH(CHAR(34),MID(tb_cnpj_corrigindo_erros[[#This Row],[RESPOSTA]],SEARCH(tb_cnpj_corrigindo_erros[[#Headers],[MESSAGE]],tb_cnpj_corrigindo_erros[[#This Row],[RESPOSTA]])+LEN(tb_cnpj_corrigindo_erros[[#Headers],[MESSAGE]])+4,LEN(tb_cnpj_corrigindo_erros[[#This Row],[RESPOSTA]])))-1),"")</f>
        <v/>
      </c>
      <c r="E2" s="16" t="str">
        <f>IF(tb_cnpj_corrigindo_erros[[#This Row],[STATUS]]="OK",MID(MID(tb_cnpj_corrigindo_erros[[#This Row],[RESPOSTA]],SEARCH(tb_cnpj_corrigindo_erros[[#Headers],[NOME]],tb_cnpj_corrigindo_erros[[#This Row],[RESPOSTA]])+LEN(tb_cnpj_corrigindo_erros[[#Headers],[NOME]])+4,LEN(tb_cnpj_corrigindo_erros[[#This Row],[RESPOSTA]])),1,SEARCH(CHAR(34),MID(tb_cnpj_corrigindo_erros[[#This Row],[RESPOSTA]],SEARCH(tb_cnpj_corrigindo_erros[[#Headers],[NOME]],tb_cnpj_corrigindo_erros[[#This Row],[RESPOSTA]])+LEN(tb_cnpj_corrigindo_erros[[#Headers],[NOME]])+4,LEN(tb_cnpj_corrigindo_erros[[#This Row],[RESPOSTA]])))-1),"")</f>
        <v>MICROSOFT DO BRASIL IMPORTACAO E COMERCIO DE SOFTWARE E VIDEO GAMES LTDA</v>
      </c>
      <c r="F2" s="11" t="str">
        <f>IF(tb_cnpj_corrigindo_erros[[#This Row],[STATUS]]="OK",MID(MID(tb_cnpj_corrigindo_erros[[#This Row],[RESPOSTA]],SEARCH(CHAR(34)&amp;tb_cnpj_corrigindo_erros[[#Headers],[SITUACAO]],tb_cnpj_corrigindo_erros[[#This Row],[RESPOSTA]])+LEN(CHAR(34)&amp;tb_cnpj_corrigindo_erros[[#Headers],[SITUACAO]])+4,LEN(tb_cnpj_corrigindo_erros[[#This Row],[RESPOSTA]])),1,SEARCH(CHAR(34),MID(tb_cnpj_corrigindo_erros[[#This Row],[RESPOSTA]],SEARCH(CHAR(34)&amp;tb_cnpj_corrigindo_erros[[#Headers],[SITUACAO]],tb_cnpj_corrigindo_erros[[#This Row],[RESPOSTA]])+LEN(CHAR(34)&amp;tb_cnpj_corrigindo_erros[[#Headers],[SITUACAO]])+4,LEN(tb_cnpj_corrigindo_erros[[#This Row],[RESPOSTA]])))-1),"")</f>
        <v>ATIVA</v>
      </c>
    </row>
    <row r="3" spans="1:6" ht="70.5" customHeight="1" x14ac:dyDescent="0.25">
      <c r="A3" s="11">
        <v>123</v>
      </c>
      <c r="B3" s="10" t="str">
        <f>IF(AND(tb_cnpj_corrigindo_erros[[#This Row],[CNPJ]]&lt;&gt;"",ISNUMBER(tb_cnpj_corrigindo_erros[[#This Row],[CNPJ]])),_xlfn.WEBSERVICE("https://www.receitaws.com.br/v1/cnpj/"&amp;TEXT(tb_cnpj_corrigindo_erros[[#This Row],[CNPJ]],"00000000000000")),"")</f>
        <v>{
  "status": "ERROR",
  "message": "CNPJ inválido"
}</v>
      </c>
      <c r="C3" s="11" t="str">
        <f>IF(tb_cnpj_corrigindo_erros[[#This Row],[RESPOSTA]]&lt;&gt;"",MID(MID(tb_cnpj_corrigindo_erros[[#This Row],[RESPOSTA]],SEARCH(tb_cnpj_corrigindo_erros[[#Headers],[STATUS]],tb_cnpj_corrigindo_erros[[#This Row],[RESPOSTA]])+LEN(tb_cnpj_corrigindo_erros[[#Headers],[STATUS]])+4,LEN(tb_cnpj_corrigindo_erros[[#This Row],[RESPOSTA]])),1,SEARCH(CHAR(34),MID(tb_cnpj_corrigindo_erros[[#This Row],[RESPOSTA]],SEARCH(tb_cnpj_corrigindo_erros[[#Headers],[STATUS]],tb_cnpj_corrigindo_erros[[#This Row],[RESPOSTA]])+LEN(tb_cnpj_corrigindo_erros[[#Headers],[STATUS]])+4,LEN(tb_cnpj_corrigindo_erros[[#This Row],[RESPOSTA]])))-1),"")</f>
        <v>ERROR</v>
      </c>
      <c r="D3" s="11" t="str">
        <f>IF(tb_cnpj_corrigindo_erros[[#This Row],[STATUS]]="ERROR",MID(MID(tb_cnpj_corrigindo_erros[[#This Row],[RESPOSTA]],SEARCH(tb_cnpj_corrigindo_erros[[#Headers],[MESSAGE]],tb_cnpj_corrigindo_erros[[#This Row],[RESPOSTA]])+LEN(tb_cnpj_corrigindo_erros[[#Headers],[MESSAGE]])+4,LEN(tb_cnpj_corrigindo_erros[[#This Row],[RESPOSTA]])),1,SEARCH(CHAR(34),MID(tb_cnpj_corrigindo_erros[[#This Row],[RESPOSTA]],SEARCH(tb_cnpj_corrigindo_erros[[#Headers],[MESSAGE]],tb_cnpj_corrigindo_erros[[#This Row],[RESPOSTA]])+LEN(tb_cnpj_corrigindo_erros[[#Headers],[MESSAGE]])+4,LEN(tb_cnpj_corrigindo_erros[[#This Row],[RESPOSTA]])))-1),"")</f>
        <v>CNPJ inválido</v>
      </c>
      <c r="E3" s="16" t="str">
        <f>IF(tb_cnpj_corrigindo_erros[[#This Row],[STATUS]]="OK",MID(MID(tb_cnpj_corrigindo_erros[[#This Row],[RESPOSTA]],SEARCH(tb_cnpj_corrigindo_erros[[#Headers],[NOME]],tb_cnpj_corrigindo_erros[[#This Row],[RESPOSTA]])+LEN(tb_cnpj_corrigindo_erros[[#Headers],[NOME]])+4,LEN(tb_cnpj_corrigindo_erros[[#This Row],[RESPOSTA]])),1,SEARCH(CHAR(34),MID(tb_cnpj_corrigindo_erros[[#This Row],[RESPOSTA]],SEARCH(tb_cnpj_corrigindo_erros[[#Headers],[NOME]],tb_cnpj_corrigindo_erros[[#This Row],[RESPOSTA]])+LEN(tb_cnpj_corrigindo_erros[[#Headers],[NOME]])+4,LEN(tb_cnpj_corrigindo_erros[[#This Row],[RESPOSTA]])))-1),"")</f>
        <v/>
      </c>
      <c r="F3" s="11" t="str">
        <f>IF(tb_cnpj_corrigindo_erros[[#This Row],[STATUS]]="OK",MID(MID(tb_cnpj_corrigindo_erros[[#This Row],[RESPOSTA]],SEARCH(CHAR(34)&amp;tb_cnpj_corrigindo_erros[[#Headers],[SITUACAO]],tb_cnpj_corrigindo_erros[[#This Row],[RESPOSTA]])+LEN(CHAR(34)&amp;tb_cnpj_corrigindo_erros[[#Headers],[SITUACAO]])+4,LEN(tb_cnpj_corrigindo_erros[[#This Row],[RESPOSTA]])),1,SEARCH(CHAR(34),MID(tb_cnpj_corrigindo_erros[[#This Row],[RESPOSTA]],SEARCH(CHAR(34)&amp;tb_cnpj_corrigindo_erros[[#Headers],[SITUACAO]],tb_cnpj_corrigindo_erros[[#This Row],[RESPOSTA]])+LEN(CHAR(34)&amp;tb_cnpj_corrigindo_erros[[#Headers],[SITUACAO]])+4,LEN(tb_cnpj_corrigindo_erros[[#This Row],[RESPOSTA]])))-1),"")</f>
        <v/>
      </c>
    </row>
    <row r="5" spans="1:6" x14ac:dyDescent="0.25">
      <c r="B5" s="9"/>
      <c r="C5" s="17"/>
    </row>
    <row r="6" spans="1:6" x14ac:dyDescent="0.25">
      <c r="B6" s="9"/>
      <c r="C6" s="13"/>
    </row>
    <row r="7" spans="1:6" x14ac:dyDescent="0.25">
      <c r="B7" s="9"/>
      <c r="C7" s="14"/>
    </row>
    <row r="8" spans="1:6" x14ac:dyDescent="0.25">
      <c r="B8" s="9"/>
      <c r="C8" s="14"/>
    </row>
    <row r="9" spans="1:6" x14ac:dyDescent="0.25">
      <c r="B9" s="9"/>
      <c r="C9" s="14"/>
    </row>
    <row r="11" spans="1:6" ht="15" customHeight="1" x14ac:dyDescent="0.25">
      <c r="B11" s="20"/>
      <c r="C11" s="20"/>
      <c r="D11" s="20"/>
    </row>
    <row r="12" spans="1:6" x14ac:dyDescent="0.25">
      <c r="B12" s="20"/>
      <c r="C12" s="20"/>
      <c r="D12" s="20"/>
    </row>
    <row r="13" spans="1:6" x14ac:dyDescent="0.25">
      <c r="B13" s="20"/>
      <c r="C13" s="20"/>
      <c r="D13" s="20"/>
    </row>
    <row r="14" spans="1:6" x14ac:dyDescent="0.25">
      <c r="B14" s="20"/>
      <c r="C14" s="20"/>
      <c r="D14" s="20"/>
    </row>
    <row r="15" spans="1:6" x14ac:dyDescent="0.25">
      <c r="B15" s="20"/>
      <c r="C15" s="20"/>
      <c r="D15" s="20"/>
    </row>
  </sheetData>
  <mergeCells count="1">
    <mergeCell ref="B11:D15"/>
  </mergeCells>
  <dataValidations disablePrompts="1" count="1">
    <dataValidation type="whole" operator="greaterThanOrEqual" allowBlank="1" showInputMessage="1" showErrorMessage="1" errorTitle="Erro na Inserção de dados" error="Favor digitar somente números" sqref="A2:A3" xr:uid="{F591E653-B4AB-48FA-BE40-50A3F0B16BEA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944A-0585-460D-BC1B-654343A25814}">
  <sheetPr>
    <tabColor theme="9" tint="0.59999389629810485"/>
  </sheetPr>
  <dimension ref="A1:J15"/>
  <sheetViews>
    <sheetView showGridLines="0" topLeftCell="F1" zoomScale="145" zoomScaleNormal="145" workbookViewId="0">
      <selection activeCell="J3" sqref="J3"/>
    </sheetView>
  </sheetViews>
  <sheetFormatPr defaultRowHeight="15" x14ac:dyDescent="0.25"/>
  <cols>
    <col min="1" max="1" width="20.5703125" customWidth="1"/>
    <col min="2" max="2" width="31" customWidth="1"/>
    <col min="3" max="3" width="13.42578125" customWidth="1"/>
    <col min="4" max="4" width="18.5703125" bestFit="1" customWidth="1"/>
    <col min="5" max="5" width="14.7109375" bestFit="1" customWidth="1"/>
    <col min="6" max="6" width="36.42578125" customWidth="1"/>
    <col min="7" max="7" width="35.42578125" customWidth="1"/>
    <col min="8" max="8" width="8" bestFit="1" customWidth="1"/>
    <col min="9" max="9" width="9.7109375" bestFit="1" customWidth="1"/>
    <col min="10" max="10" width="20.7109375" bestFit="1" customWidth="1"/>
  </cols>
  <sheetData>
    <row r="1" spans="1:10" x14ac:dyDescent="0.25">
      <c r="A1" s="1" t="s">
        <v>81</v>
      </c>
      <c r="B1" s="1" t="s">
        <v>2</v>
      </c>
      <c r="C1" s="1" t="s">
        <v>93</v>
      </c>
      <c r="D1" s="1" t="s">
        <v>96</v>
      </c>
      <c r="E1" s="1" t="s">
        <v>101</v>
      </c>
      <c r="F1" s="1" t="s">
        <v>95</v>
      </c>
      <c r="G1" s="1" t="s">
        <v>102</v>
      </c>
      <c r="H1" s="1" t="s">
        <v>103</v>
      </c>
      <c r="I1" s="1" t="s">
        <v>104</v>
      </c>
      <c r="J1" s="1" t="s">
        <v>105</v>
      </c>
    </row>
    <row r="2" spans="1:10" ht="99.95" customHeight="1" x14ac:dyDescent="0.25">
      <c r="A2" s="11">
        <v>4712500000107</v>
      </c>
      <c r="B2" s="10" t="str">
        <f>IF(AND(tb_cnpj_consulta[[#This Row],[CNPJ]]&lt;&gt;"",ISNUMBER(tb_cnpj_consulta[[#This Row],[CNPJ]])),_xlfn.WEBSERVICE("https://www.receitaws.com.br/v1/cnpj/"&amp;TEXT(tb_cnpj_consulta[[#This Row],[CNPJ]],"00000000000000")),"")</f>
        <v>{
  "atividade_principal": [
    {
      "text": "Desenvolvimento e licenciamento de programas de computador não-customizáveis",
      "code": "62.03-1-00"
    }
  ],
  "data_situacao": "15/10/2001",
  "complemento": "TORRE NORTE ANDAR 27 PARTE A",
  "nome": "MICROSOFT DO BRASIL IMPORTACAO E COMERCIO DE SOFTWARE E VIDEO GAMES LTDA",
  "uf": "SP",
  "telefone": "(11) 5504-2359",
  "email": "csant@microsoft.com",
  "atividades_secundarias": [
    {
      "text": "Comércio atacadista de outros equipamentos e artigos de uso pessoal e doméstico não especificados anteriormente",
      "code": "46.49-4-99"
    },
    {
      "text": "Tratamento de dados, provedores de serviços de aplicação e serviços de hospedagem na internet",
      "code": "63.11-9-00"
    },
    {
      "text": "Agências de publicidade",
      "code": "73.11-4-00"
    },
    {
      "text": "Consultoria em tecnologia da informação",
      "code": "62.04-0-00"
    },
    {
      "text": "Atividades de intermediação e agenciamento de serviços e negócios em geral, exceto imobiliários",
      "code": "74.90-1-04"
    },
    {
      "text": "Portais, provedores de conteúdo e outros serviços de informação na internet",
      "code": "63.19-4-00"
    },
    {
      "text": "Outras atividades de ensino não especificadas anteriormente",
      "code": "85.99-6-99"
    }
  ],
  "qsa": [
    {
      "qual": "37-Sócio Pessoa Jurídica Domiciliado no Exterior",
      "qual_rep_legal": "17-Procurador",
      "nome_rep_legal": "ESTHER MIRIAM FLESCH SANDOVAL",
      "pais_origem": "ESTADOS UNIDOS",
      "nome": "MSHC, LLC"
    },
    {
      "qual": "05-Administrador",
      "nome": "PAULA ALEXANDRA DE OLIVEIRA GONCALVES BELLIZIA"
    },
    {
      "qual": "37-Sócio Pessoa Jurídica Domiciliado no Exterior",
      "qual_rep_legal": "17-Procurador",
      "nome_rep_legal": "ALESSANDRA DE SA DEL DEBBIO",
      "pais_origem": "ESTADOS UNIDOS",
      "nome": "MICROSOFT CORP."
    },
    {
      "qual": "05-Administrador",
      "nome": "JOAO PAULO SEIBEL DE FARIA"
    }
  ],
  "situacao": "ATIVA",
  "bairro": "BROOKLIN PAULISTA",
  "logradouro": "AV DAS NACOES UNIDAS",
  "numero": "12901",
  "cep": "04.578-000",
  "municipio": "SAO PAULO",
  "abertura": "15/10/2001",
  "natureza_juridica": "206-2 - Sociedade Empresária Limitada",
  "cnpj": "04.712.500/0001-07",
  "ultima_atualizacao": "2018-02-23T09:32:58.972Z",
  "status": "OK",
  "tipo": "MATRIZ",
  "fantasia": "",
  "efr": "",
  "motivo_situacao": "",
  "situacao_especial": "",
  "data_situacao_especial": "",
  "capital_social": "909000000.00",
  "extra": {}
}</v>
      </c>
      <c r="C2" s="11" t="str">
        <f>IF(tb_cnpj_consulta[[#This Row],[RESPOSTA]]&lt;&gt;"",MID(MID(tb_cnpj_consulta[[#This Row],[RESPOSTA]],SEARCH(CHAR(34)&amp;tb_cnpj_consulta[[#Headers],[STATUS]],tb_cnpj_consulta[[#This Row],[RESPOSTA]])+LEN(CHAR(34)&amp;tb_cnpj_consulta[[#Headers],[STATUS]])+4,LEN(tb_cnpj_consulta[[#This Row],[RESPOSTA]])),1,SEARCH(CHAR(34),MID(tb_cnpj_consulta[[#This Row],[RESPOSTA]],SEARCH(CHAR(34)&amp;tb_cnpj_consulta[[#Headers],[STATUS]],tb_cnpj_consulta[[#This Row],[RESPOSTA]])+LEN(CHAR(34)&amp;tb_cnpj_consulta[[#Headers],[STATUS]])+4,LEN(tb_cnpj_consulta[[#This Row],[RESPOSTA]])))-1),"")</f>
        <v>OK</v>
      </c>
      <c r="D2" s="11" t="str">
        <f>IF(tb_cnpj_consulta[[#This Row],[STATUS]]="ERROR",MID(MID(tb_cnpj_consulta[[#This Row],[RESPOSTA]],SEARCH(CHAR(34)&amp;tb_cnpj_consulta[[#Headers],[MESSAGE]],tb_cnpj_consulta[[#This Row],[RESPOSTA]])+LEN(CHAR(34)&amp;tb_cnpj_consulta[[#Headers],[MESSAGE]])+4,LEN(tb_cnpj_consulta[[#This Row],[RESPOSTA]])),1,SEARCH(CHAR(34),MID(tb_cnpj_consulta[[#This Row],[RESPOSTA]],SEARCH(CHAR(34)&amp;tb_cnpj_consulta[[#Headers],[MESSAGE]],tb_cnpj_consulta[[#This Row],[RESPOSTA]])+LEN(CHAR(34)&amp;tb_cnpj_consulta[[#Headers],[MESSAGE]])+4,LEN(tb_cnpj_consulta[[#This Row],[RESPOSTA]])))-1),"")</f>
        <v/>
      </c>
      <c r="E2" s="11" t="str">
        <f>IF(tb_cnpj_consulta[[#This Row],[STATUS]]="OK",MID(MID(tb_cnpj_consulta[[#This Row],[RESPOSTA]],SEARCH(CHAR(34)&amp;tb_cnpj_consulta[[#Headers],[SITUACAO]],tb_cnpj_consulta[[#This Row],[RESPOSTA]])+LEN(CHAR(34)&amp;tb_cnpj_consulta[[#Headers],[SITUACAO]])+4,LEN(tb_cnpj_consulta[[#This Row],[RESPOSTA]])),1,SEARCH(CHAR(34),MID(tb_cnpj_consulta[[#This Row],[RESPOSTA]],SEARCH(CHAR(34)&amp;tb_cnpj_consulta[[#Headers],[SITUACAO]],tb_cnpj_consulta[[#This Row],[RESPOSTA]])+LEN(CHAR(34)&amp;tb_cnpj_consulta[[#Headers],[SITUACAO]])+4,LEN(tb_cnpj_consulta[[#This Row],[RESPOSTA]])))-1),"")</f>
        <v>ATIVA</v>
      </c>
      <c r="F2" s="18" t="str">
        <f>IF(tb_cnpj_consulta[[#This Row],[STATUS]]="OK",MID(MID(tb_cnpj_consulta[[#This Row],[RESPOSTA]],SEARCH(CHAR(34)&amp;tb_cnpj_consulta[[#Headers],[NOME]],tb_cnpj_consulta[[#This Row],[RESPOSTA]])+LEN(CHAR(34)&amp;tb_cnpj_consulta[[#Headers],[NOME]])+4,LEN(tb_cnpj_consulta[[#This Row],[RESPOSTA]])),1,SEARCH(CHAR(34),MID(tb_cnpj_consulta[[#This Row],[RESPOSTA]],SEARCH(CHAR(34)&amp;tb_cnpj_consulta[[#Headers],[NOME]],tb_cnpj_consulta[[#This Row],[RESPOSTA]])+LEN(CHAR(34)&amp;tb_cnpj_consulta[[#Headers],[NOME]])+4,LEN(tb_cnpj_consulta[[#This Row],[RESPOSTA]])))-1),"")</f>
        <v>MICROSOFT DO BRASIL IMPORTACAO E COMERCIO DE SOFTWARE E VIDEO GAMES LTDA</v>
      </c>
      <c r="G2" s="19" t="str">
        <f>IF(tb_cnpj_consulta[[#This Row],[STATUS]]="OK",MID(MID(tb_cnpj_consulta[[#This Row],[RESPOSTA]],SEARCH(CHAR(34)&amp;tb_cnpj_consulta[[#Headers],[FANTASIA]],tb_cnpj_consulta[[#This Row],[RESPOSTA]])+LEN(CHAR(34)&amp;tb_cnpj_consulta[[#Headers],[FANTASIA]])+4,LEN(tb_cnpj_consulta[[#This Row],[RESPOSTA]])),1,SEARCH(CHAR(34),MID(tb_cnpj_consulta[[#This Row],[RESPOSTA]],SEARCH(CHAR(34)&amp;tb_cnpj_consulta[[#Headers],[FANTASIA]],tb_cnpj_consulta[[#This Row],[RESPOSTA]])+LEN(CHAR(34)&amp;tb_cnpj_consulta[[#Headers],[FANTASIA]])+4,LEN(tb_cnpj_consulta[[#This Row],[RESPOSTA]])))-1),"")</f>
        <v/>
      </c>
      <c r="H2" s="19" t="str">
        <f>IF(tb_cnpj_consulta[[#This Row],[STATUS]]="OK",MID(MID(tb_cnpj_consulta[[#This Row],[RESPOSTA]],SEARCH(CHAR(34)&amp;tb_cnpj_consulta[[#Headers],[UF]],tb_cnpj_consulta[[#This Row],[RESPOSTA]])+LEN(CHAR(34)&amp;tb_cnpj_consulta[[#Headers],[UF]])+4,LEN(tb_cnpj_consulta[[#This Row],[RESPOSTA]])),1,SEARCH(CHAR(34),MID(tb_cnpj_consulta[[#This Row],[RESPOSTA]],SEARCH(CHAR(34)&amp;tb_cnpj_consulta[[#Headers],[UF]],tb_cnpj_consulta[[#This Row],[RESPOSTA]])+LEN(CHAR(34)&amp;tb_cnpj_consulta[[#Headers],[UF]])+4,LEN(tb_cnpj_consulta[[#This Row],[RESPOSTA]])))-1),"")</f>
        <v>SP</v>
      </c>
      <c r="I2" s="19" t="str">
        <f>IF(tb_cnpj_consulta[[#This Row],[STATUS]]="OK",MID(MID(tb_cnpj_consulta[[#This Row],[RESPOSTA]],SEARCH(CHAR(34)&amp;tb_cnpj_consulta[[#Headers],[TIPO]],tb_cnpj_consulta[[#This Row],[RESPOSTA]])+LEN(CHAR(34)&amp;tb_cnpj_consulta[[#Headers],[TIPO]])+4,LEN(tb_cnpj_consulta[[#This Row],[RESPOSTA]])),1,SEARCH(CHAR(34),MID(tb_cnpj_consulta[[#This Row],[RESPOSTA]],SEARCH(CHAR(34)&amp;tb_cnpj_consulta[[#Headers],[TIPO]],tb_cnpj_consulta[[#This Row],[RESPOSTA]])+LEN(CHAR(34)&amp;tb_cnpj_consulta[[#Headers],[TIPO]])+4,LEN(tb_cnpj_consulta[[#This Row],[RESPOSTA]])))-1),"")</f>
        <v>MATRIZ</v>
      </c>
      <c r="J2" s="19" t="str">
        <f>IF(tb_cnpj_consulta[[#This Row],[STATUS]]="OK",MID(MID(tb_cnpj_consulta[[#This Row],[RESPOSTA]],SEARCH(CHAR(34)&amp;tb_cnpj_consulta[[#Headers],[DATA_SITUACAO]],tb_cnpj_consulta[[#This Row],[RESPOSTA]])+LEN(CHAR(34)&amp;tb_cnpj_consulta[[#Headers],[DATA_SITUACAO]])+4,LEN(tb_cnpj_consulta[[#This Row],[RESPOSTA]])),1,SEARCH(CHAR(34),MID(tb_cnpj_consulta[[#This Row],[RESPOSTA]],SEARCH(CHAR(34)&amp;tb_cnpj_consulta[[#Headers],[DATA_SITUACAO]],tb_cnpj_consulta[[#This Row],[RESPOSTA]])+LEN(CHAR(34)&amp;tb_cnpj_consulta[[#Headers],[DATA_SITUACAO]])+4,LEN(tb_cnpj_consulta[[#This Row],[RESPOSTA]])))-1),"")</f>
        <v>15/10/2001</v>
      </c>
    </row>
    <row r="3" spans="1:10" ht="70.5" customHeight="1" x14ac:dyDescent="0.25">
      <c r="A3" s="11">
        <v>123</v>
      </c>
      <c r="B3" s="10" t="str">
        <f>IF(AND(tb_cnpj_consulta[[#This Row],[CNPJ]]&lt;&gt;"",ISNUMBER(tb_cnpj_consulta[[#This Row],[CNPJ]])),_xlfn.WEBSERVICE("https://www.receitaws.com.br/v1/cnpj/"&amp;TEXT(tb_cnpj_consulta[[#This Row],[CNPJ]],"00000000000000")),"")</f>
        <v>{
  "status": "ERROR",
  "message": "CNPJ inválido"
}</v>
      </c>
      <c r="C3" s="11" t="str">
        <f>IF(tb_cnpj_consulta[[#This Row],[RESPOSTA]]&lt;&gt;"",MID(MID(tb_cnpj_consulta[[#This Row],[RESPOSTA]],SEARCH(CHAR(34)&amp;tb_cnpj_consulta[[#Headers],[STATUS]],tb_cnpj_consulta[[#This Row],[RESPOSTA]])+LEN(CHAR(34)&amp;tb_cnpj_consulta[[#Headers],[STATUS]])+4,LEN(tb_cnpj_consulta[[#This Row],[RESPOSTA]])),1,SEARCH(CHAR(34),MID(tb_cnpj_consulta[[#This Row],[RESPOSTA]],SEARCH(CHAR(34)&amp;tb_cnpj_consulta[[#Headers],[STATUS]],tb_cnpj_consulta[[#This Row],[RESPOSTA]])+LEN(CHAR(34)&amp;tb_cnpj_consulta[[#Headers],[STATUS]])+4,LEN(tb_cnpj_consulta[[#This Row],[RESPOSTA]])))-1),"")</f>
        <v>ERROR</v>
      </c>
      <c r="D3" s="11" t="str">
        <f>IF(tb_cnpj_consulta[[#This Row],[STATUS]]="ERROR",MID(MID(tb_cnpj_consulta[[#This Row],[RESPOSTA]],SEARCH(CHAR(34)&amp;tb_cnpj_consulta[[#Headers],[MESSAGE]],tb_cnpj_consulta[[#This Row],[RESPOSTA]])+LEN(CHAR(34)&amp;tb_cnpj_consulta[[#Headers],[MESSAGE]])+4,LEN(tb_cnpj_consulta[[#This Row],[RESPOSTA]])),1,SEARCH(CHAR(34),MID(tb_cnpj_consulta[[#This Row],[RESPOSTA]],SEARCH(CHAR(34)&amp;tb_cnpj_consulta[[#Headers],[MESSAGE]],tb_cnpj_consulta[[#This Row],[RESPOSTA]])+LEN(CHAR(34)&amp;tb_cnpj_consulta[[#Headers],[MESSAGE]])+4,LEN(tb_cnpj_consulta[[#This Row],[RESPOSTA]])))-1),"")</f>
        <v>CNPJ inválido</v>
      </c>
      <c r="E3" s="11" t="str">
        <f>IF(tb_cnpj_consulta[[#This Row],[STATUS]]="OK",MID(MID(tb_cnpj_consulta[[#This Row],[RESPOSTA]],SEARCH(CHAR(34)&amp;tb_cnpj_consulta[[#Headers],[SITUACAO]],tb_cnpj_consulta[[#This Row],[RESPOSTA]])+LEN(CHAR(34)&amp;tb_cnpj_consulta[[#Headers],[SITUACAO]])+4,LEN(tb_cnpj_consulta[[#This Row],[RESPOSTA]])),1,SEARCH(CHAR(34),MID(tb_cnpj_consulta[[#This Row],[RESPOSTA]],SEARCH(CHAR(34)&amp;tb_cnpj_consulta[[#Headers],[SITUACAO]],tb_cnpj_consulta[[#This Row],[RESPOSTA]])+LEN(CHAR(34)&amp;tb_cnpj_consulta[[#Headers],[SITUACAO]])+4,LEN(tb_cnpj_consulta[[#This Row],[RESPOSTA]])))-1),"")</f>
        <v/>
      </c>
      <c r="F3" s="18" t="str">
        <f>IF(tb_cnpj_consulta[[#This Row],[STATUS]]="OK",MID(MID(tb_cnpj_consulta[[#This Row],[RESPOSTA]],SEARCH(CHAR(34)&amp;tb_cnpj_consulta[[#Headers],[NOME]],tb_cnpj_consulta[[#This Row],[RESPOSTA]])+LEN(CHAR(34)&amp;tb_cnpj_consulta[[#Headers],[NOME]])+4,LEN(tb_cnpj_consulta[[#This Row],[RESPOSTA]])),1,SEARCH(CHAR(34),MID(tb_cnpj_consulta[[#This Row],[RESPOSTA]],SEARCH(CHAR(34)&amp;tb_cnpj_consulta[[#Headers],[NOME]],tb_cnpj_consulta[[#This Row],[RESPOSTA]])+LEN(CHAR(34)&amp;tb_cnpj_consulta[[#Headers],[NOME]])+4,LEN(tb_cnpj_consulta[[#This Row],[RESPOSTA]])))-1),"")</f>
        <v/>
      </c>
      <c r="G3" s="19" t="str">
        <f>IF(tb_cnpj_consulta[[#This Row],[STATUS]]="OK",MID(MID(tb_cnpj_consulta[[#This Row],[RESPOSTA]],SEARCH(CHAR(34)&amp;tb_cnpj_consulta[[#Headers],[FANTASIA]],tb_cnpj_consulta[[#This Row],[RESPOSTA]])+LEN(CHAR(34)&amp;tb_cnpj_consulta[[#Headers],[FANTASIA]])+4,LEN(tb_cnpj_consulta[[#This Row],[RESPOSTA]])),1,SEARCH(CHAR(34),MID(tb_cnpj_consulta[[#This Row],[RESPOSTA]],SEARCH(CHAR(34)&amp;tb_cnpj_consulta[[#Headers],[FANTASIA]],tb_cnpj_consulta[[#This Row],[RESPOSTA]])+LEN(CHAR(34)&amp;tb_cnpj_consulta[[#Headers],[FANTASIA]])+4,LEN(tb_cnpj_consulta[[#This Row],[RESPOSTA]])))-1),"")</f>
        <v/>
      </c>
      <c r="H3" s="19" t="str">
        <f>IF(tb_cnpj_consulta[[#This Row],[STATUS]]="OK",MID(MID(tb_cnpj_consulta[[#This Row],[RESPOSTA]],SEARCH(CHAR(34)&amp;tb_cnpj_consulta[[#Headers],[UF]],tb_cnpj_consulta[[#This Row],[RESPOSTA]])+LEN(CHAR(34)&amp;tb_cnpj_consulta[[#Headers],[UF]])+4,LEN(tb_cnpj_consulta[[#This Row],[RESPOSTA]])),1,SEARCH(CHAR(34),MID(tb_cnpj_consulta[[#This Row],[RESPOSTA]],SEARCH(CHAR(34)&amp;tb_cnpj_consulta[[#Headers],[UF]],tb_cnpj_consulta[[#This Row],[RESPOSTA]])+LEN(CHAR(34)&amp;tb_cnpj_consulta[[#Headers],[UF]])+4,LEN(tb_cnpj_consulta[[#This Row],[RESPOSTA]])))-1),"")</f>
        <v/>
      </c>
      <c r="I3" s="19" t="str">
        <f>IF(tb_cnpj_consulta[[#This Row],[STATUS]]="OK",MID(MID(tb_cnpj_consulta[[#This Row],[RESPOSTA]],SEARCH(CHAR(34)&amp;tb_cnpj_consulta[[#Headers],[TIPO]],tb_cnpj_consulta[[#This Row],[RESPOSTA]])+LEN(CHAR(34)&amp;tb_cnpj_consulta[[#Headers],[TIPO]])+4,LEN(tb_cnpj_consulta[[#This Row],[RESPOSTA]])),1,SEARCH(CHAR(34),MID(tb_cnpj_consulta[[#This Row],[RESPOSTA]],SEARCH(CHAR(34)&amp;tb_cnpj_consulta[[#Headers],[TIPO]],tb_cnpj_consulta[[#This Row],[RESPOSTA]])+LEN(CHAR(34)&amp;tb_cnpj_consulta[[#Headers],[TIPO]])+4,LEN(tb_cnpj_consulta[[#This Row],[RESPOSTA]])))-1),"")</f>
        <v/>
      </c>
      <c r="J3" s="19" t="str">
        <f>IF(tb_cnpj_consulta[[#This Row],[STATUS]]="OK",MID(MID(tb_cnpj_consulta[[#This Row],[RESPOSTA]],SEARCH(CHAR(34)&amp;tb_cnpj_consulta[[#Headers],[DATA_SITUACAO]],tb_cnpj_consulta[[#This Row],[RESPOSTA]])+LEN(CHAR(34)&amp;tb_cnpj_consulta[[#Headers],[DATA_SITUACAO]])+4,LEN(tb_cnpj_consulta[[#This Row],[RESPOSTA]])),1,SEARCH(CHAR(34),MID(tb_cnpj_consulta[[#This Row],[RESPOSTA]],SEARCH(CHAR(34)&amp;tb_cnpj_consulta[[#Headers],[DATA_SITUACAO]],tb_cnpj_consulta[[#This Row],[RESPOSTA]])+LEN(CHAR(34)&amp;tb_cnpj_consulta[[#Headers],[DATA_SITUACAO]])+4,LEN(tb_cnpj_consulta[[#This Row],[RESPOSTA]])))-1),"")</f>
        <v/>
      </c>
    </row>
    <row r="5" spans="1:10" x14ac:dyDescent="0.25">
      <c r="B5" s="9"/>
      <c r="C5" s="17"/>
    </row>
    <row r="6" spans="1:10" x14ac:dyDescent="0.25">
      <c r="B6" s="9"/>
      <c r="C6" s="13"/>
    </row>
    <row r="7" spans="1:10" x14ac:dyDescent="0.25">
      <c r="B7" s="9"/>
      <c r="C7" s="14"/>
    </row>
    <row r="8" spans="1:10" x14ac:dyDescent="0.25">
      <c r="B8" s="9"/>
      <c r="C8" s="14"/>
    </row>
    <row r="9" spans="1:10" x14ac:dyDescent="0.25">
      <c r="B9" s="9"/>
      <c r="C9" s="14"/>
    </row>
    <row r="11" spans="1:10" ht="15" customHeight="1" x14ac:dyDescent="0.25">
      <c r="B11" s="20"/>
      <c r="C11" s="20"/>
      <c r="D11" s="20"/>
    </row>
    <row r="12" spans="1:10" x14ac:dyDescent="0.25">
      <c r="B12" s="20"/>
      <c r="C12" s="20"/>
      <c r="D12" s="20"/>
    </row>
    <row r="13" spans="1:10" x14ac:dyDescent="0.25">
      <c r="B13" s="20"/>
      <c r="C13" s="20"/>
      <c r="D13" s="20"/>
    </row>
    <row r="14" spans="1:10" x14ac:dyDescent="0.25">
      <c r="B14" s="20"/>
      <c r="C14" s="20"/>
      <c r="D14" s="20"/>
    </row>
    <row r="15" spans="1:10" x14ac:dyDescent="0.25">
      <c r="B15" s="20"/>
      <c r="C15" s="20"/>
      <c r="D15" s="20"/>
    </row>
  </sheetData>
  <mergeCells count="1">
    <mergeCell ref="B11:D15"/>
  </mergeCells>
  <dataValidations disablePrompts="1" count="1">
    <dataValidation type="whole" operator="greaterThanOrEqual" allowBlank="1" showInputMessage="1" showErrorMessage="1" errorTitle="Erro na Inserção de dados" error="Favor digitar somente números" sqref="A2:A3" xr:uid="{DD592D2F-0691-46DE-B69B-C2A50997F21C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Formatando um CNPJ</vt:lpstr>
      <vt:lpstr>CONSULTA RECEITA</vt:lpstr>
      <vt:lpstr>DESMEMBRANDO RESULTADOS - 1</vt:lpstr>
      <vt:lpstr>DESMEMBRANDO RESULTADOS - 2</vt:lpstr>
      <vt:lpstr>DESMEMBRANDO RESULTADOS - 3</vt:lpstr>
      <vt:lpstr>DESMEMBRANDO RESULTADOS - V1</vt:lpstr>
      <vt:lpstr>APRIMORANDO CONSULTA</vt:lpstr>
      <vt:lpstr>CORRIGINDO ERROS</vt:lpstr>
      <vt:lpstr>TABELA DE CONSULTA</vt:lpstr>
      <vt:lpstr>TABELA DE CONSULTA - FINAL</vt:lpstr>
      <vt:lpstr>CAMPOS</vt:lpstr>
      <vt:lpstr>EXEMPLO - 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</cp:lastModifiedBy>
  <dcterms:created xsi:type="dcterms:W3CDTF">2018-03-28T11:55:24Z</dcterms:created>
  <dcterms:modified xsi:type="dcterms:W3CDTF">2018-04-29T19:24:25Z</dcterms:modified>
</cp:coreProperties>
</file>