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po64\Desktop\H&amp;M\Excel Analytics Day 1\"/>
    </mc:Choice>
  </mc:AlternateContent>
  <xr:revisionPtr revIDLastSave="0" documentId="13_ncr:1_{3B291922-1CF9-4296-A0B6-35BC75541466}" xr6:coauthVersionLast="43" xr6:coauthVersionMax="43" xr10:uidLastSave="{00000000-0000-0000-0000-000000000000}"/>
  <bookViews>
    <workbookView xWindow="-93" yWindow="-93" windowWidth="25786" windowHeight="13986" xr2:uid="{00000000-000D-0000-FFFF-FFFF00000000}"/>
  </bookViews>
  <sheets>
    <sheet name="HealthCare Example" sheetId="6" r:id="rId1"/>
    <sheet name="Data Example" sheetId="8" r:id="rId2"/>
    <sheet name="Analysis" sheetId="5" r:id="rId3"/>
    <sheet name="Data" sheetId="2" state="hidden" r:id="rId4"/>
  </sheets>
  <definedNames>
    <definedName name="FinancialFairnessWeight" localSheetId="1">'Data Example'!$E$6</definedName>
    <definedName name="FinancialFairnessWeight">Data!$E$6</definedName>
    <definedName name="HealthDistributionWeight" localSheetId="1">'Data Example'!$E$7</definedName>
    <definedName name="HealthDistributionWeight">Data!$E$7</definedName>
    <definedName name="HealthLevelWeight" localSheetId="1">'Data Example'!$E$4</definedName>
    <definedName name="HealthLevelWeight">Data!$E$4</definedName>
    <definedName name="ResponseDistributionWeight" localSheetId="1">'Data Example'!$E$8</definedName>
    <definedName name="ResponseDistributionWeight">Data!$E$8</definedName>
    <definedName name="ResponsivenessWeight" localSheetId="1">'Data Example'!$E$5</definedName>
    <definedName name="ResponsivenessWeight">Data!$E$5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6" l="1"/>
  <c r="M2" i="6"/>
  <c r="J2" i="6"/>
  <c r="G2" i="6"/>
  <c r="D2" i="6"/>
  <c r="D8" i="2" l="1"/>
  <c r="P31" i="8" l="1"/>
  <c r="M3" i="6"/>
  <c r="N23" i="8"/>
  <c r="J3" i="6"/>
  <c r="J4" i="8"/>
  <c r="D3" i="6"/>
  <c r="L6" i="8"/>
  <c r="G3" i="6"/>
  <c r="R5" i="8"/>
  <c r="P3" i="6"/>
  <c r="R32" i="8"/>
  <c r="R33" i="8"/>
  <c r="R49" i="8"/>
  <c r="R52" i="8"/>
  <c r="R9" i="8"/>
  <c r="R21" i="8"/>
  <c r="R37" i="8"/>
  <c r="R6" i="8"/>
  <c r="R17" i="8"/>
  <c r="R48" i="8"/>
  <c r="R20" i="8"/>
  <c r="R36" i="8"/>
  <c r="R11" i="8"/>
  <c r="R24" i="8"/>
  <c r="R40" i="8"/>
  <c r="R7" i="8"/>
  <c r="R16" i="8"/>
  <c r="R29" i="8"/>
  <c r="R45" i="8"/>
  <c r="R19" i="8"/>
  <c r="R12" i="8"/>
  <c r="R25" i="8"/>
  <c r="R41" i="8"/>
  <c r="R13" i="8"/>
  <c r="R28" i="8"/>
  <c r="R44" i="8"/>
  <c r="R10" i="8"/>
  <c r="R18" i="8"/>
  <c r="R26" i="8"/>
  <c r="R34" i="8"/>
  <c r="R42" i="8"/>
  <c r="R50" i="8"/>
  <c r="R8" i="8"/>
  <c r="R27" i="8"/>
  <c r="R35" i="8"/>
  <c r="R43" i="8"/>
  <c r="R51" i="8"/>
  <c r="R14" i="8"/>
  <c r="R22" i="8"/>
  <c r="R30" i="8"/>
  <c r="R38" i="8"/>
  <c r="R46" i="8"/>
  <c r="R4" i="8"/>
  <c r="R53" i="8"/>
  <c r="R15" i="8"/>
  <c r="R23" i="8"/>
  <c r="R31" i="8"/>
  <c r="R39" i="8"/>
  <c r="R47" i="8"/>
  <c r="J42" i="8"/>
  <c r="P46" i="8"/>
  <c r="L10" i="8"/>
  <c r="L18" i="8"/>
  <c r="L34" i="8"/>
  <c r="L41" i="8"/>
  <c r="J19" i="8"/>
  <c r="L46" i="8"/>
  <c r="J51" i="8"/>
  <c r="J10" i="8"/>
  <c r="P6" i="8"/>
  <c r="L50" i="8"/>
  <c r="J26" i="8"/>
  <c r="J35" i="8"/>
  <c r="L14" i="8"/>
  <c r="J27" i="8"/>
  <c r="P14" i="8"/>
  <c r="J15" i="8"/>
  <c r="J31" i="8"/>
  <c r="L7" i="8"/>
  <c r="J16" i="8"/>
  <c r="J32" i="8"/>
  <c r="J48" i="8"/>
  <c r="P30" i="8"/>
  <c r="L26" i="8"/>
  <c r="L8" i="8"/>
  <c r="J11" i="8"/>
  <c r="J43" i="8"/>
  <c r="J47" i="8"/>
  <c r="P22" i="8"/>
  <c r="L25" i="8"/>
  <c r="J18" i="8"/>
  <c r="J34" i="8"/>
  <c r="J50" i="8"/>
  <c r="P38" i="8"/>
  <c r="L30" i="8"/>
  <c r="N19" i="8"/>
  <c r="J7" i="8"/>
  <c r="J23" i="8"/>
  <c r="J39" i="8"/>
  <c r="J8" i="8"/>
  <c r="J24" i="8"/>
  <c r="J40" i="8"/>
  <c r="L11" i="8"/>
  <c r="L42" i="8"/>
  <c r="N10" i="8"/>
  <c r="N7" i="8"/>
  <c r="N17" i="8"/>
  <c r="L15" i="8"/>
  <c r="L31" i="8"/>
  <c r="L47" i="8"/>
  <c r="N40" i="8"/>
  <c r="N33" i="8"/>
  <c r="N5" i="8"/>
  <c r="N50" i="8"/>
  <c r="L17" i="8"/>
  <c r="L33" i="8"/>
  <c r="L49" i="8"/>
  <c r="N37" i="8"/>
  <c r="N24" i="8"/>
  <c r="N21" i="8"/>
  <c r="L22" i="8"/>
  <c r="L38" i="8"/>
  <c r="L4" i="8"/>
  <c r="N35" i="8"/>
  <c r="N9" i="8"/>
  <c r="N29" i="8"/>
  <c r="N26" i="8"/>
  <c r="N38" i="8"/>
  <c r="L9" i="8"/>
  <c r="L23" i="8"/>
  <c r="L39" i="8"/>
  <c r="L5" i="8"/>
  <c r="N31" i="8"/>
  <c r="N36" i="8"/>
  <c r="P7" i="8"/>
  <c r="P15" i="8"/>
  <c r="P39" i="8"/>
  <c r="J12" i="8"/>
  <c r="J28" i="8"/>
  <c r="J44" i="8"/>
  <c r="P8" i="8"/>
  <c r="P24" i="8"/>
  <c r="P40" i="8"/>
  <c r="P48" i="8"/>
  <c r="L19" i="8"/>
  <c r="L27" i="8"/>
  <c r="L43" i="8"/>
  <c r="N51" i="8"/>
  <c r="N28" i="8"/>
  <c r="N18" i="8"/>
  <c r="N8" i="8"/>
  <c r="J5" i="8"/>
  <c r="J13" i="8"/>
  <c r="J21" i="8"/>
  <c r="J29" i="8"/>
  <c r="J37" i="8"/>
  <c r="J45" i="8"/>
  <c r="J53" i="8"/>
  <c r="P9" i="8"/>
  <c r="P17" i="8"/>
  <c r="P25" i="8"/>
  <c r="P33" i="8"/>
  <c r="P41" i="8"/>
  <c r="P49" i="8"/>
  <c r="L12" i="8"/>
  <c r="L20" i="8"/>
  <c r="L28" i="8"/>
  <c r="L36" i="8"/>
  <c r="L44" i="8"/>
  <c r="L52" i="8"/>
  <c r="N48" i="8"/>
  <c r="N47" i="8"/>
  <c r="N25" i="8"/>
  <c r="N45" i="8"/>
  <c r="N15" i="8"/>
  <c r="N11" i="8"/>
  <c r="N53" i="8"/>
  <c r="P23" i="8"/>
  <c r="P47" i="8"/>
  <c r="J20" i="8"/>
  <c r="J36" i="8"/>
  <c r="J52" i="8"/>
  <c r="P16" i="8"/>
  <c r="P32" i="8"/>
  <c r="L35" i="8"/>
  <c r="L51" i="8"/>
  <c r="N34" i="8"/>
  <c r="N4" i="8"/>
  <c r="N20" i="8"/>
  <c r="J6" i="8"/>
  <c r="J14" i="8"/>
  <c r="J22" i="8"/>
  <c r="J30" i="8"/>
  <c r="J38" i="8"/>
  <c r="J46" i="8"/>
  <c r="P10" i="8"/>
  <c r="P18" i="8"/>
  <c r="P26" i="8"/>
  <c r="P34" i="8"/>
  <c r="P42" i="8"/>
  <c r="P50" i="8"/>
  <c r="L13" i="8"/>
  <c r="L21" i="8"/>
  <c r="L29" i="8"/>
  <c r="L37" i="8"/>
  <c r="L45" i="8"/>
  <c r="L53" i="8"/>
  <c r="N52" i="8"/>
  <c r="N42" i="8"/>
  <c r="N22" i="8"/>
  <c r="N39" i="8"/>
  <c r="N12" i="8"/>
  <c r="N32" i="8"/>
  <c r="P11" i="8"/>
  <c r="P19" i="8"/>
  <c r="P27" i="8"/>
  <c r="P35" i="8"/>
  <c r="P43" i="8"/>
  <c r="P51" i="8"/>
  <c r="P4" i="8"/>
  <c r="P12" i="8"/>
  <c r="P20" i="8"/>
  <c r="P28" i="8"/>
  <c r="P36" i="8"/>
  <c r="P44" i="8"/>
  <c r="P52" i="8"/>
  <c r="N46" i="8"/>
  <c r="N49" i="8"/>
  <c r="N16" i="8"/>
  <c r="N30" i="8"/>
  <c r="N6" i="8"/>
  <c r="N14" i="8"/>
  <c r="J9" i="8"/>
  <c r="J17" i="8"/>
  <c r="J25" i="8"/>
  <c r="J33" i="8"/>
  <c r="J41" i="8"/>
  <c r="J49" i="8"/>
  <c r="P5" i="8"/>
  <c r="P13" i="8"/>
  <c r="P21" i="8"/>
  <c r="P29" i="8"/>
  <c r="P37" i="8"/>
  <c r="P45" i="8"/>
  <c r="P53" i="8"/>
  <c r="L16" i="8"/>
  <c r="L24" i="8"/>
  <c r="L32" i="8"/>
  <c r="L40" i="8"/>
  <c r="L48" i="8"/>
  <c r="N43" i="8"/>
  <c r="N41" i="8"/>
  <c r="N13" i="8"/>
  <c r="N27" i="8"/>
  <c r="N44" i="8"/>
  <c r="D7" i="2"/>
  <c r="D6" i="2"/>
  <c r="D5" i="2"/>
  <c r="D4" i="2"/>
  <c r="G23" i="8" l="1"/>
  <c r="G42" i="8"/>
  <c r="G31" i="8"/>
  <c r="G41" i="8"/>
  <c r="G22" i="8"/>
  <c r="G36" i="8"/>
  <c r="G49" i="8"/>
  <c r="G19" i="8"/>
  <c r="G53" i="8"/>
  <c r="G14" i="8"/>
  <c r="G25" i="8"/>
  <c r="G46" i="8"/>
  <c r="G29" i="8"/>
  <c r="G4" i="8"/>
  <c r="G47" i="8"/>
  <c r="G8" i="8"/>
  <c r="G15" i="8"/>
  <c r="G7" i="8"/>
  <c r="G34" i="8"/>
  <c r="G37" i="8"/>
  <c r="G50" i="8"/>
  <c r="G30" i="8"/>
  <c r="G35" i="8"/>
  <c r="G39" i="8"/>
  <c r="G10" i="8"/>
  <c r="G24" i="8"/>
  <c r="G28" i="8"/>
  <c r="G27" i="8"/>
  <c r="G52" i="8"/>
  <c r="G11" i="8"/>
  <c r="G17" i="8"/>
  <c r="G48" i="8"/>
  <c r="G16" i="8"/>
  <c r="G45" i="8"/>
  <c r="G26" i="8"/>
  <c r="G6" i="8"/>
  <c r="G20" i="8"/>
  <c r="G18" i="8"/>
  <c r="G44" i="8"/>
  <c r="G33" i="8"/>
  <c r="G32" i="8"/>
  <c r="G5" i="8"/>
  <c r="G40" i="8"/>
  <c r="G9" i="8"/>
  <c r="G43" i="8"/>
  <c r="G13" i="8"/>
  <c r="G38" i="8"/>
  <c r="G51" i="8"/>
  <c r="G21" i="8"/>
  <c r="G12" i="8"/>
  <c r="D9" i="2"/>
  <c r="E8" i="2" s="1"/>
  <c r="R52" i="2" s="1"/>
  <c r="C17" i="6" l="1"/>
  <c r="C9" i="6"/>
  <c r="R5" i="2"/>
  <c r="R26" i="2"/>
  <c r="R9" i="2"/>
  <c r="R36" i="2"/>
  <c r="R27" i="2"/>
  <c r="R6" i="2"/>
  <c r="R17" i="2"/>
  <c r="R44" i="2"/>
  <c r="R8" i="2"/>
  <c r="R35" i="2"/>
  <c r="R18" i="2"/>
  <c r="R22" i="2"/>
  <c r="R45" i="2"/>
  <c r="R13" i="2"/>
  <c r="R31" i="2"/>
  <c r="R40" i="2"/>
  <c r="E7" i="2"/>
  <c r="P52" i="2" s="1"/>
  <c r="R7" i="2"/>
  <c r="R14" i="2"/>
  <c r="R23" i="2"/>
  <c r="R32" i="2"/>
  <c r="R41" i="2"/>
  <c r="R50" i="2"/>
  <c r="R15" i="2"/>
  <c r="R24" i="2"/>
  <c r="R33" i="2"/>
  <c r="R42" i="2"/>
  <c r="R10" i="2"/>
  <c r="R19" i="2"/>
  <c r="R28" i="2"/>
  <c r="R37" i="2"/>
  <c r="E4" i="2"/>
  <c r="J51" i="2" s="1"/>
  <c r="E5" i="2"/>
  <c r="L51" i="2" s="1"/>
  <c r="R4" i="2"/>
  <c r="R11" i="2"/>
  <c r="R20" i="2"/>
  <c r="R29" i="2"/>
  <c r="R38" i="2"/>
  <c r="R47" i="2"/>
  <c r="R12" i="2"/>
  <c r="R21" i="2"/>
  <c r="R30" i="2"/>
  <c r="R39" i="2"/>
  <c r="R48" i="2"/>
  <c r="R16" i="2"/>
  <c r="R25" i="2"/>
  <c r="R34" i="2"/>
  <c r="R43" i="2"/>
  <c r="R53" i="2"/>
  <c r="R46" i="2"/>
  <c r="R51" i="2"/>
  <c r="R49" i="2"/>
  <c r="AD20" i="5"/>
  <c r="G9" i="6" l="1"/>
  <c r="R9" i="6"/>
  <c r="P9" i="6" s="1"/>
  <c r="O9" i="6"/>
  <c r="K9" i="6" s="1"/>
  <c r="P53" i="2"/>
  <c r="P39" i="2"/>
  <c r="L15" i="2"/>
  <c r="L5" i="2"/>
  <c r="L18" i="2"/>
  <c r="L23" i="2"/>
  <c r="L34" i="2"/>
  <c r="L6" i="2"/>
  <c r="L32" i="2"/>
  <c r="L9" i="2"/>
  <c r="L17" i="2"/>
  <c r="L35" i="2"/>
  <c r="L42" i="2"/>
  <c r="L53" i="2"/>
  <c r="L44" i="2"/>
  <c r="L33" i="2"/>
  <c r="L13" i="2"/>
  <c r="P4" i="2"/>
  <c r="L25" i="2"/>
  <c r="L50" i="2"/>
  <c r="L27" i="2"/>
  <c r="L45" i="2"/>
  <c r="L22" i="2"/>
  <c r="L40" i="2"/>
  <c r="P6" i="2"/>
  <c r="L8" i="2"/>
  <c r="L26" i="2"/>
  <c r="L41" i="2"/>
  <c r="L11" i="2"/>
  <c r="L24" i="2"/>
  <c r="L36" i="2"/>
  <c r="L14" i="2"/>
  <c r="L16" i="2"/>
  <c r="L31" i="2"/>
  <c r="L43" i="2"/>
  <c r="P19" i="2"/>
  <c r="L52" i="2"/>
  <c r="P37" i="2"/>
  <c r="L4" i="2"/>
  <c r="L7" i="2"/>
  <c r="L20" i="2"/>
  <c r="L29" i="2"/>
  <c r="L38" i="2"/>
  <c r="L47" i="2"/>
  <c r="L12" i="2"/>
  <c r="L21" i="2"/>
  <c r="L30" i="2"/>
  <c r="L39" i="2"/>
  <c r="L48" i="2"/>
  <c r="L10" i="2"/>
  <c r="L19" i="2"/>
  <c r="L28" i="2"/>
  <c r="L37" i="2"/>
  <c r="L46" i="2"/>
  <c r="J43" i="2"/>
  <c r="P16" i="2"/>
  <c r="P23" i="2"/>
  <c r="J16" i="2"/>
  <c r="J5" i="2"/>
  <c r="J14" i="2"/>
  <c r="P8" i="2"/>
  <c r="P34" i="2"/>
  <c r="P44" i="2"/>
  <c r="J28" i="2"/>
  <c r="P7" i="2"/>
  <c r="P25" i="2"/>
  <c r="P17" i="2"/>
  <c r="P9" i="2"/>
  <c r="J4" i="2"/>
  <c r="J19" i="2"/>
  <c r="J46" i="2"/>
  <c r="P28" i="2"/>
  <c r="P43" i="2"/>
  <c r="P35" i="2"/>
  <c r="P12" i="2"/>
  <c r="J34" i="2"/>
  <c r="J13" i="2"/>
  <c r="J7" i="2"/>
  <c r="J25" i="2"/>
  <c r="J37" i="2"/>
  <c r="J10" i="2"/>
  <c r="J17" i="2"/>
  <c r="P46" i="2"/>
  <c r="P32" i="2"/>
  <c r="P50" i="2"/>
  <c r="P21" i="2"/>
  <c r="J32" i="2"/>
  <c r="J35" i="2"/>
  <c r="J23" i="2"/>
  <c r="J15" i="2"/>
  <c r="L49" i="2"/>
  <c r="J33" i="2"/>
  <c r="J26" i="2"/>
  <c r="J50" i="2"/>
  <c r="J45" i="2"/>
  <c r="J44" i="2"/>
  <c r="J27" i="2"/>
  <c r="P27" i="2"/>
  <c r="J18" i="2"/>
  <c r="J42" i="2"/>
  <c r="P36" i="2"/>
  <c r="J6" i="2"/>
  <c r="J8" i="2"/>
  <c r="J22" i="2"/>
  <c r="J31" i="2"/>
  <c r="J40" i="2"/>
  <c r="J49" i="2"/>
  <c r="J11" i="2"/>
  <c r="J20" i="2"/>
  <c r="J29" i="2"/>
  <c r="J41" i="2"/>
  <c r="J9" i="2"/>
  <c r="J24" i="2"/>
  <c r="J36" i="2"/>
  <c r="J53" i="2"/>
  <c r="P5" i="2"/>
  <c r="P13" i="2"/>
  <c r="P22" i="2"/>
  <c r="P31" i="2"/>
  <c r="P40" i="2"/>
  <c r="P14" i="2"/>
  <c r="P26" i="2"/>
  <c r="P41" i="2"/>
  <c r="P10" i="2"/>
  <c r="P18" i="2"/>
  <c r="P30" i="2"/>
  <c r="P51" i="2"/>
  <c r="J52" i="2"/>
  <c r="J38" i="2"/>
  <c r="J47" i="2"/>
  <c r="J12" i="2"/>
  <c r="J21" i="2"/>
  <c r="J30" i="2"/>
  <c r="J39" i="2"/>
  <c r="J48" i="2"/>
  <c r="P49" i="2"/>
  <c r="P20" i="2"/>
  <c r="P29" i="2"/>
  <c r="P38" i="2"/>
  <c r="P47" i="2"/>
  <c r="P11" i="2"/>
  <c r="P15" i="2"/>
  <c r="P24" i="2"/>
  <c r="P33" i="2"/>
  <c r="P42" i="2"/>
  <c r="P45" i="2"/>
  <c r="P48" i="2"/>
  <c r="AC4" i="5"/>
  <c r="AC5" i="5" s="1"/>
  <c r="AC6" i="5" s="1"/>
  <c r="AC7" i="5" s="1"/>
  <c r="AC8" i="5" s="1"/>
  <c r="AC9" i="5" s="1"/>
  <c r="AC10" i="5" s="1"/>
  <c r="AC11" i="5" s="1"/>
  <c r="AC12" i="5" s="1"/>
  <c r="AC13" i="5" s="1"/>
  <c r="AC14" i="5" s="1"/>
  <c r="AC15" i="5" s="1"/>
  <c r="P3" i="5"/>
  <c r="M3" i="5" l="1"/>
  <c r="G3" i="5"/>
  <c r="D3" i="5"/>
  <c r="P2" i="5"/>
  <c r="M2" i="5"/>
  <c r="J2" i="5"/>
  <c r="G2" i="5" l="1"/>
  <c r="D2" i="5"/>
  <c r="E6" i="2"/>
  <c r="N4" i="2" s="1"/>
  <c r="G4" i="2" s="1"/>
  <c r="AC16" i="5"/>
  <c r="AC17" i="5" s="1"/>
  <c r="N35" i="2" l="1"/>
  <c r="G35" i="2" s="1"/>
  <c r="N51" i="2"/>
  <c r="G51" i="2" s="1"/>
  <c r="N25" i="2"/>
  <c r="G25" i="2" s="1"/>
  <c r="N42" i="2"/>
  <c r="G42" i="2" s="1"/>
  <c r="N22" i="2"/>
  <c r="G22" i="2" s="1"/>
  <c r="N44" i="2"/>
  <c r="G44" i="2" s="1"/>
  <c r="N31" i="2"/>
  <c r="G31" i="2" s="1"/>
  <c r="N14" i="2"/>
  <c r="G14" i="2" s="1"/>
  <c r="N9" i="2"/>
  <c r="G9" i="2" s="1"/>
  <c r="E9" i="2"/>
  <c r="N48" i="2"/>
  <c r="G48" i="2" s="1"/>
  <c r="N38" i="2"/>
  <c r="G38" i="2" s="1"/>
  <c r="N30" i="2"/>
  <c r="G30" i="2" s="1"/>
  <c r="N18" i="2"/>
  <c r="G18" i="2" s="1"/>
  <c r="N7" i="2"/>
  <c r="G7" i="2" s="1"/>
  <c r="N53" i="2"/>
  <c r="G53" i="2" s="1"/>
  <c r="N47" i="2"/>
  <c r="G47" i="2" s="1"/>
  <c r="N39" i="2"/>
  <c r="G39" i="2" s="1"/>
  <c r="N34" i="2"/>
  <c r="G34" i="2" s="1"/>
  <c r="N27" i="2"/>
  <c r="G27" i="2" s="1"/>
  <c r="N21" i="2"/>
  <c r="G21" i="2" s="1"/>
  <c r="N11" i="2"/>
  <c r="G11" i="2" s="1"/>
  <c r="N6" i="2"/>
  <c r="G6" i="2" s="1"/>
  <c r="N50" i="2"/>
  <c r="G50" i="2" s="1"/>
  <c r="N45" i="2"/>
  <c r="G45" i="2" s="1"/>
  <c r="N41" i="2"/>
  <c r="G41" i="2" s="1"/>
  <c r="N36" i="2"/>
  <c r="G36" i="2" s="1"/>
  <c r="N33" i="2"/>
  <c r="G33" i="2" s="1"/>
  <c r="N28" i="2"/>
  <c r="G28" i="2" s="1"/>
  <c r="N24" i="2"/>
  <c r="G24" i="2" s="1"/>
  <c r="N19" i="2"/>
  <c r="G19" i="2" s="1"/>
  <c r="N16" i="2"/>
  <c r="G16" i="2" s="1"/>
  <c r="N12" i="2"/>
  <c r="G12" i="2" s="1"/>
  <c r="N8" i="2"/>
  <c r="G8" i="2" s="1"/>
  <c r="N5" i="2"/>
  <c r="G5" i="2" s="1"/>
  <c r="J3" i="5"/>
  <c r="N52" i="2"/>
  <c r="G52" i="2" s="1"/>
  <c r="N49" i="2"/>
  <c r="G49" i="2" s="1"/>
  <c r="N46" i="2"/>
  <c r="G46" i="2" s="1"/>
  <c r="N43" i="2"/>
  <c r="G43" i="2" s="1"/>
  <c r="N40" i="2"/>
  <c r="G40" i="2" s="1"/>
  <c r="N37" i="2"/>
  <c r="G37" i="2" s="1"/>
  <c r="N32" i="2"/>
  <c r="G32" i="2" s="1"/>
  <c r="N29" i="2"/>
  <c r="G29" i="2" s="1"/>
  <c r="N26" i="2"/>
  <c r="G26" i="2" s="1"/>
  <c r="N23" i="2"/>
  <c r="G23" i="2" s="1"/>
  <c r="N20" i="2"/>
  <c r="G20" i="2" s="1"/>
  <c r="N17" i="2"/>
  <c r="G17" i="2" s="1"/>
  <c r="N15" i="2"/>
  <c r="G15" i="2" s="1"/>
  <c r="N13" i="2"/>
  <c r="G13" i="2" s="1"/>
  <c r="N10" i="2"/>
  <c r="G10" i="2" s="1"/>
  <c r="AD6" i="5" l="1"/>
  <c r="AE6" i="5" s="1" a="1"/>
  <c r="AD11" i="5"/>
  <c r="AE11" i="5" s="1" a="1"/>
  <c r="AD7" i="5"/>
  <c r="AE7" i="5" s="1" a="1"/>
  <c r="C13" i="5"/>
  <c r="C11" i="5"/>
  <c r="AD15" i="5"/>
  <c r="AE15" i="5" s="1" a="1"/>
  <c r="C12" i="5"/>
  <c r="AD10" i="5"/>
  <c r="AE10" i="5" s="1" a="1"/>
  <c r="AD17" i="5"/>
  <c r="AE17" i="5" s="1" a="1"/>
  <c r="C9" i="5"/>
  <c r="C20" i="5"/>
  <c r="AD9" i="5"/>
  <c r="AE9" i="5" s="1" a="1"/>
  <c r="AD5" i="5"/>
  <c r="O11" i="5" s="1"/>
  <c r="K11" i="5" s="1"/>
  <c r="AD12" i="5"/>
  <c r="O18" i="5" s="1"/>
  <c r="K18" i="5" s="1"/>
  <c r="C21" i="5"/>
  <c r="C10" i="5"/>
  <c r="C18" i="5"/>
  <c r="AD8" i="5"/>
  <c r="AE8" i="5" s="1" a="1"/>
  <c r="AD4" i="5"/>
  <c r="AE4" i="5" s="1" a="1"/>
  <c r="AD16" i="5"/>
  <c r="AE16" i="5" s="1" a="1"/>
  <c r="AD14" i="5"/>
  <c r="O20" i="5" s="1"/>
  <c r="K20" i="5" s="1"/>
  <c r="AD3" i="5"/>
  <c r="O9" i="5" s="1"/>
  <c r="K9" i="5" s="1"/>
  <c r="C17" i="5"/>
  <c r="C19" i="5"/>
  <c r="AD13" i="5"/>
  <c r="AE13" i="5" s="1" a="1"/>
  <c r="O21" i="5" l="1"/>
  <c r="K21" i="5" s="1"/>
  <c r="O13" i="5"/>
  <c r="K13" i="5" s="1"/>
  <c r="O16" i="5"/>
  <c r="K16" i="5" s="1"/>
  <c r="AE5" i="5" a="1"/>
  <c r="AF5" i="5" s="1"/>
  <c r="O12" i="5"/>
  <c r="K12" i="5" s="1"/>
  <c r="AE3" i="5" a="1"/>
  <c r="AI3" i="5" s="1"/>
  <c r="O10" i="5"/>
  <c r="K10" i="5" s="1"/>
  <c r="O15" i="5"/>
  <c r="K15" i="5" s="1"/>
  <c r="O17" i="5"/>
  <c r="K17" i="5" s="1"/>
  <c r="O23" i="5"/>
  <c r="K23" i="5" s="1"/>
  <c r="AE14" i="5" a="1"/>
  <c r="AE14" i="5" s="1"/>
  <c r="G20" i="5" s="1"/>
  <c r="O19" i="5"/>
  <c r="K19" i="5" s="1"/>
  <c r="O22" i="5"/>
  <c r="K22" i="5" s="1"/>
  <c r="O14" i="5"/>
  <c r="K14" i="5" s="1"/>
  <c r="AE12" i="5" a="1"/>
  <c r="AH12" i="5" s="1"/>
  <c r="AI17" i="5"/>
  <c r="AG17" i="5"/>
  <c r="AE17" i="5"/>
  <c r="G23" i="5" s="1"/>
  <c r="AF17" i="5"/>
  <c r="AJ17" i="5"/>
  <c r="AH17" i="5"/>
  <c r="AE6" i="5"/>
  <c r="G12" i="5" s="1"/>
  <c r="AJ6" i="5"/>
  <c r="AF6" i="5"/>
  <c r="AH6" i="5"/>
  <c r="AG6" i="5"/>
  <c r="AI6" i="5"/>
  <c r="AE9" i="5"/>
  <c r="G15" i="5" s="1"/>
  <c r="AI9" i="5"/>
  <c r="AF9" i="5"/>
  <c r="AJ9" i="5"/>
  <c r="AH9" i="5"/>
  <c r="AG9" i="5"/>
  <c r="AE7" i="5"/>
  <c r="G13" i="5" s="1"/>
  <c r="AF7" i="5"/>
  <c r="AJ7" i="5"/>
  <c r="AG7" i="5"/>
  <c r="AI7" i="5"/>
  <c r="AH7" i="5"/>
  <c r="AI15" i="5"/>
  <c r="AH15" i="5"/>
  <c r="AE15" i="5"/>
  <c r="G21" i="5" s="1"/>
  <c r="AF15" i="5"/>
  <c r="AG15" i="5"/>
  <c r="AJ15" i="5"/>
  <c r="AG13" i="5"/>
  <c r="AI13" i="5"/>
  <c r="AE13" i="5"/>
  <c r="G19" i="5" s="1"/>
  <c r="AH13" i="5"/>
  <c r="AF13" i="5"/>
  <c r="AJ13" i="5"/>
  <c r="AJ16" i="5"/>
  <c r="AH16" i="5"/>
  <c r="AI16" i="5"/>
  <c r="AE16" i="5"/>
  <c r="G22" i="5" s="1"/>
  <c r="AF16" i="5"/>
  <c r="AG16" i="5"/>
  <c r="AE4" i="5"/>
  <c r="G10" i="5" s="1"/>
  <c r="AI4" i="5"/>
  <c r="AF4" i="5"/>
  <c r="AH4" i="5"/>
  <c r="AG4" i="5"/>
  <c r="AJ4" i="5"/>
  <c r="AI10" i="5"/>
  <c r="AE10" i="5"/>
  <c r="G16" i="5" s="1"/>
  <c r="AF10" i="5"/>
  <c r="AH10" i="5"/>
  <c r="AJ10" i="5"/>
  <c r="AG10" i="5"/>
  <c r="AE11" i="5"/>
  <c r="G17" i="5" s="1"/>
  <c r="AF11" i="5"/>
  <c r="AJ11" i="5"/>
  <c r="AH11" i="5"/>
  <c r="AI11" i="5"/>
  <c r="AG11" i="5"/>
  <c r="AG8" i="5"/>
  <c r="AE8" i="5"/>
  <c r="G14" i="5" s="1"/>
  <c r="AI8" i="5"/>
  <c r="AJ8" i="5"/>
  <c r="AF8" i="5"/>
  <c r="AH8" i="5"/>
  <c r="AE5" i="5" l="1"/>
  <c r="G11" i="5" s="1"/>
  <c r="AJ5" i="5"/>
  <c r="AI5" i="5"/>
  <c r="AH3" i="5"/>
  <c r="AJ3" i="5"/>
  <c r="R17" i="5"/>
  <c r="P17" i="5" s="1"/>
  <c r="AH5" i="5"/>
  <c r="AG5" i="5"/>
  <c r="R21" i="5"/>
  <c r="P21" i="5" s="1"/>
  <c r="R10" i="5"/>
  <c r="P10" i="5" s="1"/>
  <c r="R12" i="5"/>
  <c r="P12" i="5" s="1"/>
  <c r="R23" i="5"/>
  <c r="P23" i="5" s="1"/>
  <c r="R14" i="5"/>
  <c r="P14" i="5" s="1"/>
  <c r="R22" i="5"/>
  <c r="P22" i="5" s="1"/>
  <c r="R19" i="5"/>
  <c r="P19" i="5" s="1"/>
  <c r="R13" i="5"/>
  <c r="P13" i="5" s="1"/>
  <c r="R16" i="5"/>
  <c r="P16" i="5" s="1"/>
  <c r="R15" i="5"/>
  <c r="P15" i="5" s="1"/>
  <c r="AE3" i="5"/>
  <c r="G9" i="5" s="1"/>
  <c r="AG3" i="5"/>
  <c r="AF3" i="5"/>
  <c r="AE12" i="5"/>
  <c r="G18" i="5" s="1"/>
  <c r="AJ14" i="5"/>
  <c r="AI14" i="5"/>
  <c r="AF12" i="5"/>
  <c r="AF14" i="5"/>
  <c r="AG14" i="5"/>
  <c r="AH14" i="5"/>
  <c r="AG12" i="5"/>
  <c r="AJ12" i="5"/>
  <c r="AI12" i="5"/>
  <c r="R11" i="5" l="1"/>
  <c r="P11" i="5" s="1"/>
  <c r="R18" i="5"/>
  <c r="P18" i="5" s="1"/>
  <c r="R9" i="5"/>
  <c r="P9" i="5" s="1"/>
  <c r="R20" i="5"/>
  <c r="P20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3" background="1">
    <webPr sourceData="1" parsePre="1" consecutive="1" xl2000="1" url="http://en.wikipedia.org/wiki/World_Health_Organization%27s_ranking_of_health_care_systems"/>
  </connection>
</connections>
</file>

<file path=xl/sharedStrings.xml><?xml version="1.0" encoding="utf-8"?>
<sst xmlns="http://schemas.openxmlformats.org/spreadsheetml/2006/main" count="173" uniqueCount="82">
  <si>
    <t>France</t>
  </si>
  <si>
    <t>Italy</t>
  </si>
  <si>
    <t>San Marino</t>
  </si>
  <si>
    <t>Singapore</t>
  </si>
  <si>
    <t>Spain</t>
  </si>
  <si>
    <t>Oman</t>
  </si>
  <si>
    <t>Japan</t>
  </si>
  <si>
    <t>Portugal</t>
  </si>
  <si>
    <t>Iceland</t>
  </si>
  <si>
    <t>Netherlands</t>
  </si>
  <si>
    <t>United Kingdom</t>
  </si>
  <si>
    <t>Republic of Ireland</t>
  </si>
  <si>
    <t>Switzerland</t>
  </si>
  <si>
    <t>Colombia</t>
  </si>
  <si>
    <t>Sweden</t>
  </si>
  <si>
    <t>Cyprus</t>
  </si>
  <si>
    <t>Germany</t>
  </si>
  <si>
    <t>Saudi Arabia</t>
  </si>
  <si>
    <t>United Arab Emirates</t>
  </si>
  <si>
    <t>Israel</t>
  </si>
  <si>
    <t>Morocco</t>
  </si>
  <si>
    <t>Canada</t>
  </si>
  <si>
    <t>Finland</t>
  </si>
  <si>
    <t>Australia</t>
  </si>
  <si>
    <t>Costa Rica</t>
  </si>
  <si>
    <t>United States</t>
  </si>
  <si>
    <t>Slovenia</t>
  </si>
  <si>
    <t>Cuba</t>
  </si>
  <si>
    <t>New Zealand</t>
  </si>
  <si>
    <t>Qatar</t>
  </si>
  <si>
    <t>Thailand</t>
  </si>
  <si>
    <t>Czech Republic</t>
  </si>
  <si>
    <t>Malaysia</t>
  </si>
  <si>
    <t>Poland</t>
  </si>
  <si>
    <t>Andorra</t>
  </si>
  <si>
    <t>Malta</t>
  </si>
  <si>
    <t>Austria</t>
  </si>
  <si>
    <t>Norway</t>
  </si>
  <si>
    <t>Monaco</t>
  </si>
  <si>
    <t>Greece</t>
  </si>
  <si>
    <t>Luxembourg</t>
  </si>
  <si>
    <t>Belgium</t>
  </si>
  <si>
    <t>Chile</t>
  </si>
  <si>
    <t>Denmark</t>
  </si>
  <si>
    <t>Dominica</t>
  </si>
  <si>
    <t>Brunei</t>
  </si>
  <si>
    <t>Bahrain</t>
  </si>
  <si>
    <t>Croatia</t>
  </si>
  <si>
    <t>Kuwait</t>
  </si>
  <si>
    <t>Barbados</t>
  </si>
  <si>
    <t>Health-Level</t>
  </si>
  <si>
    <t>Responsiveness</t>
  </si>
  <si>
    <t>Response Distribution</t>
  </si>
  <si>
    <t>Top-Rated Nations</t>
  </si>
  <si>
    <t>Low-Rated Nations</t>
  </si>
  <si>
    <t>Breakdown</t>
  </si>
  <si>
    <t>Quick Stats</t>
  </si>
  <si>
    <t>Health Distribution</t>
  </si>
  <si>
    <t>Financial Fairness</t>
  </si>
  <si>
    <t>FINAL</t>
  </si>
  <si>
    <t>NATIONS</t>
  </si>
  <si>
    <t>RAW SCORE</t>
  </si>
  <si>
    <t>WEIGHTED SCORE</t>
  </si>
  <si>
    <t>Health Level</t>
  </si>
  <si>
    <t>Responsive Distribution</t>
  </si>
  <si>
    <t>Adjusted</t>
  </si>
  <si>
    <t>Scroll Values</t>
  </si>
  <si>
    <t>Scaled</t>
  </si>
  <si>
    <t>Largest Values</t>
  </si>
  <si>
    <t>Vlookup</t>
  </si>
  <si>
    <t>Nation</t>
  </si>
  <si>
    <t>Adjusted Values</t>
  </si>
  <si>
    <t xml:space="preserve">% </t>
  </si>
  <si>
    <t>Largest Values from Data Table</t>
  </si>
  <si>
    <t>NAME</t>
  </si>
  <si>
    <t>Response</t>
  </si>
  <si>
    <t>Finance</t>
  </si>
  <si>
    <t>Health Dist</t>
  </si>
  <si>
    <t>Breakdown column</t>
  </si>
  <si>
    <t>Response Dist</t>
  </si>
  <si>
    <t>1 Health Level</t>
  </si>
  <si>
    <t>5. Response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</si>
</sst>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"/>
    <numFmt numFmtId="166" formatCode="0.0"/>
    <numFmt numFmtId="167" formatCode="0.0%"/>
  </numFmts>
  <fonts count="2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mbria"/>
      <family val="1"/>
      <scheme val="major"/>
    </font>
    <font>
      <b/>
      <sz val="12"/>
      <name val="Cambria"/>
      <family val="1"/>
      <scheme val="major"/>
    </font>
    <font>
      <b/>
      <sz val="11"/>
      <name val="Cambria"/>
      <family val="1"/>
      <scheme val="major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sz val="16"/>
      <name val="Cambria"/>
      <family val="1"/>
      <scheme val="major"/>
    </font>
    <font>
      <sz val="12"/>
      <name val="Cambria"/>
      <family val="1"/>
      <scheme val="major"/>
    </font>
    <font>
      <b/>
      <sz val="20"/>
      <name val="Cambria"/>
      <family val="1"/>
      <scheme val="major"/>
    </font>
    <font>
      <b/>
      <u/>
      <sz val="11"/>
      <name val="Cambria"/>
      <family val="1"/>
      <scheme val="major"/>
    </font>
    <font>
      <b/>
      <sz val="10"/>
      <color theme="6" tint="-0.499984740745262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4"/>
      <color rgb="FFFF0000"/>
      <name val="Cambria"/>
      <family val="1"/>
      <scheme val="major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14"/>
      <name val="Cambria"/>
      <family val="1"/>
      <scheme val="major"/>
    </font>
    <font>
      <sz val="14"/>
      <name val="Calibri"/>
      <family val="2"/>
      <scheme val="minor"/>
    </font>
    <font>
      <b/>
      <i/>
      <sz val="11"/>
      <name val="Calibri"/>
      <family val="2"/>
      <scheme val="minor"/>
    </font>
    <font>
      <b/>
      <sz val="7"/>
      <color theme="0" tint="-0.499984740745262"/>
      <name val="Script"/>
      <family val="4"/>
      <charset val="255"/>
    </font>
    <font>
      <b/>
      <sz val="7"/>
      <name val="Script"/>
      <family val="4"/>
      <charset val="255"/>
    </font>
    <font>
      <b/>
      <sz val="12"/>
      <name val="Segoe UI"/>
      <family val="2"/>
    </font>
    <font>
      <sz val="12"/>
      <name val="Segoe UI"/>
      <family val="2"/>
    </font>
    <font>
      <b/>
      <sz val="10"/>
      <name val="Segoe UI"/>
      <family val="2"/>
    </font>
    <font>
      <sz val="1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4">
    <xf numFmtId="0" fontId="0" fillId="0" borderId="0" xfId="0"/>
    <xf numFmtId="0" fontId="2" fillId="0" borderId="0" xfId="0" applyFont="1"/>
    <xf numFmtId="1" fontId="5" fillId="2" borderId="0" xfId="0" applyNumberFormat="1" applyFont="1" applyFill="1" applyBorder="1" applyAlignment="1">
      <alignment vertical="center"/>
    </xf>
    <xf numFmtId="0" fontId="7" fillId="2" borderId="0" xfId="0" applyFont="1" applyFill="1"/>
    <xf numFmtId="0" fontId="4" fillId="2" borderId="0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4" fillId="2" borderId="0" xfId="0" applyNumberFormat="1" applyFont="1" applyFill="1" applyBorder="1" applyAlignment="1">
      <alignment vertical="center"/>
    </xf>
    <xf numFmtId="0" fontId="7" fillId="0" borderId="0" xfId="0" applyFont="1"/>
    <xf numFmtId="0" fontId="10" fillId="2" borderId="0" xfId="0" applyNumberFormat="1" applyFont="1" applyFill="1" applyBorder="1" applyAlignment="1">
      <alignment vertical="center"/>
    </xf>
    <xf numFmtId="9" fontId="7" fillId="2" borderId="0" xfId="1" applyFont="1" applyFill="1" applyAlignment="1">
      <alignment horizontal="center"/>
    </xf>
    <xf numFmtId="1" fontId="6" fillId="2" borderId="0" xfId="0" applyNumberFormat="1" applyFont="1" applyFill="1" applyBorder="1" applyAlignment="1">
      <alignment horizontal="right" vertical="center"/>
    </xf>
    <xf numFmtId="10" fontId="9" fillId="2" borderId="0" xfId="1" applyNumberFormat="1" applyFont="1" applyFill="1" applyBorder="1" applyAlignment="1">
      <alignment horizontal="center" vertical="center"/>
    </xf>
    <xf numFmtId="164" fontId="0" fillId="0" borderId="0" xfId="2" applyNumberFormat="1" applyFont="1"/>
    <xf numFmtId="1" fontId="6" fillId="2" borderId="0" xfId="0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1" fontId="6" fillId="2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10" xfId="0" applyFont="1" applyFill="1" applyBorder="1"/>
    <xf numFmtId="0" fontId="7" fillId="2" borderId="4" xfId="0" applyFont="1" applyFill="1" applyBorder="1"/>
    <xf numFmtId="0" fontId="7" fillId="2" borderId="6" xfId="0" applyFont="1" applyFill="1" applyBorder="1"/>
    <xf numFmtId="0" fontId="7" fillId="2" borderId="5" xfId="0" applyFont="1" applyFill="1" applyBorder="1"/>
    <xf numFmtId="0" fontId="7" fillId="2" borderId="9" xfId="0" applyFont="1" applyFill="1" applyBorder="1"/>
    <xf numFmtId="0" fontId="7" fillId="2" borderId="8" xfId="0" applyFont="1" applyFill="1" applyBorder="1"/>
    <xf numFmtId="9" fontId="7" fillId="2" borderId="0" xfId="1" applyFont="1" applyFill="1" applyBorder="1" applyAlignment="1">
      <alignment horizontal="center"/>
    </xf>
    <xf numFmtId="0" fontId="7" fillId="4" borderId="5" xfId="0" applyFont="1" applyFill="1" applyBorder="1"/>
    <xf numFmtId="0" fontId="6" fillId="4" borderId="0" xfId="0" applyFont="1" applyFill="1" applyBorder="1" applyAlignment="1">
      <alignment vertical="center"/>
    </xf>
    <xf numFmtId="0" fontId="4" fillId="2" borderId="0" xfId="0" applyFont="1" applyFill="1" applyBorder="1"/>
    <xf numFmtId="0" fontId="4" fillId="4" borderId="0" xfId="0" applyFont="1" applyFill="1" applyBorder="1"/>
    <xf numFmtId="0" fontId="7" fillId="2" borderId="7" xfId="0" applyFont="1" applyFill="1" applyBorder="1"/>
    <xf numFmtId="10" fontId="9" fillId="2" borderId="10" xfId="1" applyNumberFormat="1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0" fillId="2" borderId="0" xfId="0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 wrapText="1"/>
    </xf>
    <xf numFmtId="0" fontId="2" fillId="0" borderId="14" xfId="0" applyFont="1" applyBorder="1"/>
    <xf numFmtId="2" fontId="0" fillId="0" borderId="15" xfId="0" applyNumberFormat="1" applyBorder="1"/>
    <xf numFmtId="2" fontId="2" fillId="0" borderId="16" xfId="0" applyNumberFormat="1" applyFont="1" applyBorder="1"/>
    <xf numFmtId="0" fontId="2" fillId="0" borderId="11" xfId="0" applyFont="1" applyBorder="1"/>
    <xf numFmtId="2" fontId="0" fillId="0" borderId="0" xfId="0" applyNumberFormat="1" applyBorder="1"/>
    <xf numFmtId="2" fontId="2" fillId="0" borderId="12" xfId="0" applyNumberFormat="1" applyFont="1" applyBorder="1"/>
    <xf numFmtId="2" fontId="0" fillId="0" borderId="18" xfId="0" applyNumberFormat="1" applyBorder="1"/>
    <xf numFmtId="2" fontId="2" fillId="0" borderId="19" xfId="0" applyNumberFormat="1" applyFont="1" applyBorder="1"/>
    <xf numFmtId="2" fontId="0" fillId="0" borderId="14" xfId="0" applyNumberFormat="1" applyBorder="1"/>
    <xf numFmtId="2" fontId="0" fillId="0" borderId="16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7" xfId="0" applyNumberFormat="1" applyBorder="1"/>
    <xf numFmtId="2" fontId="0" fillId="0" borderId="19" xfId="0" applyNumberFormat="1" applyBorder="1"/>
    <xf numFmtId="0" fontId="0" fillId="0" borderId="0" xfId="0" applyBorder="1"/>
    <xf numFmtId="0" fontId="17" fillId="0" borderId="13" xfId="0" applyFont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11" xfId="0" applyFont="1" applyFill="1" applyBorder="1"/>
    <xf numFmtId="0" fontId="2" fillId="0" borderId="17" xfId="0" applyFont="1" applyFill="1" applyBorder="1"/>
    <xf numFmtId="0" fontId="19" fillId="0" borderId="20" xfId="0" applyFont="1" applyFill="1" applyBorder="1" applyAlignment="1">
      <alignment horizontal="center" vertical="center" wrapText="1"/>
    </xf>
    <xf numFmtId="1" fontId="0" fillId="0" borderId="0" xfId="0" applyNumberFormat="1"/>
    <xf numFmtId="0" fontId="19" fillId="0" borderId="20" xfId="0" applyFont="1" applyBorder="1" applyAlignment="1">
      <alignment horizontal="center" vertical="center" wrapText="1"/>
    </xf>
    <xf numFmtId="1" fontId="2" fillId="0" borderId="0" xfId="0" applyNumberFormat="1" applyFont="1" applyFill="1" applyBorder="1"/>
    <xf numFmtId="1" fontId="0" fillId="0" borderId="14" xfId="0" applyNumberFormat="1" applyBorder="1"/>
    <xf numFmtId="1" fontId="2" fillId="0" borderId="15" xfId="0" applyNumberFormat="1" applyFont="1" applyFill="1" applyBorder="1"/>
    <xf numFmtId="1" fontId="0" fillId="0" borderId="11" xfId="0" applyNumberFormat="1" applyBorder="1"/>
    <xf numFmtId="1" fontId="0" fillId="0" borderId="17" xfId="0" applyNumberFormat="1" applyBorder="1"/>
    <xf numFmtId="1" fontId="2" fillId="0" borderId="18" xfId="0" applyNumberFormat="1" applyFont="1" applyFill="1" applyBorder="1"/>
    <xf numFmtId="0" fontId="3" fillId="0" borderId="20" xfId="0" applyFont="1" applyBorder="1" applyAlignment="1">
      <alignment horizontal="center" vertical="center"/>
    </xf>
    <xf numFmtId="1" fontId="0" fillId="0" borderId="22" xfId="0" applyNumberFormat="1" applyBorder="1"/>
    <xf numFmtId="9" fontId="0" fillId="0" borderId="22" xfId="1" applyFont="1" applyBorder="1"/>
    <xf numFmtId="9" fontId="0" fillId="0" borderId="16" xfId="1" applyFont="1" applyBorder="1"/>
    <xf numFmtId="9" fontId="0" fillId="0" borderId="12" xfId="1" applyFont="1" applyBorder="1"/>
    <xf numFmtId="9" fontId="0" fillId="0" borderId="19" xfId="1" applyFont="1" applyBorder="1"/>
    <xf numFmtId="0" fontId="6" fillId="2" borderId="6" xfId="0" applyFont="1" applyFill="1" applyBorder="1" applyAlignment="1">
      <alignment vertical="center"/>
    </xf>
    <xf numFmtId="2" fontId="0" fillId="5" borderId="20" xfId="0" applyNumberFormat="1" applyFill="1" applyBorder="1"/>
    <xf numFmtId="0" fontId="2" fillId="0" borderId="15" xfId="0" applyFont="1" applyBorder="1"/>
    <xf numFmtId="0" fontId="2" fillId="0" borderId="18" xfId="0" applyFont="1" applyBorder="1"/>
    <xf numFmtId="2" fontId="0" fillId="5" borderId="21" xfId="0" applyNumberFormat="1" applyFill="1" applyBorder="1"/>
    <xf numFmtId="2" fontId="0" fillId="5" borderId="22" xfId="0" applyNumberFormat="1" applyFill="1" applyBorder="1"/>
    <xf numFmtId="0" fontId="7" fillId="2" borderId="0" xfId="0" applyFont="1" applyFill="1" applyBorder="1" applyAlignment="1">
      <alignment horizontal="center"/>
    </xf>
    <xf numFmtId="0" fontId="7" fillId="2" borderId="13" xfId="0" applyFont="1" applyFill="1" applyBorder="1"/>
    <xf numFmtId="1" fontId="10" fillId="2" borderId="0" xfId="0" applyNumberFormat="1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 wrapText="1"/>
    </xf>
    <xf numFmtId="9" fontId="7" fillId="2" borderId="6" xfId="1" applyFont="1" applyFill="1" applyBorder="1" applyAlignment="1">
      <alignment horizontal="center"/>
    </xf>
    <xf numFmtId="0" fontId="20" fillId="2" borderId="0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5" fillId="2" borderId="0" xfId="0" applyFont="1" applyFill="1" applyAlignment="1">
      <alignment vertical="center"/>
    </xf>
    <xf numFmtId="0" fontId="7" fillId="2" borderId="5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horizontal="center" vertical="center"/>
    </xf>
    <xf numFmtId="10" fontId="24" fillId="2" borderId="3" xfId="1" applyNumberFormat="1" applyFont="1" applyFill="1" applyBorder="1" applyAlignment="1">
      <alignment horizontal="left" vertical="center" indent="1"/>
    </xf>
    <xf numFmtId="10" fontId="24" fillId="2" borderId="5" xfId="1" applyNumberFormat="1" applyFont="1" applyFill="1" applyBorder="1" applyAlignment="1">
      <alignment horizontal="left" vertical="center" indent="1"/>
    </xf>
    <xf numFmtId="2" fontId="22" fillId="2" borderId="0" xfId="0" applyNumberFormat="1" applyFont="1" applyFill="1" applyBorder="1"/>
    <xf numFmtId="165" fontId="22" fillId="2" borderId="10" xfId="0" applyNumberFormat="1" applyFont="1" applyFill="1" applyBorder="1"/>
    <xf numFmtId="165" fontId="22" fillId="2" borderId="0" xfId="0" applyNumberFormat="1" applyFont="1" applyFill="1" applyBorder="1"/>
    <xf numFmtId="1" fontId="4" fillId="2" borderId="6" xfId="2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/>
    </xf>
    <xf numFmtId="165" fontId="22" fillId="2" borderId="9" xfId="0" applyNumberFormat="1" applyFont="1" applyFill="1" applyBorder="1"/>
    <xf numFmtId="10" fontId="7" fillId="2" borderId="0" xfId="0" applyNumberFormat="1" applyFont="1" applyFill="1" applyBorder="1"/>
    <xf numFmtId="0" fontId="1" fillId="2" borderId="0" xfId="0" applyFont="1" applyFill="1" applyBorder="1" applyAlignment="1"/>
    <xf numFmtId="9" fontId="7" fillId="2" borderId="8" xfId="1" applyFont="1" applyFill="1" applyBorder="1" applyAlignment="1">
      <alignment horizontal="center"/>
    </xf>
    <xf numFmtId="166" fontId="0" fillId="0" borderId="14" xfId="0" applyNumberFormat="1" applyBorder="1"/>
    <xf numFmtId="166" fontId="2" fillId="0" borderId="15" xfId="0" applyNumberFormat="1" applyFont="1" applyFill="1" applyBorder="1"/>
    <xf numFmtId="166" fontId="0" fillId="0" borderId="11" xfId="0" applyNumberFormat="1" applyBorder="1"/>
    <xf numFmtId="166" fontId="2" fillId="0" borderId="0" xfId="0" applyNumberFormat="1" applyFont="1" applyFill="1" applyBorder="1"/>
    <xf numFmtId="166" fontId="0" fillId="0" borderId="17" xfId="0" applyNumberFormat="1" applyBorder="1"/>
    <xf numFmtId="166" fontId="2" fillId="0" borderId="18" xfId="0" applyNumberFormat="1" applyFont="1" applyFill="1" applyBorder="1"/>
    <xf numFmtId="167" fontId="0" fillId="0" borderId="16" xfId="1" applyNumberFormat="1" applyFont="1" applyBorder="1"/>
    <xf numFmtId="167" fontId="0" fillId="0" borderId="12" xfId="1" applyNumberFormat="1" applyFont="1" applyBorder="1"/>
    <xf numFmtId="167" fontId="0" fillId="0" borderId="19" xfId="1" applyNumberFormat="1" applyFont="1" applyBorder="1"/>
    <xf numFmtId="10" fontId="24" fillId="2" borderId="10" xfId="1" applyNumberFormat="1" applyFont="1" applyFill="1" applyBorder="1" applyAlignment="1">
      <alignment horizontal="left" vertical="center" indent="1"/>
    </xf>
    <xf numFmtId="10" fontId="24" fillId="2" borderId="0" xfId="1" applyNumberFormat="1" applyFont="1" applyFill="1" applyBorder="1" applyAlignment="1">
      <alignment horizontal="left" vertical="center" indent="1"/>
    </xf>
    <xf numFmtId="10" fontId="24" fillId="2" borderId="9" xfId="1" applyNumberFormat="1" applyFont="1" applyFill="1" applyBorder="1" applyAlignment="1">
      <alignment horizontal="left" vertical="center" indent="1"/>
    </xf>
    <xf numFmtId="2" fontId="22" fillId="2" borderId="6" xfId="0" applyNumberFormat="1" applyFont="1" applyFill="1" applyBorder="1"/>
    <xf numFmtId="1" fontId="25" fillId="2" borderId="0" xfId="0" applyNumberFormat="1" applyFont="1" applyFill="1" applyBorder="1" applyAlignment="1">
      <alignment vertical="center"/>
    </xf>
    <xf numFmtId="0" fontId="26" fillId="2" borderId="0" xfId="0" applyNumberFormat="1" applyFont="1" applyFill="1" applyBorder="1" applyAlignment="1">
      <alignment vertical="center"/>
    </xf>
    <xf numFmtId="1" fontId="26" fillId="2" borderId="0" xfId="0" applyNumberFormat="1" applyFont="1" applyFill="1" applyBorder="1" applyAlignment="1">
      <alignment vertical="center"/>
    </xf>
    <xf numFmtId="1" fontId="28" fillId="2" borderId="0" xfId="0" applyNumberFormat="1" applyFont="1" applyFill="1" applyBorder="1" applyAlignment="1">
      <alignment vertical="center"/>
    </xf>
    <xf numFmtId="0" fontId="28" fillId="2" borderId="0" xfId="0" applyFont="1" applyFill="1"/>
    <xf numFmtId="0" fontId="27" fillId="2" borderId="9" xfId="0" applyFont="1" applyFill="1" applyBorder="1" applyAlignment="1">
      <alignment wrapText="1"/>
    </xf>
    <xf numFmtId="0" fontId="27" fillId="2" borderId="9" xfId="0" applyFont="1" applyFill="1" applyBorder="1" applyAlignment="1"/>
    <xf numFmtId="0" fontId="27" fillId="2" borderId="9" xfId="0" applyFont="1" applyFill="1" applyBorder="1" applyAlignment="1">
      <alignment horizontal="right" wrapText="1"/>
    </xf>
    <xf numFmtId="0" fontId="4" fillId="3" borderId="24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 wrapText="1"/>
    </xf>
    <xf numFmtId="10" fontId="11" fillId="2" borderId="3" xfId="1" applyNumberFormat="1" applyFont="1" applyFill="1" applyBorder="1" applyAlignment="1">
      <alignment horizontal="center" vertical="center"/>
    </xf>
    <xf numFmtId="10" fontId="11" fillId="2" borderId="4" xfId="1" applyNumberFormat="1" applyFont="1" applyFill="1" applyBorder="1" applyAlignment="1">
      <alignment horizontal="center" vertical="center"/>
    </xf>
    <xf numFmtId="10" fontId="11" fillId="2" borderId="5" xfId="1" applyNumberFormat="1" applyFont="1" applyFill="1" applyBorder="1" applyAlignment="1">
      <alignment horizontal="center" vertical="center"/>
    </xf>
    <xf numFmtId="10" fontId="11" fillId="2" borderId="6" xfId="1" applyNumberFormat="1" applyFont="1" applyFill="1" applyBorder="1" applyAlignment="1">
      <alignment horizontal="center" vertical="center"/>
    </xf>
    <xf numFmtId="10" fontId="11" fillId="2" borderId="7" xfId="1" applyNumberFormat="1" applyFont="1" applyFill="1" applyBorder="1" applyAlignment="1">
      <alignment horizontal="center" vertical="center"/>
    </xf>
    <xf numFmtId="10" fontId="11" fillId="2" borderId="8" xfId="1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" fontId="5" fillId="3" borderId="3" xfId="1" applyNumberFormat="1" applyFont="1" applyFill="1" applyBorder="1" applyAlignment="1">
      <alignment horizontal="center" vertical="center"/>
    </xf>
    <xf numFmtId="1" fontId="5" fillId="3" borderId="10" xfId="1" applyNumberFormat="1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left"/>
    </xf>
    <xf numFmtId="0" fontId="21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left"/>
    </xf>
    <xf numFmtId="0" fontId="21" fillId="2" borderId="9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00FF"/>
      <rgbColor rgb="00E2E1C0"/>
      <rgbColor rgb="003D97AF"/>
      <rgbColor rgb="00B72C00"/>
      <rgbColor rgb="00C0C0C0"/>
      <rgbColor rgb="00B69404"/>
      <rgbColor rgb="00990099"/>
      <rgbColor rgb="00FEF1B8"/>
      <rgbColor rgb="000000FF"/>
      <rgbColor rgb="00E2E1C0"/>
      <rgbColor rgb="003D97AF"/>
      <rgbColor rgb="00B72C00"/>
      <rgbColor rgb="00C0C0C0"/>
      <rgbColor rgb="00B69404"/>
      <rgbColor rgb="00990099"/>
      <rgbColor rgb="00FEF1B8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22" fmlaLink="$AC$3" max="36" min="1" page="10"/>
</file>

<file path=xl/ctrlProps/ctrlProp2.xml><?xml version="1.0" encoding="utf-8"?>
<formControlPr xmlns="http://schemas.microsoft.com/office/spreadsheetml/2009/9/main" objectType="Scroll" dx="15" fmlaLink="Data!C4" max="100" noThreeD="1" page="10" val="30"/>
</file>

<file path=xl/ctrlProps/ctrlProp3.xml><?xml version="1.0" encoding="utf-8"?>
<formControlPr xmlns="http://schemas.microsoft.com/office/spreadsheetml/2009/9/main" objectType="Scroll" dx="15" fmlaLink="Data!C5" max="100" noThreeD="1" page="10" val="40"/>
</file>

<file path=xl/ctrlProps/ctrlProp4.xml><?xml version="1.0" encoding="utf-8"?>
<formControlPr xmlns="http://schemas.microsoft.com/office/spreadsheetml/2009/9/main" objectType="Scroll" dx="15" fmlaLink="Data!C6" max="100" noThreeD="1" page="10" val="0"/>
</file>

<file path=xl/ctrlProps/ctrlProp5.xml><?xml version="1.0" encoding="utf-8"?>
<formControlPr xmlns="http://schemas.microsoft.com/office/spreadsheetml/2009/9/main" objectType="Scroll" dx="15" fmlaLink="Data!C7" max="100" noThreeD="1" page="10" val="19"/>
</file>

<file path=xl/ctrlProps/ctrlProp6.xml><?xml version="1.0" encoding="utf-8"?>
<formControlPr xmlns="http://schemas.microsoft.com/office/spreadsheetml/2009/9/main" objectType="Scroll" dx="15" fmlaLink="Data!C8" max="100" noThreeD="1" page="10" val="32"/>
</file>

<file path=xl/ctrlProps/ctrlProp7.xml><?xml version="1.0" encoding="utf-8"?>
<formControlPr xmlns="http://schemas.microsoft.com/office/spreadsheetml/2009/9/main" objectType="Scroll" dx="15" fmlaLink="$AC$3" max="36" min="1" noThreeD="1" page="10"/>
</file>

<file path=xl/ctrlProps/ctrlProp8.xml><?xml version="1.0" encoding="utf-8"?>
<formControlPr xmlns="http://schemas.microsoft.com/office/spreadsheetml/2009/9/main" objectType="Scroll" dx="15" fmlaLink="$C$4" max="100" noThreeD="1" page="10" val="30"/>
</file>

<file path=xl/ctrlProps/ctrlProp9.xml><?xml version="1.0" encoding="utf-8"?>
<formControlPr xmlns="http://schemas.microsoft.com/office/spreadsheetml/2009/9/main" objectType="Scroll" dx="15" fmlaLink="$C$5" max="100" noThreeD="1" page="10" val="40"/>
</file>

<file path=xl/ctrlProps/ctrlProp10.xml><?xml version="1.0" encoding="utf-8"?>
<formControlPr xmlns="http://schemas.microsoft.com/office/spreadsheetml/2009/9/main" objectType="Scroll" dx="15" fmlaLink="$C$6" max="100" noThreeD="1" page="10" val="0"/>
</file>

<file path=xl/ctrlProps/ctrlProp11.xml><?xml version="1.0" encoding="utf-8"?>
<formControlPr xmlns="http://schemas.microsoft.com/office/spreadsheetml/2009/9/main" objectType="Scroll" dx="15" fmlaLink="$C$7" max="100" noThreeD="1" page="10" val="19"/>
</file>

<file path=xl/ctrlProps/ctrlProp12.xml><?xml version="1.0" encoding="utf-8"?>
<formControlPr xmlns="http://schemas.microsoft.com/office/spreadsheetml/2009/9/main" objectType="Scroll" dx="15" fmlaLink="$C$8" max="100" noThreeD="1" page="10" val="32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83213</xdr:colOff>
      <xdr:row>0</xdr:row>
      <xdr:rowOff>69655</xdr:rowOff>
    </xdr:from>
    <xdr:to>
      <xdr:col>2</xdr:col>
      <xdr:colOff>411124</xdr:colOff>
      <xdr:row>4</xdr:row>
      <xdr:rowOff>175293</xdr:rowOff>
    </xdr:to>
    <xdr:pic>
      <xdr:nvPicPr>
        <xdr:cNvPr id="2" name="Picture 19" descr="C:\Program Files\Microsoft Office\MEDIA\CAGCAT10\j0240719.wm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1963" y="69655"/>
          <a:ext cx="592494" cy="909971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21167</xdr:colOff>
          <xdr:row>5</xdr:row>
          <xdr:rowOff>152400</xdr:rowOff>
        </xdr:from>
        <xdr:to>
          <xdr:col>20</xdr:col>
          <xdr:colOff>59267</xdr:colOff>
          <xdr:row>23</xdr:row>
          <xdr:rowOff>29633</xdr:rowOff>
        </xdr:to>
        <xdr:sp macro="" textlink="">
          <xdr:nvSpPr>
            <xdr:cNvPr id="5135" name="Scroll Bar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0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</xdr:colOff>
      <xdr:row>0</xdr:row>
      <xdr:rowOff>80239</xdr:rowOff>
    </xdr:from>
    <xdr:to>
      <xdr:col>2</xdr:col>
      <xdr:colOff>347623</xdr:colOff>
      <xdr:row>5</xdr:row>
      <xdr:rowOff>27127</xdr:rowOff>
    </xdr:to>
    <xdr:pic>
      <xdr:nvPicPr>
        <xdr:cNvPr id="5" name="Picture 19" descr="C:\Program Files\Microsoft Office\MEDIA\CAGCAT10\j0240719.wmf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6400" y="80239"/>
          <a:ext cx="589848" cy="935107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152400</xdr:colOff>
          <xdr:row>5</xdr:row>
          <xdr:rowOff>0</xdr:rowOff>
        </xdr:to>
        <xdr:sp macro="" textlink="">
          <xdr:nvSpPr>
            <xdr:cNvPr id="3073" name="Scroll Ba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8</xdr:col>
          <xdr:colOff>152400</xdr:colOff>
          <xdr:row>5</xdr:row>
          <xdr:rowOff>0</xdr:rowOff>
        </xdr:to>
        <xdr:sp macro="" textlink="">
          <xdr:nvSpPr>
            <xdr:cNvPr id="3074" name="Scroll Bar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</xdr:row>
          <xdr:rowOff>0</xdr:rowOff>
        </xdr:from>
        <xdr:to>
          <xdr:col>11</xdr:col>
          <xdr:colOff>152400</xdr:colOff>
          <xdr:row>5</xdr:row>
          <xdr:rowOff>0</xdr:rowOff>
        </xdr:to>
        <xdr:sp macro="" textlink="">
          <xdr:nvSpPr>
            <xdr:cNvPr id="3075" name="Scroll Bar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</xdr:row>
          <xdr:rowOff>0</xdr:rowOff>
        </xdr:from>
        <xdr:to>
          <xdr:col>14</xdr:col>
          <xdr:colOff>152400</xdr:colOff>
          <xdr:row>5</xdr:row>
          <xdr:rowOff>0</xdr:rowOff>
        </xdr:to>
        <xdr:sp macro="" textlink="">
          <xdr:nvSpPr>
            <xdr:cNvPr id="3076" name="Scroll Bar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</xdr:row>
          <xdr:rowOff>0</xdr:rowOff>
        </xdr:from>
        <xdr:to>
          <xdr:col>17</xdr:col>
          <xdr:colOff>152400</xdr:colOff>
          <xdr:row>5</xdr:row>
          <xdr:rowOff>0</xdr:rowOff>
        </xdr:to>
        <xdr:sp macro="" textlink="">
          <xdr:nvSpPr>
            <xdr:cNvPr id="3077" name="Scroll Bar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38100</xdr:colOff>
          <xdr:row>6</xdr:row>
          <xdr:rowOff>8467</xdr:rowOff>
        </xdr:from>
        <xdr:to>
          <xdr:col>20</xdr:col>
          <xdr:colOff>46567</xdr:colOff>
          <xdr:row>24</xdr:row>
          <xdr:rowOff>8467</xdr:rowOff>
        </xdr:to>
        <xdr:sp macro="" textlink="">
          <xdr:nvSpPr>
            <xdr:cNvPr id="3078" name="Scroll Bar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656167</xdr:colOff>
          <xdr:row>11</xdr:row>
          <xdr:rowOff>97367</xdr:rowOff>
        </xdr:from>
        <xdr:to>
          <xdr:col>1</xdr:col>
          <xdr:colOff>914400</xdr:colOff>
          <xdr:row>19</xdr:row>
          <xdr:rowOff>114300</xdr:rowOff>
        </xdr:to>
        <xdr:sp macro="" textlink="">
          <xdr:nvSpPr>
            <xdr:cNvPr id="2055" name="Scroll Bar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3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1134533</xdr:colOff>
          <xdr:row>11</xdr:row>
          <xdr:rowOff>97367</xdr:rowOff>
        </xdr:from>
        <xdr:to>
          <xdr:col>1</xdr:col>
          <xdr:colOff>1392767</xdr:colOff>
          <xdr:row>19</xdr:row>
          <xdr:rowOff>114300</xdr:rowOff>
        </xdr:to>
        <xdr:sp macro="" textlink="">
          <xdr:nvSpPr>
            <xdr:cNvPr id="2056" name="Scroll Bar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3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97367</xdr:rowOff>
        </xdr:from>
        <xdr:to>
          <xdr:col>2</xdr:col>
          <xdr:colOff>258233</xdr:colOff>
          <xdr:row>19</xdr:row>
          <xdr:rowOff>114300</xdr:rowOff>
        </xdr:to>
        <xdr:sp macro="" textlink="">
          <xdr:nvSpPr>
            <xdr:cNvPr id="2057" name="Scroll Bar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3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402167</xdr:colOff>
          <xdr:row>11</xdr:row>
          <xdr:rowOff>97367</xdr:rowOff>
        </xdr:from>
        <xdr:to>
          <xdr:col>2</xdr:col>
          <xdr:colOff>656167</xdr:colOff>
          <xdr:row>19</xdr:row>
          <xdr:rowOff>114300</xdr:rowOff>
        </xdr:to>
        <xdr:sp macro="" textlink="">
          <xdr:nvSpPr>
            <xdr:cNvPr id="2058" name="Scroll Bar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3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21167</xdr:colOff>
          <xdr:row>11</xdr:row>
          <xdr:rowOff>105833</xdr:rowOff>
        </xdr:from>
        <xdr:to>
          <xdr:col>3</xdr:col>
          <xdr:colOff>275167</xdr:colOff>
          <xdr:row>19</xdr:row>
          <xdr:rowOff>122767</xdr:rowOff>
        </xdr:to>
        <xdr:sp macro="" textlink="">
          <xdr:nvSpPr>
            <xdr:cNvPr id="2059" name="Scroll Bar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3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47"/>
  <sheetViews>
    <sheetView tabSelected="1" zoomScale="90" zoomScaleNormal="90" workbookViewId="0">
      <selection activeCell="G21" sqref="G21:J21"/>
    </sheetView>
  </sheetViews>
  <sheetFormatPr defaultColWidth="9.1171875" defaultRowHeight="12.7" x14ac:dyDescent="0.4"/>
  <cols>
    <col min="1" max="1" width="2.41015625" style="7" customWidth="1"/>
    <col min="2" max="2" width="4" style="7" customWidth="1"/>
    <col min="3" max="3" width="9" style="7" customWidth="1"/>
    <col min="4" max="4" width="10.29296875" style="7" customWidth="1"/>
    <col min="5" max="5" width="9.1171875" style="7" customWidth="1"/>
    <col min="6" max="6" width="4.29296875" style="7" customWidth="1"/>
    <col min="7" max="8" width="9.1171875" style="7" customWidth="1"/>
    <col min="9" max="9" width="4.29296875" style="7" customWidth="1"/>
    <col min="10" max="11" width="9.1171875" style="7" customWidth="1"/>
    <col min="12" max="12" width="4.29296875" style="7" customWidth="1"/>
    <col min="13" max="13" width="9.1171875" style="7" customWidth="1"/>
    <col min="14" max="14" width="13.41015625" style="7" customWidth="1"/>
    <col min="15" max="15" width="5.703125" style="7" bestFit="1" customWidth="1"/>
    <col min="16" max="17" width="9.1171875" style="7" customWidth="1"/>
    <col min="18" max="18" width="8.703125" style="7" bestFit="1" customWidth="1"/>
    <col min="19" max="19" width="1" style="7" customWidth="1"/>
    <col min="20" max="20" width="2.703125" style="7" customWidth="1"/>
    <col min="21" max="21" width="9.1171875" style="7"/>
    <col min="22" max="22" width="2.5859375" style="7" bestFit="1" customWidth="1"/>
    <col min="23" max="23" width="9.1171875" style="7"/>
    <col min="24" max="24" width="6.5859375" style="7" customWidth="1"/>
    <col min="25" max="25" width="3.87890625" style="7" bestFit="1" customWidth="1"/>
    <col min="26" max="29" width="9.1171875" style="7"/>
    <col min="30" max="30" width="17.29296875" style="7" bestFit="1" customWidth="1"/>
    <col min="31" max="31" width="19.41015625" style="7" bestFit="1" customWidth="1"/>
    <col min="32" max="32" width="8.5859375" style="7" customWidth="1"/>
    <col min="33" max="33" width="9.5859375" style="7" bestFit="1" customWidth="1"/>
    <col min="34" max="34" width="7.703125" style="7" bestFit="1" customWidth="1"/>
    <col min="35" max="35" width="7.41015625" style="7" customWidth="1"/>
    <col min="36" max="36" width="12.703125" style="7" bestFit="1" customWidth="1"/>
    <col min="37" max="37" width="9.1171875" style="7"/>
    <col min="38" max="38" width="17" style="7" bestFit="1" customWidth="1"/>
    <col min="39" max="39" width="9.1171875" style="7"/>
    <col min="40" max="40" width="18.29296875" style="7" bestFit="1" customWidth="1"/>
    <col min="41" max="41" width="9.1171875" style="7"/>
    <col min="42" max="42" width="20.87890625" style="7" bestFit="1" customWidth="1"/>
    <col min="43" max="16384" width="9.1171875" style="7"/>
  </cols>
  <sheetData>
    <row r="1" spans="1:45" s="3" customFormat="1" ht="6.75" customHeight="1" x14ac:dyDescent="0.4">
      <c r="A1" s="86"/>
      <c r="B1" s="86"/>
      <c r="C1" s="86"/>
      <c r="E1" s="31"/>
      <c r="F1" s="31"/>
      <c r="H1" s="31"/>
      <c r="I1" s="31"/>
      <c r="K1" s="31"/>
      <c r="L1" s="31"/>
      <c r="N1" s="31"/>
      <c r="O1" s="31"/>
      <c r="Q1" s="85"/>
      <c r="R1" s="30"/>
      <c r="S1" s="4"/>
    </row>
    <row r="2" spans="1:45" s="3" customFormat="1" ht="31.5" customHeight="1" x14ac:dyDescent="0.6">
      <c r="A2" s="86"/>
      <c r="B2" s="86"/>
      <c r="C2" s="86"/>
      <c r="D2" s="129" t="str">
        <f>Data!B4</f>
        <v>Health Level</v>
      </c>
      <c r="E2" s="129"/>
      <c r="F2" s="31"/>
      <c r="G2" s="31" t="str">
        <f>Data!B5</f>
        <v>Responsiveness</v>
      </c>
      <c r="H2" s="84"/>
      <c r="I2" s="31"/>
      <c r="J2" s="31" t="str">
        <f>Data!B6</f>
        <v>Financial Fairness</v>
      </c>
      <c r="K2" s="84"/>
      <c r="L2" s="31"/>
      <c r="M2" s="31" t="str">
        <f>Data!B7</f>
        <v>Health Distribution</v>
      </c>
      <c r="N2" s="84"/>
      <c r="O2" s="31"/>
      <c r="P2" s="130" t="str">
        <f>Data!B8</f>
        <v>Responsive Distribution</v>
      </c>
      <c r="Q2" s="130"/>
      <c r="R2" s="130"/>
      <c r="S2" s="4"/>
      <c r="T2" s="5"/>
      <c r="U2" s="102"/>
      <c r="V2" s="5"/>
      <c r="W2" s="5"/>
      <c r="X2" s="5"/>
      <c r="Y2" s="5"/>
      <c r="AB2" s="120"/>
      <c r="AC2" s="121"/>
      <c r="AD2" s="125" t="s">
        <v>73</v>
      </c>
      <c r="AE2" s="126" t="s">
        <v>74</v>
      </c>
      <c r="AF2" s="127" t="s">
        <v>63</v>
      </c>
      <c r="AG2" s="125" t="s">
        <v>75</v>
      </c>
      <c r="AH2" s="125" t="s">
        <v>76</v>
      </c>
      <c r="AI2" s="125" t="s">
        <v>77</v>
      </c>
      <c r="AJ2" s="125" t="s">
        <v>79</v>
      </c>
    </row>
    <row r="3" spans="1:45" s="3" customFormat="1" ht="12.75" customHeight="1" x14ac:dyDescent="0.6">
      <c r="A3" s="86"/>
      <c r="B3" s="86"/>
      <c r="C3" s="86"/>
      <c r="D3" s="131">
        <f>'Data Example'!E4</f>
        <v>0</v>
      </c>
      <c r="E3" s="132"/>
      <c r="G3" s="131">
        <f>'Data Example'!E5</f>
        <v>0</v>
      </c>
      <c r="H3" s="132"/>
      <c r="J3" s="131">
        <f>'Data Example'!E6</f>
        <v>0</v>
      </c>
      <c r="K3" s="132"/>
      <c r="M3" s="131">
        <f>'Data Example'!E7</f>
        <v>0</v>
      </c>
      <c r="N3" s="132"/>
      <c r="P3" s="131">
        <f>'Data Example'!E8</f>
        <v>0</v>
      </c>
      <c r="Q3" s="132"/>
      <c r="T3" s="5"/>
      <c r="U3" s="104"/>
      <c r="V3" s="5"/>
      <c r="W3" s="5"/>
      <c r="X3" s="5"/>
      <c r="Y3" s="5"/>
      <c r="AB3" s="122">
        <v>1</v>
      </c>
      <c r="AC3" s="123"/>
      <c r="AD3" s="124"/>
      <c r="AE3" s="124"/>
      <c r="AF3" s="124"/>
      <c r="AG3" s="124"/>
      <c r="AH3" s="124"/>
      <c r="AI3" s="124"/>
      <c r="AJ3" s="124"/>
    </row>
    <row r="4" spans="1:45" s="3" customFormat="1" ht="12.75" customHeight="1" x14ac:dyDescent="0.6">
      <c r="A4" s="86"/>
      <c r="B4" s="86"/>
      <c r="C4" s="86"/>
      <c r="D4" s="133"/>
      <c r="E4" s="134"/>
      <c r="G4" s="133"/>
      <c r="H4" s="134"/>
      <c r="J4" s="133"/>
      <c r="K4" s="134"/>
      <c r="M4" s="133"/>
      <c r="N4" s="134"/>
      <c r="P4" s="133"/>
      <c r="Q4" s="134"/>
      <c r="T4" s="5"/>
      <c r="U4" s="5"/>
      <c r="V4" s="5"/>
      <c r="W4" s="5"/>
      <c r="X4" s="5"/>
      <c r="Y4" s="5"/>
      <c r="AB4" s="122">
        <v>2</v>
      </c>
      <c r="AC4" s="123"/>
      <c r="AD4" s="124"/>
      <c r="AE4" s="124"/>
      <c r="AF4" s="124"/>
      <c r="AG4" s="124"/>
      <c r="AH4" s="124"/>
      <c r="AI4" s="124"/>
      <c r="AJ4" s="124"/>
    </row>
    <row r="5" spans="1:45" s="3" customFormat="1" ht="24.75" customHeight="1" x14ac:dyDescent="0.6">
      <c r="A5" s="86"/>
      <c r="B5" s="86"/>
      <c r="C5" s="86"/>
      <c r="D5" s="135"/>
      <c r="E5" s="136"/>
      <c r="G5" s="135"/>
      <c r="H5" s="136"/>
      <c r="J5" s="135"/>
      <c r="K5" s="136"/>
      <c r="M5" s="135"/>
      <c r="N5" s="136"/>
      <c r="P5" s="135"/>
      <c r="Q5" s="136"/>
      <c r="AB5" s="122">
        <v>3</v>
      </c>
      <c r="AC5" s="123"/>
      <c r="AD5" s="124"/>
      <c r="AE5" s="124"/>
      <c r="AF5" s="124"/>
      <c r="AG5" s="124"/>
      <c r="AH5" s="124"/>
      <c r="AI5" s="124"/>
      <c r="AJ5" s="124"/>
    </row>
    <row r="6" spans="1:45" s="3" customFormat="1" ht="12.75" customHeight="1" x14ac:dyDescent="0.6">
      <c r="B6" s="5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T6" s="5"/>
      <c r="U6" s="5"/>
      <c r="V6" s="5"/>
      <c r="AA6" s="2"/>
      <c r="AB6" s="122">
        <v>4</v>
      </c>
      <c r="AC6" s="123"/>
      <c r="AD6" s="124"/>
      <c r="AE6" s="124"/>
      <c r="AF6" s="124"/>
      <c r="AG6" s="124"/>
      <c r="AH6" s="124"/>
      <c r="AI6" s="124"/>
      <c r="AJ6" s="124"/>
    </row>
    <row r="7" spans="1:45" s="3" customFormat="1" ht="17.25" customHeight="1" x14ac:dyDescent="0.6">
      <c r="A7" s="137" t="s">
        <v>56</v>
      </c>
      <c r="B7" s="138"/>
      <c r="C7" s="138"/>
      <c r="D7" s="138"/>
      <c r="E7" s="139"/>
      <c r="F7" s="17"/>
      <c r="G7" s="140" t="s">
        <v>70</v>
      </c>
      <c r="H7" s="141"/>
      <c r="I7" s="141"/>
      <c r="J7" s="141"/>
      <c r="K7" s="29"/>
      <c r="L7" s="29"/>
      <c r="M7" s="29"/>
      <c r="N7" s="29"/>
      <c r="O7" s="29"/>
      <c r="P7" s="142" t="s">
        <v>55</v>
      </c>
      <c r="Q7" s="143"/>
      <c r="R7" s="143"/>
      <c r="S7" s="144"/>
      <c r="T7" s="80"/>
      <c r="U7" s="14"/>
      <c r="V7" s="14"/>
      <c r="W7" s="5"/>
      <c r="X7" s="5"/>
      <c r="AB7" s="122">
        <v>5</v>
      </c>
      <c r="AC7" s="123"/>
      <c r="AD7" s="124"/>
      <c r="AE7" s="124"/>
      <c r="AF7" s="124"/>
      <c r="AG7" s="124"/>
      <c r="AH7" s="124"/>
      <c r="AI7" s="124"/>
      <c r="AJ7" s="124"/>
    </row>
    <row r="8" spans="1:45" s="3" customFormat="1" ht="16.5" customHeight="1" x14ac:dyDescent="0.6">
      <c r="A8" s="24"/>
      <c r="B8" s="25" t="s">
        <v>53</v>
      </c>
      <c r="C8" s="25"/>
      <c r="D8" s="25"/>
      <c r="E8" s="93"/>
      <c r="F8" s="5"/>
      <c r="G8" s="20"/>
      <c r="H8" s="5"/>
      <c r="I8" s="5"/>
      <c r="J8" s="5"/>
      <c r="K8" s="11"/>
      <c r="L8" s="11"/>
      <c r="M8" s="11"/>
      <c r="N8" s="11"/>
      <c r="P8" s="145" t="s">
        <v>81</v>
      </c>
      <c r="Q8" s="146"/>
      <c r="R8" s="146"/>
      <c r="S8" s="147"/>
      <c r="T8" s="71"/>
      <c r="U8" s="14"/>
      <c r="V8" s="14"/>
      <c r="W8" s="5"/>
      <c r="X8" s="5"/>
      <c r="AB8" s="122">
        <v>6</v>
      </c>
      <c r="AC8" s="123"/>
      <c r="AD8" s="124"/>
      <c r="AE8" s="124"/>
      <c r="AF8" s="124"/>
      <c r="AG8" s="124"/>
      <c r="AH8" s="124"/>
      <c r="AI8" s="124"/>
      <c r="AJ8" s="124"/>
    </row>
    <row r="9" spans="1:45" ht="14.25" customHeight="1" x14ac:dyDescent="0.6">
      <c r="A9" s="20"/>
      <c r="B9" s="13">
        <v>1</v>
      </c>
      <c r="C9" s="32" t="str">
        <f>VLOOKUP(LARGE('Data Example'!$G$4:$G$53,'HealthCare Example'!B9),'Data Example'!$G$4:$H$53,2,FALSE)</f>
        <v>France</v>
      </c>
      <c r="D9" s="32"/>
      <c r="E9" s="99"/>
      <c r="F9" s="5"/>
      <c r="G9" s="148">
        <f>AE3</f>
        <v>0</v>
      </c>
      <c r="H9" s="149"/>
      <c r="I9" s="149"/>
      <c r="J9" s="149"/>
      <c r="K9" s="150" t="str">
        <f>REPT("|",O9*100)</f>
        <v/>
      </c>
      <c r="L9" s="150"/>
      <c r="M9" s="150"/>
      <c r="N9" s="150"/>
      <c r="O9" s="119">
        <f>AD3</f>
        <v>0</v>
      </c>
      <c r="P9" s="116" t="e">
        <f>REPT("|",R9*100*2)</f>
        <v>#VALUE!</v>
      </c>
      <c r="Q9" s="17"/>
      <c r="R9" s="97" t="e">
        <f>INDEX($AF$3:$AJ$17,AB3,$AD$20)</f>
        <v>#VALUE!</v>
      </c>
      <c r="S9" s="18"/>
      <c r="T9" s="19"/>
      <c r="U9" s="5"/>
      <c r="V9" s="5"/>
      <c r="W9" s="5"/>
      <c r="X9" s="5"/>
      <c r="Y9" s="3"/>
      <c r="Z9" s="3"/>
      <c r="AA9" s="3"/>
      <c r="AB9" s="122">
        <v>7</v>
      </c>
      <c r="AC9" s="123"/>
      <c r="AD9" s="124"/>
      <c r="AE9" s="124"/>
      <c r="AF9" s="124"/>
      <c r="AG9" s="124"/>
      <c r="AH9" s="124"/>
      <c r="AI9" s="124"/>
      <c r="AJ9" s="124"/>
      <c r="AK9" s="3"/>
      <c r="AL9" s="3"/>
      <c r="AM9" s="3"/>
      <c r="AN9" s="3"/>
      <c r="AO9" s="3"/>
      <c r="AP9" s="3"/>
      <c r="AQ9" s="3"/>
    </row>
    <row r="10" spans="1:45" ht="14.25" customHeight="1" x14ac:dyDescent="0.6">
      <c r="A10" s="20"/>
      <c r="B10" s="14">
        <v>2</v>
      </c>
      <c r="C10" s="32"/>
      <c r="D10" s="32"/>
      <c r="E10" s="99"/>
      <c r="F10" s="5"/>
      <c r="G10" s="148"/>
      <c r="H10" s="149"/>
      <c r="I10" s="149"/>
      <c r="J10" s="149"/>
      <c r="K10" s="150"/>
      <c r="L10" s="150"/>
      <c r="M10" s="150"/>
      <c r="N10" s="150"/>
      <c r="O10" s="119"/>
      <c r="P10" s="117"/>
      <c r="Q10" s="5"/>
      <c r="R10" s="98"/>
      <c r="S10" s="19"/>
      <c r="T10" s="19"/>
      <c r="U10" s="5"/>
      <c r="V10" s="5"/>
      <c r="W10" s="5"/>
      <c r="X10" s="5"/>
      <c r="Y10" s="3"/>
      <c r="Z10" s="3"/>
      <c r="AA10" s="3"/>
      <c r="AB10" s="122">
        <v>8</v>
      </c>
      <c r="AC10" s="123"/>
      <c r="AD10" s="124"/>
      <c r="AE10" s="124"/>
      <c r="AF10" s="124"/>
      <c r="AG10" s="124"/>
      <c r="AH10" s="124"/>
      <c r="AI10" s="124"/>
      <c r="AJ10" s="124"/>
      <c r="AK10" s="3"/>
      <c r="AL10" s="3"/>
      <c r="AM10" s="3"/>
      <c r="AN10" s="3"/>
      <c r="AO10" s="3"/>
      <c r="AP10" s="3"/>
      <c r="AQ10" s="3"/>
    </row>
    <row r="11" spans="1:45" ht="14.25" customHeight="1" x14ac:dyDescent="0.6">
      <c r="A11" s="20"/>
      <c r="B11" s="14">
        <v>3</v>
      </c>
      <c r="C11" s="32"/>
      <c r="D11" s="32"/>
      <c r="E11" s="99"/>
      <c r="F11" s="5"/>
      <c r="G11" s="148"/>
      <c r="H11" s="149"/>
      <c r="I11" s="149"/>
      <c r="J11" s="149"/>
      <c r="K11" s="150"/>
      <c r="L11" s="150"/>
      <c r="M11" s="150"/>
      <c r="N11" s="150"/>
      <c r="O11" s="119"/>
      <c r="P11" s="117"/>
      <c r="Q11" s="5"/>
      <c r="R11" s="98"/>
      <c r="S11" s="151"/>
      <c r="T11" s="19"/>
      <c r="U11" s="5"/>
      <c r="V11" s="5"/>
      <c r="W11" s="5"/>
      <c r="X11" s="5"/>
      <c r="Y11" s="3"/>
      <c r="Z11" s="3"/>
      <c r="AA11" s="3"/>
      <c r="AB11" s="122">
        <v>9</v>
      </c>
      <c r="AC11" s="123"/>
      <c r="AD11" s="124"/>
      <c r="AE11" s="124"/>
      <c r="AF11" s="124"/>
      <c r="AG11" s="124"/>
      <c r="AH11" s="124"/>
      <c r="AI11" s="124"/>
      <c r="AJ11" s="124"/>
      <c r="AK11" s="3"/>
      <c r="AL11" s="3"/>
      <c r="AN11" s="3"/>
      <c r="AP11" s="3"/>
      <c r="AQ11" s="3"/>
      <c r="AR11" s="3"/>
    </row>
    <row r="12" spans="1:45" ht="14.25" customHeight="1" x14ac:dyDescent="0.6">
      <c r="A12" s="20"/>
      <c r="B12" s="14">
        <v>4</v>
      </c>
      <c r="C12" s="32"/>
      <c r="D12" s="32"/>
      <c r="E12" s="99"/>
      <c r="F12" s="5"/>
      <c r="G12" s="148"/>
      <c r="H12" s="149"/>
      <c r="I12" s="149"/>
      <c r="J12" s="149"/>
      <c r="K12" s="150"/>
      <c r="L12" s="150"/>
      <c r="M12" s="150"/>
      <c r="N12" s="150"/>
      <c r="O12" s="119"/>
      <c r="P12" s="117"/>
      <c r="Q12" s="5"/>
      <c r="R12" s="98"/>
      <c r="S12" s="151"/>
      <c r="T12" s="19"/>
      <c r="U12" s="5"/>
      <c r="V12" s="5"/>
      <c r="W12" s="5"/>
      <c r="X12" s="5"/>
      <c r="Y12" s="3"/>
      <c r="Z12" s="3"/>
      <c r="AA12" s="3"/>
      <c r="AB12" s="122">
        <v>10</v>
      </c>
      <c r="AC12" s="123"/>
      <c r="AD12" s="124"/>
      <c r="AE12" s="124"/>
      <c r="AF12" s="124"/>
      <c r="AG12" s="124"/>
      <c r="AH12" s="124"/>
      <c r="AI12" s="124"/>
      <c r="AJ12" s="124"/>
      <c r="AK12" s="3"/>
      <c r="AL12" s="3"/>
      <c r="AM12" s="3"/>
      <c r="AN12" s="3"/>
      <c r="AO12" s="3"/>
      <c r="AP12" s="3"/>
      <c r="AQ12" s="3"/>
      <c r="AR12" s="3"/>
      <c r="AS12" s="3"/>
    </row>
    <row r="13" spans="1:45" ht="14.25" customHeight="1" x14ac:dyDescent="0.6">
      <c r="A13" s="20"/>
      <c r="B13" s="14">
        <v>5</v>
      </c>
      <c r="C13" s="32"/>
      <c r="D13" s="32"/>
      <c r="E13" s="99"/>
      <c r="F13" s="5"/>
      <c r="G13" s="148"/>
      <c r="H13" s="149"/>
      <c r="I13" s="149"/>
      <c r="J13" s="149"/>
      <c r="K13" s="150"/>
      <c r="L13" s="150"/>
      <c r="M13" s="150"/>
      <c r="N13" s="150"/>
      <c r="O13" s="119"/>
      <c r="P13" s="117"/>
      <c r="Q13" s="5"/>
      <c r="R13" s="98"/>
      <c r="S13" s="82"/>
      <c r="T13" s="81"/>
      <c r="U13" s="33"/>
      <c r="V13" s="5"/>
      <c r="W13" s="5"/>
      <c r="X13" s="5"/>
      <c r="Y13" s="3"/>
      <c r="Z13" s="3"/>
      <c r="AA13" s="3"/>
      <c r="AB13" s="122">
        <v>11</v>
      </c>
      <c r="AC13" s="123"/>
      <c r="AD13" s="124"/>
      <c r="AE13" s="124"/>
      <c r="AF13" s="124"/>
      <c r="AG13" s="124"/>
      <c r="AH13" s="124"/>
      <c r="AI13" s="124"/>
      <c r="AJ13" s="124"/>
      <c r="AK13" s="3"/>
      <c r="AL13" s="3"/>
      <c r="AM13" s="3"/>
      <c r="AN13" s="3"/>
      <c r="AO13" s="3"/>
      <c r="AP13" s="3"/>
      <c r="AQ13" s="3"/>
      <c r="AR13" s="3"/>
      <c r="AS13" s="3"/>
    </row>
    <row r="14" spans="1:45" ht="14.25" customHeight="1" x14ac:dyDescent="0.6">
      <c r="A14" s="20"/>
      <c r="B14" s="5"/>
      <c r="C14" s="5"/>
      <c r="D14" s="5"/>
      <c r="E14" s="19"/>
      <c r="F14" s="5"/>
      <c r="G14" s="148"/>
      <c r="H14" s="149"/>
      <c r="I14" s="149"/>
      <c r="J14" s="149"/>
      <c r="K14" s="150"/>
      <c r="L14" s="150"/>
      <c r="M14" s="150"/>
      <c r="N14" s="150"/>
      <c r="O14" s="119"/>
      <c r="P14" s="117"/>
      <c r="Q14" s="5"/>
      <c r="R14" s="98"/>
      <c r="S14" s="19"/>
      <c r="T14" s="81"/>
      <c r="U14" s="33"/>
      <c r="V14" s="5"/>
      <c r="W14" s="5"/>
      <c r="X14" s="14"/>
      <c r="Y14" s="3"/>
      <c r="Z14" s="3"/>
      <c r="AA14" s="3"/>
      <c r="AB14" s="122">
        <v>12</v>
      </c>
      <c r="AC14" s="123"/>
      <c r="AD14" s="124"/>
      <c r="AE14" s="124"/>
      <c r="AF14" s="124"/>
      <c r="AG14" s="124"/>
      <c r="AH14" s="124"/>
      <c r="AI14" s="124"/>
      <c r="AJ14" s="124"/>
      <c r="AK14" s="5"/>
      <c r="AL14" s="3"/>
      <c r="AM14" s="3"/>
      <c r="AN14" s="3"/>
      <c r="AO14" s="3"/>
      <c r="AP14" s="3"/>
      <c r="AQ14" s="3"/>
      <c r="AR14" s="3"/>
      <c r="AS14" s="3"/>
    </row>
    <row r="15" spans="1:45" ht="14.25" customHeight="1" x14ac:dyDescent="0.6">
      <c r="A15" s="20"/>
      <c r="B15" s="10"/>
      <c r="C15" s="6"/>
      <c r="D15" s="26"/>
      <c r="E15" s="19"/>
      <c r="F15" s="5"/>
      <c r="G15" s="148"/>
      <c r="H15" s="149"/>
      <c r="I15" s="149"/>
      <c r="J15" s="149"/>
      <c r="K15" s="150"/>
      <c r="L15" s="150"/>
      <c r="M15" s="150"/>
      <c r="N15" s="150"/>
      <c r="O15" s="119"/>
      <c r="P15" s="117"/>
      <c r="Q15" s="5"/>
      <c r="R15" s="98"/>
      <c r="S15" s="82"/>
      <c r="T15" s="82"/>
      <c r="U15" s="23"/>
      <c r="V15" s="5"/>
      <c r="W15" s="5"/>
      <c r="X15" s="14"/>
      <c r="Y15" s="3"/>
      <c r="Z15" s="3"/>
      <c r="AA15" s="3"/>
      <c r="AB15" s="122">
        <v>13</v>
      </c>
      <c r="AC15" s="123"/>
      <c r="AD15" s="124"/>
      <c r="AE15" s="124"/>
      <c r="AF15" s="124"/>
      <c r="AG15" s="124"/>
      <c r="AH15" s="124"/>
      <c r="AI15" s="124"/>
      <c r="AJ15" s="124"/>
      <c r="AK15" s="5"/>
      <c r="AL15" s="3"/>
      <c r="AM15" s="3"/>
      <c r="AN15" s="3"/>
      <c r="AO15" s="3"/>
      <c r="AP15" s="3"/>
      <c r="AQ15" s="3"/>
      <c r="AR15" s="3"/>
      <c r="AS15" s="3"/>
    </row>
    <row r="16" spans="1:45" ht="14.25" customHeight="1" x14ac:dyDescent="0.6">
      <c r="A16" s="24"/>
      <c r="B16" s="25" t="s">
        <v>54</v>
      </c>
      <c r="C16" s="25"/>
      <c r="D16" s="27"/>
      <c r="E16" s="93"/>
      <c r="F16" s="5"/>
      <c r="G16" s="148"/>
      <c r="H16" s="149"/>
      <c r="I16" s="149"/>
      <c r="J16" s="149"/>
      <c r="K16" s="150"/>
      <c r="L16" s="150"/>
      <c r="M16" s="150"/>
      <c r="N16" s="150"/>
      <c r="O16" s="119"/>
      <c r="P16" s="117"/>
      <c r="Q16" s="5"/>
      <c r="R16" s="98"/>
      <c r="S16" s="19"/>
      <c r="T16" s="71"/>
      <c r="U16" s="14"/>
      <c r="V16" s="14"/>
      <c r="W16" s="5"/>
      <c r="X16" s="5"/>
      <c r="Y16" s="3"/>
      <c r="Z16" s="3"/>
      <c r="AA16" s="3"/>
      <c r="AB16" s="122">
        <v>14</v>
      </c>
      <c r="AC16" s="123"/>
      <c r="AD16" s="124"/>
      <c r="AE16" s="124"/>
      <c r="AF16" s="124"/>
      <c r="AG16" s="124"/>
      <c r="AH16" s="124"/>
      <c r="AI16" s="124"/>
      <c r="AJ16" s="124"/>
      <c r="AK16" s="5"/>
      <c r="AL16" s="3"/>
      <c r="AM16" s="3"/>
      <c r="AN16" s="3"/>
      <c r="AO16" s="3"/>
      <c r="AP16" s="3"/>
      <c r="AQ16" s="3"/>
      <c r="AR16" s="3"/>
      <c r="AS16" s="3"/>
    </row>
    <row r="17" spans="1:45" ht="14.25" customHeight="1" thickBot="1" x14ac:dyDescent="0.65">
      <c r="A17" s="20"/>
      <c r="B17" s="15">
        <v>46</v>
      </c>
      <c r="C17" s="32" t="str">
        <f>VLOOKUP(LARGE('Data Example'!$G$4:$G$53,'HealthCare Example'!B17),'Data Example'!$G$4:$H$53,2,FALSE)</f>
        <v>France</v>
      </c>
      <c r="D17" s="32"/>
      <c r="E17" s="99"/>
      <c r="F17" s="5"/>
      <c r="G17" s="148"/>
      <c r="H17" s="149"/>
      <c r="I17" s="149"/>
      <c r="J17" s="149"/>
      <c r="K17" s="150"/>
      <c r="L17" s="150"/>
      <c r="M17" s="150"/>
      <c r="N17" s="150"/>
      <c r="O17" s="119"/>
      <c r="P17" s="117"/>
      <c r="Q17" s="5"/>
      <c r="R17" s="98"/>
      <c r="S17" s="82"/>
      <c r="T17" s="71"/>
      <c r="U17" s="14"/>
      <c r="V17" s="14"/>
      <c r="W17" s="5"/>
      <c r="X17" s="5"/>
      <c r="Y17" s="3"/>
      <c r="Z17" s="3"/>
      <c r="AA17" s="3"/>
      <c r="AB17" s="122">
        <v>15</v>
      </c>
      <c r="AC17" s="123"/>
      <c r="AD17" s="124"/>
      <c r="AE17" s="124"/>
      <c r="AF17" s="124"/>
      <c r="AG17" s="124"/>
      <c r="AH17" s="124"/>
      <c r="AI17" s="124"/>
      <c r="AJ17" s="124"/>
      <c r="AK17" s="5"/>
      <c r="AL17" s="3"/>
      <c r="AM17" s="3"/>
      <c r="AN17" s="3"/>
      <c r="AO17" s="3"/>
      <c r="AP17" s="3"/>
      <c r="AQ17" s="3"/>
      <c r="AR17" s="3"/>
      <c r="AS17" s="3"/>
    </row>
    <row r="18" spans="1:45" ht="14.25" customHeight="1" thickBot="1" x14ac:dyDescent="0.65">
      <c r="A18" s="20"/>
      <c r="B18" s="16">
        <v>47</v>
      </c>
      <c r="C18" s="32"/>
      <c r="D18" s="32"/>
      <c r="E18" s="99"/>
      <c r="F18" s="5"/>
      <c r="G18" s="148"/>
      <c r="H18" s="149"/>
      <c r="I18" s="149"/>
      <c r="J18" s="149"/>
      <c r="K18" s="150"/>
      <c r="L18" s="150"/>
      <c r="M18" s="150"/>
      <c r="N18" s="150"/>
      <c r="O18" s="119"/>
      <c r="P18" s="117"/>
      <c r="Q18" s="5"/>
      <c r="R18" s="98"/>
      <c r="S18" s="19"/>
      <c r="T18" s="19"/>
      <c r="U18" s="5"/>
      <c r="V18" s="5"/>
      <c r="W18" s="5"/>
      <c r="X18" s="5"/>
      <c r="Y18" s="3"/>
      <c r="Z18" s="3"/>
      <c r="AA18" s="3"/>
      <c r="AB18" s="3"/>
      <c r="AC18" s="123"/>
      <c r="AD18" s="124"/>
      <c r="AE18" s="153" t="s">
        <v>69</v>
      </c>
      <c r="AF18" s="154"/>
      <c r="AG18" s="154"/>
      <c r="AH18" s="154"/>
      <c r="AI18" s="154"/>
      <c r="AJ18" s="155"/>
      <c r="AK18" s="105"/>
      <c r="AL18" s="3"/>
      <c r="AM18" s="3"/>
      <c r="AN18" s="3"/>
      <c r="AO18" s="3"/>
      <c r="AP18" s="3"/>
      <c r="AQ18" s="3"/>
      <c r="AR18" s="3"/>
      <c r="AS18" s="3"/>
    </row>
    <row r="19" spans="1:45" ht="14.25" customHeight="1" thickBot="1" x14ac:dyDescent="0.65">
      <c r="A19" s="20"/>
      <c r="B19" s="16">
        <v>48</v>
      </c>
      <c r="C19" s="32"/>
      <c r="D19" s="32"/>
      <c r="E19" s="99"/>
      <c r="F19" s="5"/>
      <c r="G19" s="148"/>
      <c r="H19" s="149"/>
      <c r="I19" s="149"/>
      <c r="J19" s="149"/>
      <c r="K19" s="150"/>
      <c r="L19" s="150"/>
      <c r="M19" s="150"/>
      <c r="N19" s="150"/>
      <c r="O19" s="119"/>
      <c r="P19" s="117"/>
      <c r="Q19" s="5"/>
      <c r="R19" s="98"/>
      <c r="S19" s="82"/>
      <c r="T19" s="82"/>
      <c r="U19" s="23"/>
      <c r="V19" s="5"/>
      <c r="W19" s="5"/>
      <c r="X19" s="5"/>
      <c r="Y19" s="3"/>
      <c r="Z19" s="3"/>
      <c r="AA19" s="3"/>
      <c r="AB19" s="3"/>
      <c r="AC19" s="2"/>
      <c r="AD19" s="3"/>
      <c r="AE19" s="8"/>
      <c r="AF19" s="3"/>
      <c r="AG19" s="3"/>
      <c r="AH19" s="3"/>
      <c r="AI19" s="3"/>
      <c r="AJ19" s="3"/>
      <c r="AK19" s="5"/>
      <c r="AL19" s="3"/>
      <c r="AM19" s="3"/>
      <c r="AN19" s="3"/>
      <c r="AO19" s="3"/>
      <c r="AP19" s="3"/>
      <c r="AQ19" s="3"/>
      <c r="AR19" s="3"/>
      <c r="AS19" s="3"/>
    </row>
    <row r="20" spans="1:45" ht="14.25" customHeight="1" thickBot="1" x14ac:dyDescent="0.65">
      <c r="A20" s="20"/>
      <c r="B20" s="16">
        <v>49</v>
      </c>
      <c r="C20" s="32"/>
      <c r="D20" s="32"/>
      <c r="E20" s="99"/>
      <c r="F20" s="5"/>
      <c r="G20" s="148"/>
      <c r="H20" s="149"/>
      <c r="I20" s="149"/>
      <c r="J20" s="149"/>
      <c r="K20" s="150"/>
      <c r="L20" s="150"/>
      <c r="M20" s="150"/>
      <c r="N20" s="150"/>
      <c r="O20" s="119"/>
      <c r="P20" s="117"/>
      <c r="Q20" s="5"/>
      <c r="R20" s="98"/>
      <c r="S20" s="19"/>
      <c r="T20" s="19"/>
      <c r="U20" s="5"/>
      <c r="V20" s="5"/>
      <c r="W20" s="5"/>
      <c r="X20" s="5"/>
      <c r="Y20" s="3"/>
      <c r="Z20" s="3"/>
      <c r="AA20" s="3"/>
      <c r="AB20" s="156" t="s">
        <v>78</v>
      </c>
      <c r="AC20" s="157"/>
      <c r="AD20" s="78"/>
      <c r="AE20" s="8"/>
      <c r="AF20" s="3"/>
      <c r="AG20" s="3"/>
      <c r="AH20" s="3"/>
      <c r="AI20" s="3"/>
      <c r="AJ20" s="3"/>
      <c r="AK20" s="5"/>
      <c r="AL20" s="3"/>
      <c r="AM20" s="3"/>
      <c r="AN20" s="3"/>
      <c r="AO20" s="3"/>
      <c r="AP20" s="3"/>
      <c r="AQ20" s="3"/>
      <c r="AR20" s="3"/>
      <c r="AS20" s="3"/>
    </row>
    <row r="21" spans="1:45" ht="14.25" customHeight="1" x14ac:dyDescent="0.6">
      <c r="A21" s="20"/>
      <c r="B21" s="16">
        <v>50</v>
      </c>
      <c r="C21" s="32"/>
      <c r="D21" s="32"/>
      <c r="E21" s="99"/>
      <c r="F21" s="5"/>
      <c r="G21" s="148"/>
      <c r="H21" s="149"/>
      <c r="I21" s="149"/>
      <c r="J21" s="149"/>
      <c r="K21" s="150"/>
      <c r="L21" s="150"/>
      <c r="M21" s="150"/>
      <c r="N21" s="150"/>
      <c r="O21" s="119"/>
      <c r="P21" s="117"/>
      <c r="Q21" s="5"/>
      <c r="R21" s="98"/>
      <c r="S21" s="82"/>
      <c r="T21" s="82"/>
      <c r="U21" s="23"/>
      <c r="V21" s="5"/>
      <c r="W21" s="5"/>
      <c r="X21" s="5"/>
      <c r="Y21" s="3"/>
      <c r="Z21" s="3"/>
      <c r="AA21" s="3"/>
      <c r="AB21" s="3"/>
      <c r="AC21" s="3"/>
      <c r="AE21" s="8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ht="14.25" customHeight="1" x14ac:dyDescent="0.6">
      <c r="A22" s="87"/>
      <c r="B22" s="88"/>
      <c r="C22" s="88"/>
      <c r="D22" s="88"/>
      <c r="E22" s="89"/>
      <c r="F22" s="5"/>
      <c r="G22" s="148"/>
      <c r="H22" s="149"/>
      <c r="I22" s="149"/>
      <c r="J22" s="149"/>
      <c r="K22" s="150"/>
      <c r="L22" s="150"/>
      <c r="M22" s="150"/>
      <c r="N22" s="150"/>
      <c r="O22" s="119"/>
      <c r="P22" s="117"/>
      <c r="Q22" s="5"/>
      <c r="R22" s="98"/>
      <c r="S22" s="19"/>
      <c r="T22" s="19"/>
      <c r="U22" s="5"/>
      <c r="V22" s="5"/>
      <c r="W22" s="5"/>
      <c r="X22" s="5"/>
      <c r="Y22" s="3"/>
      <c r="Z22" s="3"/>
      <c r="AA22" s="3"/>
      <c r="AB22" s="3"/>
      <c r="AC22" s="3"/>
      <c r="AD22" s="3"/>
      <c r="AE22" s="3"/>
      <c r="AF22" s="3"/>
      <c r="AG22" s="3"/>
    </row>
    <row r="23" spans="1:45" ht="14.25" customHeight="1" x14ac:dyDescent="0.6">
      <c r="A23" s="87"/>
      <c r="B23" s="88"/>
      <c r="C23" s="88"/>
      <c r="D23" s="88"/>
      <c r="E23" s="89"/>
      <c r="F23" s="5"/>
      <c r="G23" s="158"/>
      <c r="H23" s="159"/>
      <c r="I23" s="159"/>
      <c r="J23" s="159"/>
      <c r="K23" s="150"/>
      <c r="L23" s="150"/>
      <c r="M23" s="150"/>
      <c r="N23" s="150"/>
      <c r="O23" s="119"/>
      <c r="P23" s="118"/>
      <c r="Q23" s="21"/>
      <c r="R23" s="103"/>
      <c r="S23" s="106"/>
      <c r="T23" s="82"/>
      <c r="U23" s="23"/>
      <c r="V23" s="5"/>
      <c r="W23" s="5"/>
      <c r="X23" s="5"/>
      <c r="Y23" s="3"/>
      <c r="Z23" s="3"/>
      <c r="AA23" s="3"/>
      <c r="AB23" s="3"/>
      <c r="AC23" s="3"/>
      <c r="AD23" s="3"/>
      <c r="AE23" s="3"/>
      <c r="AF23" s="3"/>
      <c r="AG23" s="3"/>
    </row>
    <row r="24" spans="1:45" ht="14.35" x14ac:dyDescent="0.5">
      <c r="A24" s="90"/>
      <c r="B24" s="91"/>
      <c r="C24" s="91"/>
      <c r="D24" s="91"/>
      <c r="E24" s="92"/>
      <c r="F24" s="5"/>
      <c r="G24" s="152"/>
      <c r="H24" s="152"/>
      <c r="I24" s="152"/>
      <c r="J24" s="152"/>
      <c r="K24" s="5"/>
      <c r="L24" s="5"/>
      <c r="M24" s="5"/>
      <c r="N24" s="5"/>
      <c r="O24" s="96"/>
      <c r="P24" s="5"/>
      <c r="Q24" s="5"/>
      <c r="R24" s="98"/>
      <c r="S24" s="5"/>
      <c r="T24" s="5"/>
      <c r="U24" s="5"/>
      <c r="V24" s="5"/>
      <c r="W24" s="5"/>
      <c r="X24" s="5"/>
      <c r="Y24" s="3"/>
      <c r="Z24" s="3"/>
      <c r="AA24" s="3"/>
      <c r="AB24" s="3"/>
      <c r="AC24" s="3"/>
      <c r="AD24" s="3"/>
      <c r="AE24" s="3"/>
      <c r="AF24" s="3"/>
      <c r="AG24" s="3"/>
    </row>
    <row r="25" spans="1:45" ht="12.75" customHeight="1" x14ac:dyDescent="0.4">
      <c r="A25" s="88"/>
      <c r="B25" s="88"/>
      <c r="C25" s="88"/>
      <c r="D25" s="88"/>
      <c r="E25" s="88"/>
      <c r="F25" s="5"/>
      <c r="G25" s="152"/>
      <c r="H25" s="152"/>
      <c r="I25" s="152"/>
      <c r="J25" s="152"/>
      <c r="K25" s="5"/>
      <c r="L25" s="5"/>
      <c r="M25" s="5"/>
      <c r="N25" s="5"/>
      <c r="O25" s="5"/>
      <c r="P25" s="5"/>
      <c r="Q25" s="5"/>
      <c r="R25" s="5"/>
      <c r="S25" s="83"/>
      <c r="T25" s="83"/>
      <c r="U25" s="5"/>
      <c r="V25" s="5"/>
      <c r="W25" s="5"/>
      <c r="X25" s="5"/>
      <c r="Y25" s="3"/>
      <c r="Z25" s="3"/>
      <c r="AA25" s="3"/>
      <c r="AB25" s="3"/>
      <c r="AC25" s="3"/>
      <c r="AD25" s="3"/>
      <c r="AE25" s="3"/>
      <c r="AF25" s="3"/>
      <c r="AG25" s="3"/>
    </row>
    <row r="26" spans="1:45" ht="12.75" customHeight="1" x14ac:dyDescent="0.4">
      <c r="A26" s="88"/>
      <c r="B26" s="88"/>
      <c r="C26" s="88"/>
      <c r="D26" s="88"/>
      <c r="E26" s="88"/>
      <c r="F26" s="5"/>
      <c r="G26" s="152"/>
      <c r="H26" s="152"/>
      <c r="I26" s="152"/>
      <c r="J26" s="152"/>
      <c r="K26" s="5"/>
      <c r="L26" s="5"/>
      <c r="M26" s="5"/>
      <c r="N26" s="5"/>
      <c r="O26" s="5"/>
      <c r="P26" s="5"/>
      <c r="Q26" s="5"/>
      <c r="R26" s="83"/>
      <c r="S26" s="83"/>
      <c r="T26" s="83"/>
      <c r="U26" s="5"/>
      <c r="V26" s="5"/>
      <c r="W26" s="5"/>
      <c r="X26" s="5"/>
      <c r="Y26" s="3"/>
      <c r="Z26" s="3"/>
      <c r="AA26" s="3"/>
      <c r="AB26" s="3"/>
      <c r="AC26" s="3"/>
      <c r="AD26" s="3"/>
      <c r="AE26" s="3"/>
      <c r="AF26" s="3"/>
      <c r="AG26" s="3"/>
    </row>
    <row r="27" spans="1:45" ht="12.75" customHeight="1" x14ac:dyDescent="0.4">
      <c r="A27" s="88"/>
      <c r="B27" s="88"/>
      <c r="C27" s="88"/>
      <c r="D27" s="88"/>
      <c r="E27" s="8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83"/>
      <c r="S27" s="83"/>
      <c r="T27" s="83"/>
      <c r="U27" s="23"/>
      <c r="V27" s="5"/>
      <c r="W27" s="5"/>
      <c r="X27" s="5"/>
      <c r="Y27" s="3"/>
      <c r="Z27" s="3"/>
      <c r="AA27" s="3"/>
      <c r="AB27" s="3"/>
      <c r="AC27" s="3"/>
      <c r="AD27" s="3"/>
      <c r="AE27" s="3"/>
      <c r="AF27" s="3"/>
      <c r="AG27" s="3"/>
    </row>
    <row r="28" spans="1:45" x14ac:dyDescent="0.4">
      <c r="A28" s="88"/>
      <c r="B28" s="88"/>
      <c r="C28" s="88"/>
      <c r="D28" s="88"/>
      <c r="E28" s="8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3"/>
      <c r="Z28" s="3"/>
      <c r="AA28" s="3"/>
      <c r="AB28" s="3"/>
      <c r="AC28" s="3"/>
      <c r="AD28" s="3"/>
      <c r="AE28" s="3"/>
      <c r="AF28" s="3"/>
      <c r="AG28" s="3"/>
    </row>
    <row r="29" spans="1:45" x14ac:dyDescent="0.4">
      <c r="A29" s="88"/>
      <c r="B29" s="88"/>
      <c r="C29" s="88"/>
      <c r="D29" s="88"/>
      <c r="E29" s="8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23"/>
      <c r="T29" s="23"/>
      <c r="U29" s="23"/>
      <c r="V29" s="5"/>
      <c r="W29" s="5"/>
      <c r="X29" s="5"/>
      <c r="Y29" s="3"/>
      <c r="Z29" s="3"/>
      <c r="AA29" s="3"/>
      <c r="AB29" s="3"/>
      <c r="AC29" s="3"/>
      <c r="AD29" s="3"/>
      <c r="AE29" s="3"/>
      <c r="AF29" s="3"/>
      <c r="AG29" s="3"/>
    </row>
    <row r="30" spans="1:45" x14ac:dyDescent="0.4">
      <c r="A30" s="3"/>
      <c r="B30" s="3"/>
      <c r="C30" s="3"/>
      <c r="D30" s="3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3"/>
      <c r="Z30" s="3"/>
      <c r="AA30" s="3"/>
      <c r="AB30" s="3"/>
      <c r="AC30" s="3"/>
      <c r="AD30" s="3"/>
      <c r="AE30" s="3"/>
      <c r="AF30" s="3"/>
      <c r="AG30" s="3"/>
    </row>
    <row r="31" spans="1:45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9"/>
      <c r="T31" s="9"/>
      <c r="U31" s="23"/>
      <c r="V31" s="5"/>
      <c r="W31" s="5"/>
      <c r="X31" s="5"/>
      <c r="Y31" s="3"/>
      <c r="Z31" s="3"/>
      <c r="AA31" s="3"/>
      <c r="AB31" s="3"/>
      <c r="AC31" s="3"/>
      <c r="AD31" s="3"/>
      <c r="AE31" s="3"/>
      <c r="AF31" s="3"/>
      <c r="AG31" s="3"/>
    </row>
    <row r="32" spans="1:45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5"/>
      <c r="V32" s="5"/>
      <c r="W32" s="5"/>
      <c r="X32" s="5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4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4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4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4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4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4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4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4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4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4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4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4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4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</sheetData>
  <mergeCells count="47">
    <mergeCell ref="G26:J26"/>
    <mergeCell ref="AE18:AJ18"/>
    <mergeCell ref="AB20:AC20"/>
    <mergeCell ref="G22:J22"/>
    <mergeCell ref="K22:N22"/>
    <mergeCell ref="G23:J23"/>
    <mergeCell ref="K23:N23"/>
    <mergeCell ref="G24:J24"/>
    <mergeCell ref="G25:J25"/>
    <mergeCell ref="G19:J19"/>
    <mergeCell ref="K19:N19"/>
    <mergeCell ref="G20:J20"/>
    <mergeCell ref="K20:N20"/>
    <mergeCell ref="G21:J21"/>
    <mergeCell ref="K21:N21"/>
    <mergeCell ref="G16:J16"/>
    <mergeCell ref="K16:N16"/>
    <mergeCell ref="G17:J17"/>
    <mergeCell ref="K17:N17"/>
    <mergeCell ref="G18:J18"/>
    <mergeCell ref="K18:N18"/>
    <mergeCell ref="G13:J13"/>
    <mergeCell ref="K13:N13"/>
    <mergeCell ref="G14:J14"/>
    <mergeCell ref="K14:N14"/>
    <mergeCell ref="G15:J15"/>
    <mergeCell ref="K15:N15"/>
    <mergeCell ref="G10:J10"/>
    <mergeCell ref="K10:N10"/>
    <mergeCell ref="G11:J11"/>
    <mergeCell ref="K11:N11"/>
    <mergeCell ref="S11:S12"/>
    <mergeCell ref="G12:J12"/>
    <mergeCell ref="K12:N12"/>
    <mergeCell ref="A7:E7"/>
    <mergeCell ref="G7:J7"/>
    <mergeCell ref="P7:S7"/>
    <mergeCell ref="P8:S8"/>
    <mergeCell ref="G9:J9"/>
    <mergeCell ref="K9:N9"/>
    <mergeCell ref="D2:E2"/>
    <mergeCell ref="P2:R2"/>
    <mergeCell ref="D3:E5"/>
    <mergeCell ref="G3:H5"/>
    <mergeCell ref="J3:K5"/>
    <mergeCell ref="M3:N5"/>
    <mergeCell ref="P3:Q5"/>
  </mergeCells>
  <dataValidations count="1">
    <dataValidation type="list" allowBlank="1" showInputMessage="1" showErrorMessage="1" sqref="P8:S8" xr:uid="{00000000-0002-0000-0000-000000000000}">
      <formula1>"1. Health Level,2. Responsiveness,3. Financial fairness,4. Health Distribution,5. Response Distribution"</formula1>
    </dataValidation>
  </dataValidations>
  <pageMargins left="0.75" right="0.75" top="1" bottom="1" header="0.5" footer="0.5"/>
  <pageSetup scale="34" orientation="portrait" r:id="rId1"/>
  <headerFooter alignWithMargins="0"/>
  <colBreaks count="1" manualBreakCount="1">
    <brk id="31" max="52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35" r:id="rId4" name="Scroll Bar 15">
              <controlPr defaultSize="0" autoPict="0">
                <anchor moveWithCells="1">
                  <from>
                    <xdr:col>19</xdr:col>
                    <xdr:colOff>21167</xdr:colOff>
                    <xdr:row>5</xdr:row>
                    <xdr:rowOff>152400</xdr:rowOff>
                  </from>
                  <to>
                    <xdr:col>20</xdr:col>
                    <xdr:colOff>59267</xdr:colOff>
                    <xdr:row>23</xdr:row>
                    <xdr:rowOff>29633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Y53"/>
  <sheetViews>
    <sheetView zoomScaleNormal="100" workbookViewId="0">
      <selection activeCell="C4" sqref="C4:E9"/>
    </sheetView>
  </sheetViews>
  <sheetFormatPr defaultRowHeight="12.7" x14ac:dyDescent="0.4"/>
  <cols>
    <col min="1" max="1" width="4.5859375" customWidth="1"/>
    <col min="2" max="2" width="23.87890625" customWidth="1"/>
    <col min="3" max="3" width="11.29296875" customWidth="1"/>
    <col min="4" max="4" width="10" customWidth="1"/>
    <col min="7" max="7" width="9.1171875" customWidth="1"/>
    <col min="8" max="8" width="19" bestFit="1" customWidth="1"/>
    <col min="9" max="18" width="10.1171875" customWidth="1"/>
    <col min="19" max="19" width="13.41015625" customWidth="1"/>
    <col min="20" max="20" width="17.5859375" customWidth="1"/>
    <col min="21" max="21" width="12.703125" customWidth="1"/>
  </cols>
  <sheetData>
    <row r="1" spans="2:25" ht="13" thickBot="1" x14ac:dyDescent="0.45"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</row>
    <row r="2" spans="2:25" ht="32.25" customHeight="1" thickBot="1" x14ac:dyDescent="0.45">
      <c r="I2" s="160" t="s">
        <v>50</v>
      </c>
      <c r="J2" s="161"/>
      <c r="K2" s="160" t="s">
        <v>51</v>
      </c>
      <c r="L2" s="161"/>
      <c r="M2" s="160" t="s">
        <v>58</v>
      </c>
      <c r="N2" s="161"/>
      <c r="O2" s="160" t="s">
        <v>57</v>
      </c>
      <c r="P2" s="161"/>
      <c r="Q2" s="160" t="s">
        <v>52</v>
      </c>
      <c r="R2" s="161"/>
    </row>
    <row r="3" spans="2:25" ht="45" customHeight="1" thickBot="1" x14ac:dyDescent="0.45">
      <c r="C3" s="56" t="s">
        <v>66</v>
      </c>
      <c r="D3" s="58" t="s">
        <v>71</v>
      </c>
      <c r="E3" s="65" t="s">
        <v>72</v>
      </c>
      <c r="G3" s="52" t="s">
        <v>59</v>
      </c>
      <c r="H3" s="49" t="s">
        <v>60</v>
      </c>
      <c r="I3" s="50" t="s">
        <v>61</v>
      </c>
      <c r="J3" s="51" t="s">
        <v>62</v>
      </c>
      <c r="K3" s="50" t="s">
        <v>61</v>
      </c>
      <c r="L3" s="51" t="s">
        <v>62</v>
      </c>
      <c r="M3" s="50" t="s">
        <v>61</v>
      </c>
      <c r="N3" s="51" t="s">
        <v>62</v>
      </c>
      <c r="O3" s="50" t="s">
        <v>61</v>
      </c>
      <c r="P3" s="51" t="s">
        <v>62</v>
      </c>
      <c r="Q3" s="100" t="s">
        <v>61</v>
      </c>
      <c r="R3" s="101" t="s">
        <v>62</v>
      </c>
    </row>
    <row r="4" spans="2:25" x14ac:dyDescent="0.4">
      <c r="B4" s="34" t="s">
        <v>63</v>
      </c>
      <c r="C4" s="107"/>
      <c r="D4" s="108"/>
      <c r="E4" s="113"/>
      <c r="G4" s="72">
        <f t="shared" ref="G4:G53" si="0">J4+L4+N4+P4+R4</f>
        <v>0</v>
      </c>
      <c r="H4" s="73" t="s">
        <v>0</v>
      </c>
      <c r="I4" s="42">
        <v>0.40499999999999997</v>
      </c>
      <c r="J4" s="43">
        <f>I4*HealthLevelWeight</f>
        <v>0</v>
      </c>
      <c r="K4" s="42">
        <v>0.191</v>
      </c>
      <c r="L4" s="43">
        <f t="shared" ref="L4:L35" si="1">K4*ResponsivenessWeight</f>
        <v>0</v>
      </c>
      <c r="M4" s="42">
        <v>0.58600000000000008</v>
      </c>
      <c r="N4" s="43">
        <f t="shared" ref="N4:N35" si="2">M4*FinancialFairnessWeight</f>
        <v>0</v>
      </c>
      <c r="O4" s="35">
        <v>0.16399999999999998</v>
      </c>
      <c r="P4" s="43">
        <f t="shared" ref="P4:P35" si="3">O4*HealthDistributionWeight</f>
        <v>0</v>
      </c>
      <c r="Q4" s="42">
        <v>0.9</v>
      </c>
      <c r="R4" s="36">
        <f t="shared" ref="R4:R35" si="4">Q4*ResponseDistributionWeight</f>
        <v>0</v>
      </c>
      <c r="T4" s="12"/>
    </row>
    <row r="5" spans="2:25" x14ac:dyDescent="0.4">
      <c r="B5" s="37" t="s">
        <v>51</v>
      </c>
      <c r="C5" s="109"/>
      <c r="D5" s="110"/>
      <c r="E5" s="114"/>
      <c r="G5" s="75">
        <f t="shared" si="0"/>
        <v>0</v>
      </c>
      <c r="H5" s="53" t="s">
        <v>1</v>
      </c>
      <c r="I5" s="44">
        <v>0.63</v>
      </c>
      <c r="J5" s="45">
        <f t="shared" ref="J5:J35" si="5">I5*HealthLevelWeight</f>
        <v>0</v>
      </c>
      <c r="K5" s="44">
        <v>0.309</v>
      </c>
      <c r="L5" s="45">
        <f t="shared" si="1"/>
        <v>0</v>
      </c>
      <c r="M5" s="44">
        <v>0.84299999999999997</v>
      </c>
      <c r="N5" s="45">
        <f t="shared" si="2"/>
        <v>0</v>
      </c>
      <c r="O5" s="38">
        <v>0.9</v>
      </c>
      <c r="P5" s="45">
        <f t="shared" si="3"/>
        <v>0</v>
      </c>
      <c r="Q5" s="44">
        <v>0.371</v>
      </c>
      <c r="R5" s="39">
        <f t="shared" si="4"/>
        <v>0</v>
      </c>
      <c r="T5" s="12"/>
    </row>
    <row r="6" spans="2:25" x14ac:dyDescent="0.4">
      <c r="B6" s="37" t="s">
        <v>58</v>
      </c>
      <c r="C6" s="109"/>
      <c r="D6" s="110"/>
      <c r="E6" s="114"/>
      <c r="G6" s="75">
        <f t="shared" si="0"/>
        <v>0</v>
      </c>
      <c r="H6" s="53" t="s">
        <v>2</v>
      </c>
      <c r="I6" s="44">
        <v>0.43899999999999995</v>
      </c>
      <c r="J6" s="45">
        <f t="shared" si="5"/>
        <v>0</v>
      </c>
      <c r="K6" s="44">
        <v>0.182</v>
      </c>
      <c r="L6" s="45">
        <f t="shared" si="1"/>
        <v>0</v>
      </c>
      <c r="M6" s="44">
        <v>2.5000000000000001E-2</v>
      </c>
      <c r="N6" s="45">
        <f t="shared" si="2"/>
        <v>0</v>
      </c>
      <c r="O6" s="38">
        <v>0.52699999999999991</v>
      </c>
      <c r="P6" s="45">
        <f t="shared" si="3"/>
        <v>0</v>
      </c>
      <c r="Q6" s="44">
        <v>0.84399999999999997</v>
      </c>
      <c r="R6" s="39">
        <f t="shared" si="4"/>
        <v>0</v>
      </c>
      <c r="T6" s="12"/>
    </row>
    <row r="7" spans="2:25" x14ac:dyDescent="0.4">
      <c r="B7" s="54" t="s">
        <v>57</v>
      </c>
      <c r="C7" s="109"/>
      <c r="D7" s="110"/>
      <c r="E7" s="114"/>
      <c r="G7" s="75">
        <f t="shared" si="0"/>
        <v>0</v>
      </c>
      <c r="H7" s="48" t="s">
        <v>34</v>
      </c>
      <c r="I7" s="44">
        <v>0.49099999999999999</v>
      </c>
      <c r="J7" s="45">
        <f t="shared" si="5"/>
        <v>0</v>
      </c>
      <c r="K7" s="44">
        <v>0.29700000000000004</v>
      </c>
      <c r="L7" s="45">
        <f t="shared" si="1"/>
        <v>0</v>
      </c>
      <c r="M7" s="44">
        <v>7.000000000000001E-3</v>
      </c>
      <c r="N7" s="45">
        <f t="shared" si="2"/>
        <v>0</v>
      </c>
      <c r="O7" s="38">
        <v>0.59099999999999997</v>
      </c>
      <c r="P7" s="45">
        <f t="shared" si="3"/>
        <v>0</v>
      </c>
      <c r="Q7" s="44">
        <v>0.374</v>
      </c>
      <c r="R7" s="39">
        <f t="shared" si="4"/>
        <v>0</v>
      </c>
      <c r="T7" s="12"/>
      <c r="X7" s="1"/>
      <c r="Y7" s="1"/>
    </row>
    <row r="8" spans="2:25" ht="13" thickBot="1" x14ac:dyDescent="0.45">
      <c r="B8" s="55" t="s">
        <v>64</v>
      </c>
      <c r="C8" s="111"/>
      <c r="D8" s="112"/>
      <c r="E8" s="115"/>
      <c r="G8" s="75">
        <f t="shared" si="0"/>
        <v>0</v>
      </c>
      <c r="H8" s="48" t="s">
        <v>35</v>
      </c>
      <c r="I8" s="44">
        <v>0.94100000000000006</v>
      </c>
      <c r="J8" s="45">
        <f t="shared" si="5"/>
        <v>0</v>
      </c>
      <c r="K8" s="44">
        <v>0.47699999999999998</v>
      </c>
      <c r="L8" s="45">
        <f t="shared" si="1"/>
        <v>0</v>
      </c>
      <c r="M8" s="44">
        <v>0.155</v>
      </c>
      <c r="N8" s="45">
        <f t="shared" si="2"/>
        <v>0</v>
      </c>
      <c r="O8" s="38">
        <v>0.08</v>
      </c>
      <c r="P8" s="45">
        <f t="shared" si="3"/>
        <v>0</v>
      </c>
      <c r="Q8" s="44">
        <v>0.70599999999999996</v>
      </c>
      <c r="R8" s="39">
        <f t="shared" si="4"/>
        <v>0</v>
      </c>
      <c r="T8" s="12"/>
    </row>
    <row r="9" spans="2:25" ht="13" thickBot="1" x14ac:dyDescent="0.45">
      <c r="C9" s="66"/>
      <c r="D9" s="66"/>
      <c r="E9" s="67"/>
      <c r="G9" s="75">
        <f t="shared" si="0"/>
        <v>0</v>
      </c>
      <c r="H9" s="53" t="s">
        <v>3</v>
      </c>
      <c r="I9" s="44">
        <v>0.41299999999999998</v>
      </c>
      <c r="J9" s="45">
        <f t="shared" si="5"/>
        <v>0</v>
      </c>
      <c r="K9" s="44">
        <v>0.27300000000000002</v>
      </c>
      <c r="L9" s="45">
        <f t="shared" si="1"/>
        <v>0</v>
      </c>
      <c r="M9" s="44">
        <v>4.4999999999999998E-2</v>
      </c>
      <c r="N9" s="45">
        <f t="shared" si="2"/>
        <v>0</v>
      </c>
      <c r="O9" s="38">
        <v>0.89200000000000002</v>
      </c>
      <c r="P9" s="45">
        <f t="shared" si="3"/>
        <v>0</v>
      </c>
      <c r="Q9" s="44">
        <v>0.44600000000000001</v>
      </c>
      <c r="R9" s="39">
        <f t="shared" si="4"/>
        <v>0</v>
      </c>
      <c r="T9" s="12"/>
    </row>
    <row r="10" spans="2:25" x14ac:dyDescent="0.4">
      <c r="C10" s="57"/>
      <c r="G10" s="75">
        <f t="shared" si="0"/>
        <v>0</v>
      </c>
      <c r="H10" s="53" t="s">
        <v>4</v>
      </c>
      <c r="I10" s="44">
        <v>0.84299999999999997</v>
      </c>
      <c r="J10" s="45">
        <f t="shared" si="5"/>
        <v>0</v>
      </c>
      <c r="K10" s="44">
        <v>0.83900000000000008</v>
      </c>
      <c r="L10" s="45">
        <f t="shared" si="1"/>
        <v>0</v>
      </c>
      <c r="M10" s="44">
        <v>0.16699999999999998</v>
      </c>
      <c r="N10" s="45">
        <f t="shared" si="2"/>
        <v>0</v>
      </c>
      <c r="O10" s="38">
        <v>0.29300000000000004</v>
      </c>
      <c r="P10" s="45">
        <f t="shared" si="3"/>
        <v>0</v>
      </c>
      <c r="Q10" s="44">
        <v>0.89100000000000001</v>
      </c>
      <c r="R10" s="39">
        <f t="shared" si="4"/>
        <v>0</v>
      </c>
      <c r="T10" s="12"/>
    </row>
    <row r="11" spans="2:25" x14ac:dyDescent="0.4">
      <c r="G11" s="75">
        <f t="shared" si="0"/>
        <v>0</v>
      </c>
      <c r="H11" s="53" t="s">
        <v>5</v>
      </c>
      <c r="I11" s="44">
        <v>0.08</v>
      </c>
      <c r="J11" s="45">
        <f t="shared" si="5"/>
        <v>0</v>
      </c>
      <c r="K11" s="44">
        <v>0.44299999999999995</v>
      </c>
      <c r="L11" s="45">
        <f t="shared" si="1"/>
        <v>0</v>
      </c>
      <c r="M11" s="44">
        <v>0.82100000000000006</v>
      </c>
      <c r="N11" s="45">
        <f t="shared" si="2"/>
        <v>0</v>
      </c>
      <c r="O11" s="38">
        <v>0.48799999999999999</v>
      </c>
      <c r="P11" s="45">
        <f t="shared" si="3"/>
        <v>0</v>
      </c>
      <c r="Q11" s="44">
        <v>0.376</v>
      </c>
      <c r="R11" s="39">
        <f t="shared" si="4"/>
        <v>0</v>
      </c>
      <c r="T11" s="12"/>
    </row>
    <row r="12" spans="2:25" x14ac:dyDescent="0.4">
      <c r="G12" s="75">
        <f t="shared" si="0"/>
        <v>0</v>
      </c>
      <c r="H12" s="48" t="s">
        <v>36</v>
      </c>
      <c r="I12" s="44">
        <v>0.40899999999999997</v>
      </c>
      <c r="J12" s="45">
        <f t="shared" si="5"/>
        <v>0</v>
      </c>
      <c r="K12" s="44">
        <v>0.60299999999999998</v>
      </c>
      <c r="L12" s="45">
        <f t="shared" si="1"/>
        <v>0</v>
      </c>
      <c r="M12" s="44">
        <v>0.11699999999999999</v>
      </c>
      <c r="N12" s="45">
        <f t="shared" si="2"/>
        <v>0</v>
      </c>
      <c r="O12" s="38">
        <v>0.92400000000000004</v>
      </c>
      <c r="P12" s="45">
        <f t="shared" si="3"/>
        <v>0</v>
      </c>
      <c r="Q12" s="44">
        <v>5.8999999999999997E-2</v>
      </c>
      <c r="R12" s="39">
        <f t="shared" si="4"/>
        <v>0</v>
      </c>
      <c r="T12" s="12"/>
    </row>
    <row r="13" spans="2:25" x14ac:dyDescent="0.4">
      <c r="G13" s="75">
        <f t="shared" si="0"/>
        <v>0</v>
      </c>
      <c r="H13" s="53" t="s">
        <v>6</v>
      </c>
      <c r="I13" s="44">
        <v>0.56200000000000006</v>
      </c>
      <c r="J13" s="45">
        <f t="shared" si="5"/>
        <v>0</v>
      </c>
      <c r="K13" s="44">
        <v>0.47599999999999998</v>
      </c>
      <c r="L13" s="45">
        <f t="shared" si="1"/>
        <v>0</v>
      </c>
      <c r="M13" s="44">
        <v>0.94199999999999995</v>
      </c>
      <c r="N13" s="45">
        <f t="shared" si="2"/>
        <v>0</v>
      </c>
      <c r="O13" s="38">
        <v>0.76400000000000001</v>
      </c>
      <c r="P13" s="45">
        <f t="shared" si="3"/>
        <v>0</v>
      </c>
      <c r="Q13" s="44">
        <v>1.3000000000000001E-2</v>
      </c>
      <c r="R13" s="39">
        <f t="shared" si="4"/>
        <v>0</v>
      </c>
      <c r="T13" s="12"/>
    </row>
    <row r="14" spans="2:25" x14ac:dyDescent="0.4">
      <c r="G14" s="75">
        <f t="shared" si="0"/>
        <v>0</v>
      </c>
      <c r="H14" s="48" t="s">
        <v>37</v>
      </c>
      <c r="I14" s="44">
        <v>0.54400000000000004</v>
      </c>
      <c r="J14" s="45">
        <f t="shared" si="5"/>
        <v>0</v>
      </c>
      <c r="K14" s="44">
        <v>0.92200000000000004</v>
      </c>
      <c r="L14" s="45">
        <f t="shared" si="1"/>
        <v>0</v>
      </c>
      <c r="M14" s="44">
        <v>0.70399999999999996</v>
      </c>
      <c r="N14" s="45">
        <f t="shared" si="2"/>
        <v>0</v>
      </c>
      <c r="O14" s="38">
        <v>0.19700000000000001</v>
      </c>
      <c r="P14" s="45">
        <f t="shared" si="3"/>
        <v>0</v>
      </c>
      <c r="Q14" s="44">
        <v>0.66900000000000004</v>
      </c>
      <c r="R14" s="39">
        <f t="shared" si="4"/>
        <v>0</v>
      </c>
      <c r="T14" s="12"/>
    </row>
    <row r="15" spans="2:25" x14ac:dyDescent="0.4">
      <c r="G15" s="75">
        <f t="shared" si="0"/>
        <v>0</v>
      </c>
      <c r="H15" s="53" t="s">
        <v>7</v>
      </c>
      <c r="I15" s="44">
        <v>0.85199999999999998</v>
      </c>
      <c r="J15" s="45">
        <f t="shared" si="5"/>
        <v>0</v>
      </c>
      <c r="K15" s="44">
        <v>0.99199999999999999</v>
      </c>
      <c r="L15" s="45">
        <f t="shared" si="1"/>
        <v>0</v>
      </c>
      <c r="M15" s="44">
        <v>0.20099999999999998</v>
      </c>
      <c r="N15" s="45">
        <f t="shared" si="2"/>
        <v>0</v>
      </c>
      <c r="O15" s="38">
        <v>0.41500000000000004</v>
      </c>
      <c r="P15" s="45">
        <f t="shared" si="3"/>
        <v>0</v>
      </c>
      <c r="Q15" s="44">
        <v>0.77699999999999991</v>
      </c>
      <c r="R15" s="39">
        <f t="shared" si="4"/>
        <v>0</v>
      </c>
      <c r="T15" s="12"/>
    </row>
    <row r="16" spans="2:25" x14ac:dyDescent="0.4">
      <c r="G16" s="75">
        <f t="shared" si="0"/>
        <v>0</v>
      </c>
      <c r="H16" s="48" t="s">
        <v>38</v>
      </c>
      <c r="I16" s="44">
        <v>0.89700000000000002</v>
      </c>
      <c r="J16" s="45">
        <f t="shared" si="5"/>
        <v>0</v>
      </c>
      <c r="K16" s="44">
        <v>0.44299999999999995</v>
      </c>
      <c r="L16" s="45">
        <f t="shared" si="1"/>
        <v>0</v>
      </c>
      <c r="M16" s="44">
        <v>0.35599999999999998</v>
      </c>
      <c r="N16" s="45">
        <f t="shared" si="2"/>
        <v>0</v>
      </c>
      <c r="O16" s="38">
        <v>0.28399999999999997</v>
      </c>
      <c r="P16" s="45">
        <f t="shared" si="3"/>
        <v>0</v>
      </c>
      <c r="Q16" s="44">
        <v>0.28900000000000003</v>
      </c>
      <c r="R16" s="39">
        <f t="shared" si="4"/>
        <v>0</v>
      </c>
      <c r="T16" s="12"/>
    </row>
    <row r="17" spans="7:20" x14ac:dyDescent="0.4">
      <c r="G17" s="75">
        <f t="shared" si="0"/>
        <v>0</v>
      </c>
      <c r="H17" s="48" t="s">
        <v>39</v>
      </c>
      <c r="I17" s="44">
        <v>3.4000000000000002E-2</v>
      </c>
      <c r="J17" s="45">
        <f t="shared" si="5"/>
        <v>0</v>
      </c>
      <c r="K17" s="44">
        <v>0.17899999999999999</v>
      </c>
      <c r="L17" s="45">
        <f t="shared" si="1"/>
        <v>0</v>
      </c>
      <c r="M17" s="44">
        <v>0.39900000000000002</v>
      </c>
      <c r="N17" s="45">
        <f t="shared" si="2"/>
        <v>0</v>
      </c>
      <c r="O17" s="38">
        <v>0.95399999999999996</v>
      </c>
      <c r="P17" s="45">
        <f t="shared" si="3"/>
        <v>0</v>
      </c>
      <c r="Q17" s="44">
        <v>0.49800000000000005</v>
      </c>
      <c r="R17" s="39">
        <f t="shared" si="4"/>
        <v>0</v>
      </c>
      <c r="T17" s="12"/>
    </row>
    <row r="18" spans="7:20" x14ac:dyDescent="0.4">
      <c r="G18" s="75">
        <f t="shared" si="0"/>
        <v>0</v>
      </c>
      <c r="H18" s="53" t="s">
        <v>8</v>
      </c>
      <c r="I18" s="44">
        <v>0.68600000000000005</v>
      </c>
      <c r="J18" s="45">
        <f t="shared" si="5"/>
        <v>0</v>
      </c>
      <c r="K18" s="44">
        <v>0.66600000000000004</v>
      </c>
      <c r="L18" s="45">
        <f t="shared" si="1"/>
        <v>0</v>
      </c>
      <c r="M18" s="44">
        <v>0.54699999999999993</v>
      </c>
      <c r="N18" s="45">
        <f t="shared" si="2"/>
        <v>0</v>
      </c>
      <c r="O18" s="38">
        <v>0.71</v>
      </c>
      <c r="P18" s="45">
        <f t="shared" si="3"/>
        <v>0</v>
      </c>
      <c r="Q18" s="44">
        <v>0.63900000000000001</v>
      </c>
      <c r="R18" s="39">
        <f t="shared" si="4"/>
        <v>0</v>
      </c>
      <c r="T18" s="12"/>
    </row>
    <row r="19" spans="7:20" x14ac:dyDescent="0.4">
      <c r="G19" s="75">
        <f t="shared" si="0"/>
        <v>0</v>
      </c>
      <c r="H19" s="48" t="s">
        <v>40</v>
      </c>
      <c r="I19" s="44">
        <v>0.221</v>
      </c>
      <c r="J19" s="45">
        <f t="shared" si="5"/>
        <v>0</v>
      </c>
      <c r="K19" s="44">
        <v>0.81199999999999994</v>
      </c>
      <c r="L19" s="45">
        <f t="shared" si="1"/>
        <v>0</v>
      </c>
      <c r="M19" s="44">
        <v>0.81600000000000006</v>
      </c>
      <c r="N19" s="45">
        <f t="shared" si="2"/>
        <v>0</v>
      </c>
      <c r="O19" s="38">
        <v>0.77300000000000002</v>
      </c>
      <c r="P19" s="45">
        <f t="shared" si="3"/>
        <v>0</v>
      </c>
      <c r="Q19" s="44">
        <v>0.27400000000000002</v>
      </c>
      <c r="R19" s="39">
        <f t="shared" si="4"/>
        <v>0</v>
      </c>
      <c r="T19" s="12"/>
    </row>
    <row r="20" spans="7:20" x14ac:dyDescent="0.4">
      <c r="G20" s="75">
        <f t="shared" si="0"/>
        <v>0</v>
      </c>
      <c r="H20" s="53" t="s">
        <v>9</v>
      </c>
      <c r="I20" s="44">
        <v>0.51700000000000002</v>
      </c>
      <c r="J20" s="45">
        <f t="shared" si="5"/>
        <v>0</v>
      </c>
      <c r="K20" s="44">
        <v>0.38100000000000001</v>
      </c>
      <c r="L20" s="45">
        <f t="shared" si="1"/>
        <v>0</v>
      </c>
      <c r="M20" s="44">
        <v>0.77600000000000002</v>
      </c>
      <c r="N20" s="45">
        <f t="shared" si="2"/>
        <v>0</v>
      </c>
      <c r="O20" s="38">
        <v>0.65400000000000003</v>
      </c>
      <c r="P20" s="45">
        <f t="shared" si="3"/>
        <v>0</v>
      </c>
      <c r="Q20" s="44">
        <v>0.29300000000000004</v>
      </c>
      <c r="R20" s="39">
        <f t="shared" si="4"/>
        <v>0</v>
      </c>
      <c r="T20" s="12"/>
    </row>
    <row r="21" spans="7:20" x14ac:dyDescent="0.4">
      <c r="G21" s="75">
        <f t="shared" si="0"/>
        <v>0</v>
      </c>
      <c r="H21" s="53" t="s">
        <v>10</v>
      </c>
      <c r="I21" s="44">
        <v>0.28300000000000003</v>
      </c>
      <c r="J21" s="45">
        <f t="shared" si="5"/>
        <v>0</v>
      </c>
      <c r="K21" s="44">
        <v>0.25</v>
      </c>
      <c r="L21" s="45">
        <f t="shared" si="1"/>
        <v>0</v>
      </c>
      <c r="M21" s="44">
        <v>0.95799999999999996</v>
      </c>
      <c r="N21" s="45">
        <f t="shared" si="2"/>
        <v>0</v>
      </c>
      <c r="O21" s="38">
        <v>0.72799999999999998</v>
      </c>
      <c r="P21" s="45">
        <f t="shared" si="3"/>
        <v>0</v>
      </c>
      <c r="Q21" s="44">
        <v>0.504</v>
      </c>
      <c r="R21" s="39">
        <f t="shared" si="4"/>
        <v>0</v>
      </c>
      <c r="T21" s="12"/>
    </row>
    <row r="22" spans="7:20" x14ac:dyDescent="0.4">
      <c r="G22" s="75">
        <f t="shared" si="0"/>
        <v>0</v>
      </c>
      <c r="H22" s="53" t="s">
        <v>11</v>
      </c>
      <c r="I22" s="44">
        <v>0.55700000000000005</v>
      </c>
      <c r="J22" s="45">
        <f t="shared" si="5"/>
        <v>0</v>
      </c>
      <c r="K22" s="44">
        <v>0.28500000000000003</v>
      </c>
      <c r="L22" s="45">
        <f t="shared" si="1"/>
        <v>0</v>
      </c>
      <c r="M22" s="44">
        <v>0.73299999999999998</v>
      </c>
      <c r="N22" s="45">
        <f t="shared" si="2"/>
        <v>0</v>
      </c>
      <c r="O22" s="38">
        <v>2.7000000000000003E-2</v>
      </c>
      <c r="P22" s="45">
        <f t="shared" si="3"/>
        <v>0</v>
      </c>
      <c r="Q22" s="44">
        <v>0.41</v>
      </c>
      <c r="R22" s="39">
        <f t="shared" si="4"/>
        <v>0</v>
      </c>
      <c r="T22" s="12"/>
    </row>
    <row r="23" spans="7:20" x14ac:dyDescent="0.4">
      <c r="G23" s="75">
        <f t="shared" si="0"/>
        <v>0</v>
      </c>
      <c r="H23" s="53" t="s">
        <v>12</v>
      </c>
      <c r="I23" s="44">
        <v>0.59599999999999997</v>
      </c>
      <c r="J23" s="45">
        <f t="shared" si="5"/>
        <v>0</v>
      </c>
      <c r="K23" s="44">
        <v>0.98100000000000009</v>
      </c>
      <c r="L23" s="45">
        <f t="shared" si="1"/>
        <v>0</v>
      </c>
      <c r="M23" s="44">
        <v>0.29100000000000004</v>
      </c>
      <c r="N23" s="45">
        <f t="shared" si="2"/>
        <v>0</v>
      </c>
      <c r="O23" s="38">
        <v>0.2</v>
      </c>
      <c r="P23" s="45">
        <f t="shared" si="3"/>
        <v>0</v>
      </c>
      <c r="Q23" s="44">
        <v>0.92599999999999993</v>
      </c>
      <c r="R23" s="39">
        <f t="shared" si="4"/>
        <v>0</v>
      </c>
      <c r="T23" s="12"/>
    </row>
    <row r="24" spans="7:20" x14ac:dyDescent="0.4">
      <c r="G24" s="75">
        <f t="shared" si="0"/>
        <v>0</v>
      </c>
      <c r="H24" s="48" t="s">
        <v>41</v>
      </c>
      <c r="I24" s="44">
        <v>0.61</v>
      </c>
      <c r="J24" s="45">
        <f t="shared" si="5"/>
        <v>0</v>
      </c>
      <c r="K24" s="44">
        <v>0.22700000000000001</v>
      </c>
      <c r="L24" s="45">
        <f t="shared" si="1"/>
        <v>0</v>
      </c>
      <c r="M24" s="44">
        <v>0.84099999999999997</v>
      </c>
      <c r="N24" s="45">
        <f t="shared" si="2"/>
        <v>0</v>
      </c>
      <c r="O24" s="38">
        <v>0.14499999999999999</v>
      </c>
      <c r="P24" s="45">
        <f t="shared" si="3"/>
        <v>0</v>
      </c>
      <c r="Q24" s="44">
        <v>0.90700000000000003</v>
      </c>
      <c r="R24" s="39">
        <f t="shared" si="4"/>
        <v>0</v>
      </c>
      <c r="T24" s="12"/>
    </row>
    <row r="25" spans="7:20" x14ac:dyDescent="0.4">
      <c r="G25" s="75">
        <f t="shared" si="0"/>
        <v>0</v>
      </c>
      <c r="H25" s="53" t="s">
        <v>13</v>
      </c>
      <c r="I25" s="44">
        <v>0.70700000000000007</v>
      </c>
      <c r="J25" s="45">
        <f t="shared" si="5"/>
        <v>0</v>
      </c>
      <c r="K25" s="44">
        <v>0.24399999999999999</v>
      </c>
      <c r="L25" s="45">
        <f t="shared" si="1"/>
        <v>0</v>
      </c>
      <c r="M25" s="44">
        <v>0.56900000000000006</v>
      </c>
      <c r="N25" s="45">
        <f t="shared" si="2"/>
        <v>0</v>
      </c>
      <c r="O25" s="38">
        <v>0.68899999999999995</v>
      </c>
      <c r="P25" s="45">
        <f t="shared" si="3"/>
        <v>0</v>
      </c>
      <c r="Q25" s="44">
        <v>0.157</v>
      </c>
      <c r="R25" s="39">
        <f t="shared" si="4"/>
        <v>0</v>
      </c>
      <c r="T25" s="12"/>
    </row>
    <row r="26" spans="7:20" x14ac:dyDescent="0.4">
      <c r="G26" s="75">
        <f t="shared" si="0"/>
        <v>0</v>
      </c>
      <c r="H26" s="53" t="s">
        <v>14</v>
      </c>
      <c r="I26" s="44">
        <v>0.92300000000000004</v>
      </c>
      <c r="J26" s="45">
        <f t="shared" si="5"/>
        <v>0</v>
      </c>
      <c r="K26" s="44">
        <v>0.45800000000000002</v>
      </c>
      <c r="L26" s="45">
        <f t="shared" si="1"/>
        <v>0</v>
      </c>
      <c r="M26" s="44">
        <v>0.376</v>
      </c>
      <c r="N26" s="45">
        <f t="shared" si="2"/>
        <v>0</v>
      </c>
      <c r="O26" s="38">
        <v>0.217</v>
      </c>
      <c r="P26" s="45">
        <f t="shared" si="3"/>
        <v>0</v>
      </c>
      <c r="Q26" s="44">
        <v>0.185</v>
      </c>
      <c r="R26" s="39">
        <f t="shared" si="4"/>
        <v>0</v>
      </c>
      <c r="T26" s="12"/>
    </row>
    <row r="27" spans="7:20" x14ac:dyDescent="0.4">
      <c r="G27" s="75">
        <f t="shared" si="0"/>
        <v>0</v>
      </c>
      <c r="H27" s="53" t="s">
        <v>15</v>
      </c>
      <c r="I27" s="44">
        <v>8.8999999999999996E-2</v>
      </c>
      <c r="J27" s="45">
        <f t="shared" si="5"/>
        <v>0</v>
      </c>
      <c r="K27" s="44">
        <v>0.82499999999999996</v>
      </c>
      <c r="L27" s="45">
        <f t="shared" si="1"/>
        <v>0</v>
      </c>
      <c r="M27" s="44">
        <v>1.7999999999999999E-2</v>
      </c>
      <c r="N27" s="45">
        <f t="shared" si="2"/>
        <v>0</v>
      </c>
      <c r="O27" s="38">
        <v>0.95799999999999996</v>
      </c>
      <c r="P27" s="45">
        <f t="shared" si="3"/>
        <v>0</v>
      </c>
      <c r="Q27" s="44">
        <v>0.23199999999999998</v>
      </c>
      <c r="R27" s="39">
        <f t="shared" si="4"/>
        <v>0</v>
      </c>
      <c r="T27" s="12"/>
    </row>
    <row r="28" spans="7:20" x14ac:dyDescent="0.4">
      <c r="G28" s="75">
        <f t="shared" si="0"/>
        <v>0</v>
      </c>
      <c r="H28" s="53" t="s">
        <v>16</v>
      </c>
      <c r="I28" s="44">
        <v>0.91799999999999993</v>
      </c>
      <c r="J28" s="45">
        <f t="shared" si="5"/>
        <v>0</v>
      </c>
      <c r="K28" s="44">
        <v>0.73499999999999999</v>
      </c>
      <c r="L28" s="45">
        <f t="shared" si="1"/>
        <v>0</v>
      </c>
      <c r="M28" s="44">
        <v>0.254</v>
      </c>
      <c r="N28" s="45">
        <f t="shared" si="2"/>
        <v>0</v>
      </c>
      <c r="O28" s="38">
        <v>0.91899999999999993</v>
      </c>
      <c r="P28" s="45">
        <f t="shared" si="3"/>
        <v>0</v>
      </c>
      <c r="Q28" s="44">
        <v>0.66500000000000004</v>
      </c>
      <c r="R28" s="39">
        <f t="shared" si="4"/>
        <v>0</v>
      </c>
      <c r="T28" s="12"/>
    </row>
    <row r="29" spans="7:20" x14ac:dyDescent="0.4">
      <c r="G29" s="75">
        <f t="shared" si="0"/>
        <v>0</v>
      </c>
      <c r="H29" s="53" t="s">
        <v>17</v>
      </c>
      <c r="I29" s="44">
        <v>0.59000000000000008</v>
      </c>
      <c r="J29" s="45">
        <f t="shared" si="5"/>
        <v>0</v>
      </c>
      <c r="K29" s="44">
        <v>0.86999999999999988</v>
      </c>
      <c r="L29" s="45">
        <f t="shared" si="1"/>
        <v>0</v>
      </c>
      <c r="M29" s="44">
        <v>0.88500000000000001</v>
      </c>
      <c r="N29" s="45">
        <f t="shared" si="2"/>
        <v>0</v>
      </c>
      <c r="O29" s="38">
        <v>0.82899999999999996</v>
      </c>
      <c r="P29" s="45">
        <f t="shared" si="3"/>
        <v>0</v>
      </c>
      <c r="Q29" s="44">
        <v>0.499</v>
      </c>
      <c r="R29" s="39">
        <f t="shared" si="4"/>
        <v>0</v>
      </c>
      <c r="T29" s="12"/>
    </row>
    <row r="30" spans="7:20" x14ac:dyDescent="0.4">
      <c r="G30" s="75">
        <f t="shared" si="0"/>
        <v>0</v>
      </c>
      <c r="H30" s="53" t="s">
        <v>18</v>
      </c>
      <c r="I30" s="44">
        <v>0.54500000000000004</v>
      </c>
      <c r="J30" s="45">
        <f t="shared" si="5"/>
        <v>0</v>
      </c>
      <c r="K30" s="44">
        <v>0.97100000000000009</v>
      </c>
      <c r="L30" s="45">
        <f t="shared" si="1"/>
        <v>0</v>
      </c>
      <c r="M30" s="44">
        <v>0.58200000000000007</v>
      </c>
      <c r="N30" s="45">
        <f t="shared" si="2"/>
        <v>0</v>
      </c>
      <c r="O30" s="38">
        <v>0.17199999999999999</v>
      </c>
      <c r="P30" s="45">
        <f t="shared" si="3"/>
        <v>0</v>
      </c>
      <c r="Q30" s="44">
        <v>0.80999999999999994</v>
      </c>
      <c r="R30" s="39">
        <f t="shared" si="4"/>
        <v>0</v>
      </c>
      <c r="T30" s="12"/>
    </row>
    <row r="31" spans="7:20" x14ac:dyDescent="0.4">
      <c r="G31" s="75">
        <f t="shared" si="0"/>
        <v>0</v>
      </c>
      <c r="H31" s="53" t="s">
        <v>19</v>
      </c>
      <c r="I31" s="44">
        <v>0.47899999999999998</v>
      </c>
      <c r="J31" s="45">
        <f t="shared" si="5"/>
        <v>0</v>
      </c>
      <c r="K31" s="44">
        <v>0.495</v>
      </c>
      <c r="L31" s="45">
        <f t="shared" si="1"/>
        <v>0</v>
      </c>
      <c r="M31" s="44">
        <v>0.78800000000000003</v>
      </c>
      <c r="N31" s="45">
        <f t="shared" si="2"/>
        <v>0</v>
      </c>
      <c r="O31" s="38">
        <v>0.92200000000000004</v>
      </c>
      <c r="P31" s="45">
        <f t="shared" si="3"/>
        <v>0</v>
      </c>
      <c r="Q31" s="44">
        <v>0.30299999999999999</v>
      </c>
      <c r="R31" s="39">
        <f t="shared" si="4"/>
        <v>0</v>
      </c>
      <c r="T31" s="12"/>
    </row>
    <row r="32" spans="7:20" x14ac:dyDescent="0.4">
      <c r="G32" s="75">
        <f t="shared" si="0"/>
        <v>0</v>
      </c>
      <c r="H32" s="53" t="s">
        <v>20</v>
      </c>
      <c r="I32" s="44">
        <v>0.38100000000000001</v>
      </c>
      <c r="J32" s="45">
        <f t="shared" si="5"/>
        <v>0</v>
      </c>
      <c r="K32" s="44">
        <v>0.40499999999999997</v>
      </c>
      <c r="L32" s="45">
        <f t="shared" si="1"/>
        <v>0</v>
      </c>
      <c r="M32" s="44">
        <v>0.67900000000000005</v>
      </c>
      <c r="N32" s="45">
        <f t="shared" si="2"/>
        <v>0</v>
      </c>
      <c r="O32" s="38">
        <v>0.26</v>
      </c>
      <c r="P32" s="45">
        <f t="shared" si="3"/>
        <v>0</v>
      </c>
      <c r="Q32" s="44">
        <v>6.0000000000000001E-3</v>
      </c>
      <c r="R32" s="39">
        <f t="shared" si="4"/>
        <v>0</v>
      </c>
      <c r="T32" s="12"/>
    </row>
    <row r="33" spans="7:20" x14ac:dyDescent="0.4">
      <c r="G33" s="75">
        <f t="shared" si="0"/>
        <v>0</v>
      </c>
      <c r="H33" s="53" t="s">
        <v>21</v>
      </c>
      <c r="I33" s="44">
        <v>0.182</v>
      </c>
      <c r="J33" s="45">
        <f t="shared" si="5"/>
        <v>0</v>
      </c>
      <c r="K33" s="44">
        <v>0.59299999999999997</v>
      </c>
      <c r="L33" s="45">
        <f t="shared" si="1"/>
        <v>0</v>
      </c>
      <c r="M33" s="44">
        <v>3.4000000000000002E-2</v>
      </c>
      <c r="N33" s="45">
        <f t="shared" si="2"/>
        <v>0</v>
      </c>
      <c r="O33" s="38">
        <v>0.28100000000000003</v>
      </c>
      <c r="P33" s="45">
        <f t="shared" si="3"/>
        <v>0</v>
      </c>
      <c r="Q33" s="44">
        <v>3.2000000000000001E-2</v>
      </c>
      <c r="R33" s="39">
        <f t="shared" si="4"/>
        <v>0</v>
      </c>
      <c r="T33" s="12"/>
    </row>
    <row r="34" spans="7:20" x14ac:dyDescent="0.4">
      <c r="G34" s="75">
        <f t="shared" si="0"/>
        <v>0</v>
      </c>
      <c r="H34" s="53" t="s">
        <v>22</v>
      </c>
      <c r="I34" s="44">
        <v>0.68799999999999994</v>
      </c>
      <c r="J34" s="45">
        <f t="shared" si="5"/>
        <v>0</v>
      </c>
      <c r="K34" s="44">
        <v>0.22200000000000003</v>
      </c>
      <c r="L34" s="45">
        <f t="shared" si="1"/>
        <v>0</v>
      </c>
      <c r="M34" s="44">
        <v>0.75900000000000001</v>
      </c>
      <c r="N34" s="45">
        <f t="shared" si="2"/>
        <v>0</v>
      </c>
      <c r="O34" s="38">
        <v>0.28599999999999998</v>
      </c>
      <c r="P34" s="45">
        <f t="shared" si="3"/>
        <v>0</v>
      </c>
      <c r="Q34" s="44">
        <v>0.379</v>
      </c>
      <c r="R34" s="39">
        <f t="shared" si="4"/>
        <v>0</v>
      </c>
      <c r="T34" s="12"/>
    </row>
    <row r="35" spans="7:20" x14ac:dyDescent="0.4">
      <c r="G35" s="75">
        <f t="shared" si="0"/>
        <v>0</v>
      </c>
      <c r="H35" s="53" t="s">
        <v>23</v>
      </c>
      <c r="I35" s="44">
        <v>6.8000000000000005E-2</v>
      </c>
      <c r="J35" s="45">
        <f t="shared" si="5"/>
        <v>0</v>
      </c>
      <c r="K35" s="44">
        <v>0.56900000000000006</v>
      </c>
      <c r="L35" s="45">
        <f t="shared" si="1"/>
        <v>0</v>
      </c>
      <c r="M35" s="44">
        <v>0.56200000000000006</v>
      </c>
      <c r="N35" s="45">
        <f t="shared" si="2"/>
        <v>0</v>
      </c>
      <c r="O35" s="38">
        <v>0.70199999999999996</v>
      </c>
      <c r="P35" s="45">
        <f t="shared" si="3"/>
        <v>0</v>
      </c>
      <c r="Q35" s="44">
        <v>0.44400000000000006</v>
      </c>
      <c r="R35" s="39">
        <f t="shared" si="4"/>
        <v>0</v>
      </c>
      <c r="T35" s="12"/>
    </row>
    <row r="36" spans="7:20" x14ac:dyDescent="0.4">
      <c r="G36" s="75">
        <f t="shared" si="0"/>
        <v>0</v>
      </c>
      <c r="H36" s="48" t="s">
        <v>42</v>
      </c>
      <c r="I36" s="44">
        <v>0.54600000000000004</v>
      </c>
      <c r="J36" s="45">
        <f t="shared" ref="J36:J53" si="6">I36*HealthLevelWeight</f>
        <v>0</v>
      </c>
      <c r="K36" s="44">
        <v>0.19</v>
      </c>
      <c r="L36" s="45">
        <f t="shared" ref="L36:L53" si="7">K36*ResponsivenessWeight</f>
        <v>0</v>
      </c>
      <c r="M36" s="44">
        <v>0.78300000000000003</v>
      </c>
      <c r="N36" s="45">
        <f t="shared" ref="N36:N53" si="8">M36*FinancialFairnessWeight</f>
        <v>0</v>
      </c>
      <c r="O36" s="38">
        <v>8.6999999999999994E-2</v>
      </c>
      <c r="P36" s="45">
        <f t="shared" ref="P36:P53" si="9">O36*HealthDistributionWeight</f>
        <v>0</v>
      </c>
      <c r="Q36" s="44">
        <v>0.84600000000000009</v>
      </c>
      <c r="R36" s="39">
        <f t="shared" ref="R36:R53" si="10">Q36*ResponseDistributionWeight</f>
        <v>0</v>
      </c>
      <c r="T36" s="12"/>
    </row>
    <row r="37" spans="7:20" x14ac:dyDescent="0.4">
      <c r="G37" s="75">
        <f t="shared" si="0"/>
        <v>0</v>
      </c>
      <c r="H37" s="48" t="s">
        <v>43</v>
      </c>
      <c r="I37" s="44">
        <v>0.92500000000000004</v>
      </c>
      <c r="J37" s="45">
        <f t="shared" si="6"/>
        <v>0</v>
      </c>
      <c r="K37" s="44">
        <v>0.753</v>
      </c>
      <c r="L37" s="45">
        <f t="shared" si="7"/>
        <v>0</v>
      </c>
      <c r="M37" s="44">
        <v>0.80999999999999994</v>
      </c>
      <c r="N37" s="45">
        <f t="shared" si="8"/>
        <v>0</v>
      </c>
      <c r="O37" s="38">
        <v>1.4000000000000002E-2</v>
      </c>
      <c r="P37" s="45">
        <f t="shared" si="9"/>
        <v>0</v>
      </c>
      <c r="Q37" s="44">
        <v>0.45899999999999996</v>
      </c>
      <c r="R37" s="39">
        <f t="shared" si="10"/>
        <v>0</v>
      </c>
      <c r="T37" s="12"/>
    </row>
    <row r="38" spans="7:20" x14ac:dyDescent="0.4">
      <c r="G38" s="75">
        <f t="shared" si="0"/>
        <v>0</v>
      </c>
      <c r="H38" s="48" t="s">
        <v>44</v>
      </c>
      <c r="I38" s="44">
        <v>0.91999999999999993</v>
      </c>
      <c r="J38" s="45">
        <f t="shared" si="6"/>
        <v>0</v>
      </c>
      <c r="K38" s="44">
        <v>0.92599999999999993</v>
      </c>
      <c r="L38" s="45">
        <f t="shared" si="7"/>
        <v>0</v>
      </c>
      <c r="M38" s="44">
        <v>0.20899999999999999</v>
      </c>
      <c r="N38" s="45">
        <f t="shared" si="8"/>
        <v>0</v>
      </c>
      <c r="O38" s="38">
        <v>0.80700000000000005</v>
      </c>
      <c r="P38" s="45">
        <f t="shared" si="9"/>
        <v>0</v>
      </c>
      <c r="Q38" s="44">
        <v>0.24700000000000003</v>
      </c>
      <c r="R38" s="39">
        <f t="shared" si="10"/>
        <v>0</v>
      </c>
      <c r="T38" s="12"/>
    </row>
    <row r="39" spans="7:20" x14ac:dyDescent="0.4">
      <c r="G39" s="75">
        <f t="shared" si="0"/>
        <v>0</v>
      </c>
      <c r="H39" s="53" t="s">
        <v>24</v>
      </c>
      <c r="I39" s="44">
        <v>0.73599999999999999</v>
      </c>
      <c r="J39" s="45">
        <f t="shared" si="6"/>
        <v>0</v>
      </c>
      <c r="K39" s="44">
        <v>0.85500000000000009</v>
      </c>
      <c r="L39" s="45">
        <f t="shared" si="7"/>
        <v>0</v>
      </c>
      <c r="M39" s="44">
        <v>0.38900000000000001</v>
      </c>
      <c r="N39" s="45">
        <f t="shared" si="8"/>
        <v>0</v>
      </c>
      <c r="O39" s="38">
        <v>0.8869999999999999</v>
      </c>
      <c r="P39" s="45">
        <f t="shared" si="9"/>
        <v>0</v>
      </c>
      <c r="Q39" s="44">
        <v>0.55800000000000005</v>
      </c>
      <c r="R39" s="39">
        <f t="shared" si="10"/>
        <v>0</v>
      </c>
      <c r="T39" s="12"/>
    </row>
    <row r="40" spans="7:20" x14ac:dyDescent="0.4">
      <c r="G40" s="75">
        <f t="shared" si="0"/>
        <v>0</v>
      </c>
      <c r="H40" s="53" t="s">
        <v>25</v>
      </c>
      <c r="I40" s="44">
        <v>0.97300000000000009</v>
      </c>
      <c r="J40" s="45">
        <f t="shared" si="6"/>
        <v>0</v>
      </c>
      <c r="K40" s="44">
        <v>0.253</v>
      </c>
      <c r="L40" s="45">
        <f t="shared" si="7"/>
        <v>0</v>
      </c>
      <c r="M40" s="44">
        <v>0.95899999999999996</v>
      </c>
      <c r="N40" s="45">
        <f t="shared" si="8"/>
        <v>0</v>
      </c>
      <c r="O40" s="38">
        <v>0.88900000000000001</v>
      </c>
      <c r="P40" s="45">
        <f t="shared" si="9"/>
        <v>0</v>
      </c>
      <c r="Q40" s="44">
        <v>0.69400000000000006</v>
      </c>
      <c r="R40" s="39">
        <f t="shared" si="10"/>
        <v>0</v>
      </c>
      <c r="T40" s="12"/>
    </row>
    <row r="41" spans="7:20" x14ac:dyDescent="0.4">
      <c r="G41" s="75">
        <f t="shared" si="0"/>
        <v>0</v>
      </c>
      <c r="H41" s="53" t="s">
        <v>26</v>
      </c>
      <c r="I41" s="44">
        <v>0.88500000000000001</v>
      </c>
      <c r="J41" s="45">
        <f t="shared" si="6"/>
        <v>0</v>
      </c>
      <c r="K41" s="44">
        <v>0.82799999999999996</v>
      </c>
      <c r="L41" s="45">
        <f t="shared" si="7"/>
        <v>0</v>
      </c>
      <c r="M41" s="44">
        <v>0.80199999999999994</v>
      </c>
      <c r="N41" s="45">
        <f t="shared" si="8"/>
        <v>0</v>
      </c>
      <c r="O41" s="38">
        <v>0.79500000000000004</v>
      </c>
      <c r="P41" s="45">
        <f t="shared" si="9"/>
        <v>0</v>
      </c>
      <c r="Q41" s="44">
        <v>0.99299999999999999</v>
      </c>
      <c r="R41" s="39">
        <f t="shared" si="10"/>
        <v>0</v>
      </c>
      <c r="T41" s="12"/>
    </row>
    <row r="42" spans="7:20" x14ac:dyDescent="0.4">
      <c r="G42" s="75">
        <f t="shared" si="0"/>
        <v>0</v>
      </c>
      <c r="H42" s="53" t="s">
        <v>27</v>
      </c>
      <c r="I42" s="44">
        <v>0.97399999999999998</v>
      </c>
      <c r="J42" s="45">
        <f t="shared" si="6"/>
        <v>0</v>
      </c>
      <c r="K42" s="44">
        <v>0.158</v>
      </c>
      <c r="L42" s="45">
        <f t="shared" si="7"/>
        <v>0</v>
      </c>
      <c r="M42" s="44">
        <v>0.28999999999999998</v>
      </c>
      <c r="N42" s="45">
        <f t="shared" si="8"/>
        <v>0</v>
      </c>
      <c r="O42" s="38">
        <v>0.20499999999999999</v>
      </c>
      <c r="P42" s="45">
        <f t="shared" si="9"/>
        <v>0</v>
      </c>
      <c r="Q42" s="44">
        <v>0.94800000000000006</v>
      </c>
      <c r="R42" s="39">
        <f t="shared" si="10"/>
        <v>0</v>
      </c>
      <c r="T42" s="12"/>
    </row>
    <row r="43" spans="7:20" x14ac:dyDescent="0.4">
      <c r="G43" s="75">
        <f t="shared" si="0"/>
        <v>0</v>
      </c>
      <c r="H43" s="48" t="s">
        <v>45</v>
      </c>
      <c r="I43" s="44">
        <v>0.81799999999999995</v>
      </c>
      <c r="J43" s="45">
        <f t="shared" si="6"/>
        <v>0</v>
      </c>
      <c r="K43" s="44">
        <v>0.11000000000000001</v>
      </c>
      <c r="L43" s="45">
        <f t="shared" si="7"/>
        <v>0</v>
      </c>
      <c r="M43" s="44">
        <v>0.42699999999999994</v>
      </c>
      <c r="N43" s="45">
        <f t="shared" si="8"/>
        <v>0</v>
      </c>
      <c r="O43" s="38">
        <v>0.78800000000000003</v>
      </c>
      <c r="P43" s="45">
        <f t="shared" si="9"/>
        <v>0</v>
      </c>
      <c r="Q43" s="44">
        <v>0.58600000000000008</v>
      </c>
      <c r="R43" s="39">
        <f t="shared" si="10"/>
        <v>0</v>
      </c>
      <c r="T43" s="12"/>
    </row>
    <row r="44" spans="7:20" x14ac:dyDescent="0.4">
      <c r="G44" s="75">
        <f t="shared" si="0"/>
        <v>0</v>
      </c>
      <c r="H44" s="53" t="s">
        <v>28</v>
      </c>
      <c r="I44" s="44">
        <v>0.32500000000000001</v>
      </c>
      <c r="J44" s="45">
        <f t="shared" si="6"/>
        <v>0</v>
      </c>
      <c r="K44" s="44">
        <v>1.7999999999999999E-2</v>
      </c>
      <c r="L44" s="45">
        <f t="shared" si="7"/>
        <v>0</v>
      </c>
      <c r="M44" s="44">
        <v>0.154</v>
      </c>
      <c r="N44" s="45">
        <f t="shared" si="8"/>
        <v>0</v>
      </c>
      <c r="O44" s="38">
        <v>0.378</v>
      </c>
      <c r="P44" s="45">
        <f t="shared" si="9"/>
        <v>0</v>
      </c>
      <c r="Q44" s="44">
        <v>0.24399999999999999</v>
      </c>
      <c r="R44" s="39">
        <f t="shared" si="10"/>
        <v>0</v>
      </c>
      <c r="T44" s="12"/>
    </row>
    <row r="45" spans="7:20" x14ac:dyDescent="0.4">
      <c r="G45" s="75">
        <f t="shared" si="0"/>
        <v>0</v>
      </c>
      <c r="H45" s="48" t="s">
        <v>46</v>
      </c>
      <c r="I45" s="44">
        <v>0.67699999999999994</v>
      </c>
      <c r="J45" s="45">
        <f t="shared" si="6"/>
        <v>0</v>
      </c>
      <c r="K45" s="44">
        <v>0.79500000000000004</v>
      </c>
      <c r="L45" s="45">
        <f t="shared" si="7"/>
        <v>0</v>
      </c>
      <c r="M45" s="44">
        <v>0.19400000000000001</v>
      </c>
      <c r="N45" s="45">
        <f t="shared" si="8"/>
        <v>0</v>
      </c>
      <c r="O45" s="38">
        <v>0.59699999999999998</v>
      </c>
      <c r="P45" s="45">
        <f t="shared" si="9"/>
        <v>0</v>
      </c>
      <c r="Q45" s="44">
        <v>0.755</v>
      </c>
      <c r="R45" s="39">
        <f t="shared" si="10"/>
        <v>0</v>
      </c>
      <c r="T45" s="12"/>
    </row>
    <row r="46" spans="7:20" x14ac:dyDescent="0.4">
      <c r="G46" s="75">
        <f t="shared" si="0"/>
        <v>0</v>
      </c>
      <c r="H46" s="48" t="s">
        <v>47</v>
      </c>
      <c r="I46" s="44">
        <v>0.21000000000000002</v>
      </c>
      <c r="J46" s="45">
        <f t="shared" si="6"/>
        <v>0</v>
      </c>
      <c r="K46" s="44">
        <v>0.65</v>
      </c>
      <c r="L46" s="45">
        <f t="shared" si="7"/>
        <v>0</v>
      </c>
      <c r="M46" s="44">
        <v>0.82200000000000006</v>
      </c>
      <c r="N46" s="45">
        <f t="shared" si="8"/>
        <v>0</v>
      </c>
      <c r="O46" s="38">
        <v>0.63</v>
      </c>
      <c r="P46" s="45">
        <f t="shared" si="9"/>
        <v>0</v>
      </c>
      <c r="Q46" s="44">
        <v>0.91899999999999993</v>
      </c>
      <c r="R46" s="39">
        <f t="shared" si="10"/>
        <v>0</v>
      </c>
      <c r="T46" s="12"/>
    </row>
    <row r="47" spans="7:20" x14ac:dyDescent="0.4">
      <c r="G47" s="75">
        <f t="shared" si="0"/>
        <v>0</v>
      </c>
      <c r="H47" s="53" t="s">
        <v>29</v>
      </c>
      <c r="I47" s="44">
        <v>0.49400000000000005</v>
      </c>
      <c r="J47" s="45">
        <f t="shared" si="6"/>
        <v>0</v>
      </c>
      <c r="K47" s="44">
        <v>0.312</v>
      </c>
      <c r="L47" s="45">
        <f t="shared" si="7"/>
        <v>0</v>
      </c>
      <c r="M47" s="44">
        <v>0.73199999999999998</v>
      </c>
      <c r="N47" s="45">
        <f t="shared" si="8"/>
        <v>0</v>
      </c>
      <c r="O47" s="38">
        <v>0.10800000000000001</v>
      </c>
      <c r="P47" s="45">
        <f t="shared" si="9"/>
        <v>0</v>
      </c>
      <c r="Q47" s="44">
        <v>0.55499999999999994</v>
      </c>
      <c r="R47" s="39">
        <f t="shared" si="10"/>
        <v>0</v>
      </c>
      <c r="T47" s="12"/>
    </row>
    <row r="48" spans="7:20" x14ac:dyDescent="0.4">
      <c r="G48" s="75">
        <f t="shared" si="0"/>
        <v>0</v>
      </c>
      <c r="H48" s="48" t="s">
        <v>48</v>
      </c>
      <c r="I48" s="44">
        <v>0.84899999999999998</v>
      </c>
      <c r="J48" s="45">
        <f t="shared" si="6"/>
        <v>0</v>
      </c>
      <c r="K48" s="44">
        <v>0.58099999999999996</v>
      </c>
      <c r="L48" s="45">
        <f t="shared" si="7"/>
        <v>0</v>
      </c>
      <c r="M48" s="44">
        <v>0.82400000000000007</v>
      </c>
      <c r="N48" s="45">
        <f t="shared" si="8"/>
        <v>0</v>
      </c>
      <c r="O48" s="38">
        <v>0.29799999999999999</v>
      </c>
      <c r="P48" s="45">
        <f t="shared" si="9"/>
        <v>0</v>
      </c>
      <c r="Q48" s="44">
        <v>0.98199999999999998</v>
      </c>
      <c r="R48" s="39">
        <f t="shared" si="10"/>
        <v>0</v>
      </c>
      <c r="T48" s="12"/>
    </row>
    <row r="49" spans="7:20" x14ac:dyDescent="0.4">
      <c r="G49" s="75">
        <f t="shared" si="0"/>
        <v>0</v>
      </c>
      <c r="H49" s="48" t="s">
        <v>49</v>
      </c>
      <c r="I49" s="44">
        <v>0.19900000000000001</v>
      </c>
      <c r="J49" s="45">
        <f t="shared" si="6"/>
        <v>0</v>
      </c>
      <c r="K49" s="44">
        <v>0.98199999999999998</v>
      </c>
      <c r="L49" s="45">
        <f t="shared" si="7"/>
        <v>0</v>
      </c>
      <c r="M49" s="44">
        <v>0.71</v>
      </c>
      <c r="N49" s="45">
        <f t="shared" si="8"/>
        <v>0</v>
      </c>
      <c r="O49" s="38">
        <v>0.50800000000000001</v>
      </c>
      <c r="P49" s="45">
        <f t="shared" si="9"/>
        <v>0</v>
      </c>
      <c r="Q49" s="44">
        <v>0.27900000000000003</v>
      </c>
      <c r="R49" s="39">
        <f t="shared" si="10"/>
        <v>0</v>
      </c>
      <c r="T49" s="12"/>
    </row>
    <row r="50" spans="7:20" x14ac:dyDescent="0.4">
      <c r="G50" s="75">
        <f t="shared" si="0"/>
        <v>0</v>
      </c>
      <c r="H50" s="53" t="s">
        <v>30</v>
      </c>
      <c r="I50" s="44">
        <v>0.18099999999999999</v>
      </c>
      <c r="J50" s="45">
        <f t="shared" si="6"/>
        <v>0</v>
      </c>
      <c r="K50" s="44">
        <v>0.65100000000000002</v>
      </c>
      <c r="L50" s="45">
        <f t="shared" si="7"/>
        <v>0</v>
      </c>
      <c r="M50" s="44">
        <v>4.0000000000000001E-3</v>
      </c>
      <c r="N50" s="45">
        <f t="shared" si="8"/>
        <v>0</v>
      </c>
      <c r="O50" s="38">
        <v>0.03</v>
      </c>
      <c r="P50" s="45">
        <f t="shared" si="9"/>
        <v>0</v>
      </c>
      <c r="Q50" s="44">
        <v>0.80500000000000005</v>
      </c>
      <c r="R50" s="39">
        <f t="shared" si="10"/>
        <v>0</v>
      </c>
      <c r="T50" s="12"/>
    </row>
    <row r="51" spans="7:20" x14ac:dyDescent="0.4">
      <c r="G51" s="75">
        <f t="shared" si="0"/>
        <v>0</v>
      </c>
      <c r="H51" s="53" t="s">
        <v>31</v>
      </c>
      <c r="I51" s="44">
        <v>0.20499999999999999</v>
      </c>
      <c r="J51" s="45">
        <f t="shared" si="6"/>
        <v>0</v>
      </c>
      <c r="K51" s="44">
        <v>0.9890000000000001</v>
      </c>
      <c r="L51" s="45">
        <f t="shared" si="7"/>
        <v>0</v>
      </c>
      <c r="M51" s="44">
        <v>0.38300000000000001</v>
      </c>
      <c r="N51" s="45">
        <f t="shared" si="8"/>
        <v>0</v>
      </c>
      <c r="O51" s="38">
        <v>0.97699999999999998</v>
      </c>
      <c r="P51" s="45">
        <f t="shared" si="9"/>
        <v>0</v>
      </c>
      <c r="Q51" s="44">
        <v>0.128</v>
      </c>
      <c r="R51" s="39">
        <f t="shared" si="10"/>
        <v>0</v>
      </c>
      <c r="T51" s="12"/>
    </row>
    <row r="52" spans="7:20" x14ac:dyDescent="0.4">
      <c r="G52" s="75">
        <f t="shared" si="0"/>
        <v>0</v>
      </c>
      <c r="H52" s="53" t="s">
        <v>32</v>
      </c>
      <c r="I52" s="44">
        <v>0.45400000000000001</v>
      </c>
      <c r="J52" s="45">
        <f t="shared" si="6"/>
        <v>0</v>
      </c>
      <c r="K52" s="44">
        <v>0.57000000000000006</v>
      </c>
      <c r="L52" s="45">
        <f t="shared" si="7"/>
        <v>0</v>
      </c>
      <c r="M52" s="44">
        <v>0.93900000000000006</v>
      </c>
      <c r="N52" s="45">
        <f t="shared" si="8"/>
        <v>0</v>
      </c>
      <c r="O52" s="38">
        <v>0.47000000000000003</v>
      </c>
      <c r="P52" s="45">
        <f t="shared" si="9"/>
        <v>0</v>
      </c>
      <c r="Q52" s="44">
        <v>0.48899999999999999</v>
      </c>
      <c r="R52" s="39">
        <f t="shared" si="10"/>
        <v>0</v>
      </c>
      <c r="T52" s="12"/>
    </row>
    <row r="53" spans="7:20" ht="13" thickBot="1" x14ac:dyDescent="0.45">
      <c r="G53" s="76">
        <f t="shared" si="0"/>
        <v>0</v>
      </c>
      <c r="H53" s="74" t="s">
        <v>33</v>
      </c>
      <c r="I53" s="46">
        <v>0.496</v>
      </c>
      <c r="J53" s="47">
        <f t="shared" si="6"/>
        <v>0</v>
      </c>
      <c r="K53" s="46">
        <v>0.378</v>
      </c>
      <c r="L53" s="47">
        <f t="shared" si="7"/>
        <v>0</v>
      </c>
      <c r="M53" s="46">
        <v>0.28799999999999998</v>
      </c>
      <c r="N53" s="47">
        <f t="shared" si="8"/>
        <v>0</v>
      </c>
      <c r="O53" s="40">
        <v>0.64900000000000002</v>
      </c>
      <c r="P53" s="47">
        <f t="shared" si="9"/>
        <v>0</v>
      </c>
      <c r="Q53" s="46">
        <v>0.93300000000000005</v>
      </c>
      <c r="R53" s="41">
        <f t="shared" si="10"/>
        <v>0</v>
      </c>
      <c r="T53" s="12"/>
    </row>
  </sheetData>
  <mergeCells count="5">
    <mergeCell ref="I2:J2"/>
    <mergeCell ref="K2:L2"/>
    <mergeCell ref="M2:N2"/>
    <mergeCell ref="O2:P2"/>
    <mergeCell ref="Q2:R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AS47"/>
  <sheetViews>
    <sheetView zoomScaleNormal="100" workbookViewId="0">
      <selection activeCell="D3" sqref="D3:E5"/>
    </sheetView>
  </sheetViews>
  <sheetFormatPr defaultColWidth="9.1171875" defaultRowHeight="12.7" x14ac:dyDescent="0.4"/>
  <cols>
    <col min="1" max="1" width="2.41015625" style="7" customWidth="1"/>
    <col min="2" max="2" width="4" style="7" customWidth="1"/>
    <col min="3" max="3" width="9" style="7" customWidth="1"/>
    <col min="4" max="4" width="10.29296875" style="7" customWidth="1"/>
    <col min="5" max="5" width="9.1171875" style="7" customWidth="1"/>
    <col min="6" max="6" width="4.29296875" style="7" customWidth="1"/>
    <col min="7" max="8" width="9.1171875" style="7" customWidth="1"/>
    <col min="9" max="9" width="4.29296875" style="7" customWidth="1"/>
    <col min="10" max="11" width="9.1171875" style="7" customWidth="1"/>
    <col min="12" max="12" width="4.29296875" style="7" customWidth="1"/>
    <col min="13" max="13" width="11.41015625" style="7" customWidth="1"/>
    <col min="14" max="14" width="9.1171875" style="7" customWidth="1"/>
    <col min="15" max="15" width="5" style="7" customWidth="1"/>
    <col min="16" max="16" width="9.1171875" style="7" customWidth="1"/>
    <col min="17" max="17" width="13.703125" style="7" customWidth="1"/>
    <col min="18" max="18" width="8.703125" style="7" bestFit="1" customWidth="1"/>
    <col min="19" max="19" width="1" style="7" customWidth="1"/>
    <col min="20" max="20" width="2.703125" style="7" customWidth="1"/>
    <col min="21" max="21" width="9.1171875" style="7"/>
    <col min="22" max="22" width="2.5859375" style="7" bestFit="1" customWidth="1"/>
    <col min="23" max="23" width="9.1171875" style="7"/>
    <col min="24" max="24" width="6.5859375" style="7" customWidth="1"/>
    <col min="25" max="25" width="3.87890625" style="7" bestFit="1" customWidth="1"/>
    <col min="26" max="29" width="9.1171875" style="7"/>
    <col min="30" max="30" width="17.29296875" style="7" bestFit="1" customWidth="1"/>
    <col min="31" max="31" width="19.41015625" style="7" bestFit="1" customWidth="1"/>
    <col min="32" max="32" width="17.29296875" style="7" customWidth="1"/>
    <col min="33" max="33" width="9.1171875" style="7"/>
    <col min="34" max="34" width="13" style="7" bestFit="1" customWidth="1"/>
    <col min="35" max="35" width="9.1171875" style="7"/>
    <col min="36" max="36" width="15.703125" style="7" bestFit="1" customWidth="1"/>
    <col min="37" max="37" width="9.1171875" style="7"/>
    <col min="38" max="38" width="17" style="7" bestFit="1" customWidth="1"/>
    <col min="39" max="39" width="9.1171875" style="7"/>
    <col min="40" max="40" width="18.29296875" style="7" bestFit="1" customWidth="1"/>
    <col min="41" max="41" width="9.1171875" style="7"/>
    <col min="42" max="42" width="20.87890625" style="7" bestFit="1" customWidth="1"/>
    <col min="43" max="16384" width="9.1171875" style="7"/>
  </cols>
  <sheetData>
    <row r="1" spans="1:45" s="3" customFormat="1" ht="6.75" customHeight="1" x14ac:dyDescent="0.4">
      <c r="A1" s="86"/>
      <c r="B1" s="86"/>
      <c r="C1" s="86"/>
      <c r="E1" s="31"/>
      <c r="F1" s="31"/>
      <c r="H1" s="31"/>
      <c r="I1" s="31"/>
      <c r="K1" s="31"/>
      <c r="L1" s="31"/>
      <c r="N1" s="31"/>
      <c r="O1" s="31"/>
      <c r="Q1" s="85"/>
      <c r="R1" s="30"/>
      <c r="S1" s="4"/>
    </row>
    <row r="2" spans="1:45" s="3" customFormat="1" ht="31.5" customHeight="1" x14ac:dyDescent="0.4">
      <c r="A2" s="86"/>
      <c r="B2" s="86"/>
      <c r="C2" s="86"/>
      <c r="D2" s="129" t="str">
        <f>Data!B4</f>
        <v>Health Level</v>
      </c>
      <c r="E2" s="129"/>
      <c r="F2" s="31"/>
      <c r="G2" s="31" t="str">
        <f>Data!B5</f>
        <v>Responsiveness</v>
      </c>
      <c r="H2" s="84"/>
      <c r="I2" s="31"/>
      <c r="J2" s="31" t="str">
        <f>Data!B6</f>
        <v>Financial Fairness</v>
      </c>
      <c r="K2" s="84"/>
      <c r="L2" s="31"/>
      <c r="M2" s="31" t="str">
        <f>Data!B7</f>
        <v>Health Distribution</v>
      </c>
      <c r="N2" s="84"/>
      <c r="O2" s="31"/>
      <c r="P2" s="130" t="str">
        <f>Data!B8</f>
        <v>Responsive Distribution</v>
      </c>
      <c r="Q2" s="130"/>
      <c r="R2" s="130"/>
      <c r="S2" s="4"/>
      <c r="T2" s="5"/>
      <c r="U2" s="77"/>
      <c r="V2" s="5"/>
      <c r="W2" s="5"/>
      <c r="X2" s="5"/>
      <c r="Y2" s="5"/>
      <c r="AB2" s="2"/>
      <c r="AC2" s="8"/>
      <c r="AD2" s="3" t="s">
        <v>68</v>
      </c>
      <c r="AE2" s="3" t="s">
        <v>69</v>
      </c>
    </row>
    <row r="3" spans="1:45" s="3" customFormat="1" ht="12.75" customHeight="1" x14ac:dyDescent="0.4">
      <c r="A3" s="86"/>
      <c r="B3" s="86"/>
      <c r="C3" s="86"/>
      <c r="D3" s="131">
        <f>Data!E4</f>
        <v>0.18469656992084432</v>
      </c>
      <c r="E3" s="132"/>
      <c r="G3" s="131">
        <f>Data!E5</f>
        <v>0.15831134564643801</v>
      </c>
      <c r="H3" s="132"/>
      <c r="J3" s="131">
        <f>Data!E6</f>
        <v>0.26385224274406333</v>
      </c>
      <c r="K3" s="132"/>
      <c r="M3" s="131">
        <f>Data!E7</f>
        <v>0.21372031662269128</v>
      </c>
      <c r="N3" s="132"/>
      <c r="P3" s="131">
        <f>Data!E8</f>
        <v>0.17941952506596306</v>
      </c>
      <c r="Q3" s="132"/>
      <c r="T3" s="5"/>
      <c r="U3" s="5"/>
      <c r="V3" s="5"/>
      <c r="W3" s="5"/>
      <c r="X3" s="5"/>
      <c r="Y3" s="5"/>
      <c r="AB3" s="79">
        <v>1</v>
      </c>
      <c r="AC3" s="2">
        <v>1</v>
      </c>
      <c r="AD3" s="3">
        <f>LARGE(Data!$G$4:$G$53,Analysis!AC3)</f>
        <v>0.85421899736147755</v>
      </c>
      <c r="AE3" s="3" t="str">
        <f t="array" ref="AE3:AJ3">VLOOKUP(AD3,Data!$G$4:$R$53,{2,4,6,8,10,12},FALSE)</f>
        <v>Slovenia</v>
      </c>
      <c r="AF3" s="3">
        <v>0.16345646437994724</v>
      </c>
      <c r="AG3" s="3">
        <v>0.13108179419525065</v>
      </c>
      <c r="AH3" s="3">
        <v>0.21160949868073878</v>
      </c>
      <c r="AI3" s="3">
        <v>0.16990765171503958</v>
      </c>
      <c r="AJ3" s="3">
        <v>0.17816358839050131</v>
      </c>
    </row>
    <row r="4" spans="1:45" s="3" customFormat="1" ht="12.75" customHeight="1" x14ac:dyDescent="0.4">
      <c r="A4" s="86"/>
      <c r="B4" s="86"/>
      <c r="C4" s="86"/>
      <c r="D4" s="133"/>
      <c r="E4" s="134"/>
      <c r="G4" s="133"/>
      <c r="H4" s="134"/>
      <c r="J4" s="133"/>
      <c r="K4" s="134"/>
      <c r="M4" s="133"/>
      <c r="N4" s="134"/>
      <c r="P4" s="133"/>
      <c r="Q4" s="134"/>
      <c r="T4" s="5"/>
      <c r="U4" s="5"/>
      <c r="V4" s="5"/>
      <c r="W4" s="5"/>
      <c r="X4" s="5"/>
      <c r="Y4" s="5"/>
      <c r="AB4" s="79">
        <v>2</v>
      </c>
      <c r="AC4" s="2">
        <f t="shared" ref="AC4:AC12" si="0">AC3+1</f>
        <v>2</v>
      </c>
      <c r="AD4" s="3">
        <f>LARGE(Data!$G$4:$G$53,Analysis!AC4)</f>
        <v>0.78731134564643801</v>
      </c>
      <c r="AE4" s="3" t="str">
        <f t="array" ref="AE4:AJ4">VLOOKUP(AD4,Data!$G$4:$R$53,{2,4,6,8,10,12},FALSE)</f>
        <v>United States</v>
      </c>
      <c r="AF4" s="3">
        <v>0.17970976253298154</v>
      </c>
      <c r="AG4" s="3">
        <v>4.0052770448548818E-2</v>
      </c>
      <c r="AH4" s="3">
        <v>0.2530343007915567</v>
      </c>
      <c r="AI4" s="3">
        <v>0.18999736147757254</v>
      </c>
      <c r="AJ4" s="3">
        <v>0.12451715039577838</v>
      </c>
    </row>
    <row r="5" spans="1:45" s="3" customFormat="1" ht="12.75" customHeight="1" x14ac:dyDescent="0.4">
      <c r="A5" s="86"/>
      <c r="B5" s="86"/>
      <c r="C5" s="86"/>
      <c r="D5" s="135"/>
      <c r="E5" s="136"/>
      <c r="G5" s="135"/>
      <c r="H5" s="136"/>
      <c r="J5" s="135"/>
      <c r="K5" s="136"/>
      <c r="M5" s="135"/>
      <c r="N5" s="136"/>
      <c r="P5" s="135"/>
      <c r="Q5" s="136"/>
      <c r="AB5" s="79">
        <v>3</v>
      </c>
      <c r="AC5" s="2">
        <f t="shared" si="0"/>
        <v>3</v>
      </c>
      <c r="AD5" s="3">
        <f>LARGE(Data!$G$4:$G$53,Analysis!AC5)</f>
        <v>0.74691556728232178</v>
      </c>
      <c r="AE5" s="3" t="str">
        <f t="array" ref="AE5:AJ5">VLOOKUP(AD5,Data!$G$4:$R$53,{2,4,6,8,10,12},FALSE)</f>
        <v>Saudi Arabia</v>
      </c>
      <c r="AF5" s="3">
        <v>0.10897097625329817</v>
      </c>
      <c r="AG5" s="3">
        <v>0.13773087071240106</v>
      </c>
      <c r="AH5" s="3">
        <v>0.23350923482849603</v>
      </c>
      <c r="AI5" s="3">
        <v>0.17717414248021107</v>
      </c>
      <c r="AJ5" s="3">
        <v>8.9530343007915569E-2</v>
      </c>
    </row>
    <row r="6" spans="1:45" s="3" customFormat="1" ht="12.75" customHeight="1" x14ac:dyDescent="0.4">
      <c r="B6" s="5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T6" s="5"/>
      <c r="U6" s="5"/>
      <c r="V6" s="5"/>
      <c r="AA6" s="2"/>
      <c r="AB6" s="79">
        <v>4</v>
      </c>
      <c r="AC6" s="2">
        <f t="shared" si="0"/>
        <v>4</v>
      </c>
      <c r="AD6" s="3">
        <f>LARGE(Data!$G$4:$G$53,Analysis!AC6)</f>
        <v>0.7060791556728232</v>
      </c>
      <c r="AE6" s="3" t="str">
        <f t="array" ref="AE6:AJ6">VLOOKUP(AD6,Data!$G$4:$R$53,{2,4,6,8,10,12},FALSE)</f>
        <v>Kuwait</v>
      </c>
      <c r="AF6" s="3">
        <v>0.15680738786279683</v>
      </c>
      <c r="AG6" s="3">
        <v>9.1978891820580472E-2</v>
      </c>
      <c r="AH6" s="3">
        <v>0.2174142480211082</v>
      </c>
      <c r="AI6" s="3">
        <v>6.3688654353561996E-2</v>
      </c>
      <c r="AJ6" s="3">
        <v>0.17618997361477573</v>
      </c>
    </row>
    <row r="7" spans="1:45" s="3" customFormat="1" ht="17.25" customHeight="1" x14ac:dyDescent="0.4">
      <c r="A7" s="137" t="s">
        <v>56</v>
      </c>
      <c r="B7" s="138"/>
      <c r="C7" s="138"/>
      <c r="D7" s="138"/>
      <c r="E7" s="139"/>
      <c r="F7" s="17"/>
      <c r="G7" s="140" t="s">
        <v>70</v>
      </c>
      <c r="H7" s="141"/>
      <c r="I7" s="141"/>
      <c r="J7" s="141"/>
      <c r="K7" s="29"/>
      <c r="L7" s="29"/>
      <c r="M7" s="29"/>
      <c r="N7" s="29"/>
      <c r="O7" s="29"/>
      <c r="P7" s="142" t="s">
        <v>55</v>
      </c>
      <c r="Q7" s="143"/>
      <c r="R7" s="143"/>
      <c r="S7" s="143"/>
      <c r="T7" s="80"/>
      <c r="U7" s="14"/>
      <c r="V7" s="14"/>
      <c r="W7" s="5"/>
      <c r="X7" s="5"/>
      <c r="AB7" s="79">
        <v>5</v>
      </c>
      <c r="AC7" s="2">
        <f t="shared" si="0"/>
        <v>5</v>
      </c>
      <c r="AD7" s="3">
        <f>LARGE(Data!$G$4:$G$53,Analysis!AC7)</f>
        <v>0.66865171503957777</v>
      </c>
      <c r="AE7" s="3" t="str">
        <f t="array" ref="AE7:AJ7">VLOOKUP(AD7,Data!$G$4:$R$53,{2,4,6,8,10,12},FALSE)</f>
        <v>Germany</v>
      </c>
      <c r="AF7" s="3">
        <v>0.16955145118733508</v>
      </c>
      <c r="AG7" s="3">
        <v>0.11635883905013193</v>
      </c>
      <c r="AH7" s="3">
        <v>6.7018469656992083E-2</v>
      </c>
      <c r="AI7" s="3">
        <v>0.19640897097625326</v>
      </c>
      <c r="AJ7" s="3">
        <v>0.11931398416886545</v>
      </c>
    </row>
    <row r="8" spans="1:45" s="3" customFormat="1" ht="16.5" customHeight="1" x14ac:dyDescent="0.4">
      <c r="A8" s="24"/>
      <c r="B8" s="25" t="s">
        <v>53</v>
      </c>
      <c r="C8" s="25"/>
      <c r="D8" s="25"/>
      <c r="E8" s="93"/>
      <c r="F8" s="5"/>
      <c r="G8" s="20"/>
      <c r="H8" s="5"/>
      <c r="I8" s="5"/>
      <c r="J8" s="5"/>
      <c r="K8" s="11"/>
      <c r="L8" s="11"/>
      <c r="M8" s="11"/>
      <c r="N8" s="11"/>
      <c r="P8" s="145" t="s">
        <v>80</v>
      </c>
      <c r="Q8" s="146"/>
      <c r="R8" s="146"/>
      <c r="S8" s="128"/>
      <c r="T8" s="71"/>
      <c r="U8" s="14"/>
      <c r="V8" s="14"/>
      <c r="W8" s="5"/>
      <c r="X8" s="5"/>
      <c r="AB8" s="79">
        <v>6</v>
      </c>
      <c r="AC8" s="2">
        <f t="shared" si="0"/>
        <v>6</v>
      </c>
      <c r="AD8" s="3">
        <f>LARGE(Data!$G$4:$G$53,Analysis!AC8)</f>
        <v>0.66361741424802112</v>
      </c>
      <c r="AE8" s="3" t="str">
        <f t="array" ref="AE8:AJ8">VLOOKUP(AD8,Data!$G$4:$R$53,{2,4,6,8,10,12},FALSE)</f>
        <v>Costa Rica</v>
      </c>
      <c r="AF8" s="3">
        <v>0.13593667546174143</v>
      </c>
      <c r="AG8" s="3">
        <v>0.1353562005277045</v>
      </c>
      <c r="AH8" s="3">
        <v>0.10263852242744063</v>
      </c>
      <c r="AI8" s="3">
        <v>0.18956992084432714</v>
      </c>
      <c r="AJ8" s="3">
        <v>0.1001160949868074</v>
      </c>
    </row>
    <row r="9" spans="1:45" ht="14.25" customHeight="1" x14ac:dyDescent="0.6">
      <c r="A9" s="20"/>
      <c r="B9" s="13">
        <v>1</v>
      </c>
      <c r="C9" s="32" t="str">
        <f>VLOOKUP(LARGE(Data!$G$4:$G$53,B9),Data!$G$4:$H$53,2,FALSE)</f>
        <v>Slovenia</v>
      </c>
      <c r="D9" s="32"/>
      <c r="E9" s="99"/>
      <c r="F9" s="5"/>
      <c r="G9" s="148" t="str">
        <f>AE3</f>
        <v>Slovenia</v>
      </c>
      <c r="H9" s="149"/>
      <c r="I9" s="149"/>
      <c r="J9" s="149"/>
      <c r="K9" s="150" t="str">
        <f>REPT("|", INT(O9*100)*1.2)</f>
        <v>||||||||||||||||||||||||||||||||||||||||||||||||||||||||||||||||||||||||||||||||||||||||||||||||||||||</v>
      </c>
      <c r="L9" s="150"/>
      <c r="M9" s="150"/>
      <c r="N9" s="150"/>
      <c r="O9" s="96">
        <f t="shared" ref="O9:O23" si="1">AD3</f>
        <v>0.85421899736147755</v>
      </c>
      <c r="P9" s="94" t="str">
        <f t="shared" ref="P9:P23" si="2">REPT("|",INT(R9*100)*2)</f>
        <v>||||||||||||||||||||||||||||||||</v>
      </c>
      <c r="Q9" s="17"/>
      <c r="R9" s="97">
        <f t="shared" ref="R9:R23" si="3">INDEX($AF$3:$AJ$17,AB3,$AD$20)</f>
        <v>0.16345646437994724</v>
      </c>
      <c r="S9" s="18"/>
      <c r="T9" s="19"/>
      <c r="U9" s="5"/>
      <c r="V9" s="5"/>
      <c r="W9" s="5"/>
      <c r="X9" s="5"/>
      <c r="Y9" s="3"/>
      <c r="Z9" s="3"/>
      <c r="AA9" s="3"/>
      <c r="AB9" s="79">
        <v>7</v>
      </c>
      <c r="AC9" s="2">
        <f t="shared" si="0"/>
        <v>7</v>
      </c>
      <c r="AD9" s="3">
        <f>LARGE(Data!$G$4:$G$53,Analysis!AC9)</f>
        <v>0.65810554089709761</v>
      </c>
      <c r="AE9" s="3" t="str">
        <f t="array" ref="AE9:AJ9">VLOOKUP(AD9,Data!$G$4:$R$53,{2,4,6,8,10,12},FALSE)</f>
        <v>Croatia</v>
      </c>
      <c r="AF9" s="3">
        <v>3.8786279683377313E-2</v>
      </c>
      <c r="AG9" s="3">
        <v>0.1029023746701847</v>
      </c>
      <c r="AH9" s="3">
        <v>0.21688654353562006</v>
      </c>
      <c r="AI9" s="3">
        <v>0.13464379947229552</v>
      </c>
      <c r="AJ9" s="3">
        <v>0.16488654353562004</v>
      </c>
      <c r="AK9" s="3"/>
      <c r="AL9" s="3"/>
      <c r="AM9" s="3"/>
      <c r="AN9" s="3"/>
      <c r="AO9" s="3"/>
      <c r="AP9" s="3"/>
      <c r="AQ9" s="3"/>
    </row>
    <row r="10" spans="1:45" ht="14.25" customHeight="1" x14ac:dyDescent="0.6">
      <c r="A10" s="20"/>
      <c r="B10" s="14">
        <v>2</v>
      </c>
      <c r="C10" s="32" t="str">
        <f>VLOOKUP(LARGE(Data!$G$4:$G$53,B10),Data!$G$4:$H$53,2,FALSE)</f>
        <v>United States</v>
      </c>
      <c r="D10" s="32"/>
      <c r="E10" s="99"/>
      <c r="F10" s="5"/>
      <c r="G10" s="148" t="str">
        <f t="shared" ref="G10:G17" si="4">AE4</f>
        <v>United States</v>
      </c>
      <c r="H10" s="149"/>
      <c r="I10" s="149"/>
      <c r="J10" s="149"/>
      <c r="K10" s="150" t="str">
        <f t="shared" ref="K10:K23" si="5">REPT("|", INT(O10*100)*1.2)</f>
        <v>|||||||||||||||||||||||||||||||||||||||||||||||||||||||||||||||||||||||||||||||||||||||||||||</v>
      </c>
      <c r="L10" s="150"/>
      <c r="M10" s="150"/>
      <c r="N10" s="150"/>
      <c r="O10" s="96">
        <f t="shared" si="1"/>
        <v>0.78731134564643801</v>
      </c>
      <c r="P10" s="95" t="str">
        <f t="shared" si="2"/>
        <v>||||||||||||||||||||||||||||||||||</v>
      </c>
      <c r="Q10" s="5"/>
      <c r="R10" s="98">
        <f t="shared" si="3"/>
        <v>0.17970976253298154</v>
      </c>
      <c r="S10" s="19"/>
      <c r="T10" s="19"/>
      <c r="U10" s="5"/>
      <c r="V10" s="5"/>
      <c r="W10" s="5"/>
      <c r="X10" s="5"/>
      <c r="Y10" s="3"/>
      <c r="Z10" s="3"/>
      <c r="AA10" s="3"/>
      <c r="AB10" s="79">
        <v>8</v>
      </c>
      <c r="AC10" s="2">
        <f t="shared" si="0"/>
        <v>8</v>
      </c>
      <c r="AD10" s="3">
        <f>LARGE(Data!$G$4:$G$53,Analysis!AC10)</f>
        <v>0.64661741424802099</v>
      </c>
      <c r="AE10" s="3" t="str">
        <f t="array" ref="AE10:AJ10">VLOOKUP(AD10,Data!$G$4:$R$53,{2,4,6,8,10,12},FALSE)</f>
        <v>Italy</v>
      </c>
      <c r="AF10" s="3">
        <v>0.11635883905013192</v>
      </c>
      <c r="AG10" s="3">
        <v>4.8918205804749343E-2</v>
      </c>
      <c r="AH10" s="3">
        <v>0.22242744063324538</v>
      </c>
      <c r="AI10" s="3">
        <v>0.19234828496042217</v>
      </c>
      <c r="AJ10" s="3">
        <v>6.6564643799472301E-2</v>
      </c>
      <c r="AK10" s="3"/>
      <c r="AL10" s="3"/>
      <c r="AM10" s="3"/>
      <c r="AN10" s="3"/>
      <c r="AO10" s="3"/>
      <c r="AP10" s="3"/>
      <c r="AQ10" s="3"/>
    </row>
    <row r="11" spans="1:45" ht="14.25" customHeight="1" x14ac:dyDescent="0.6">
      <c r="A11" s="20"/>
      <c r="B11" s="14">
        <v>3</v>
      </c>
      <c r="C11" s="32" t="str">
        <f>VLOOKUP(LARGE(Data!$G$4:$G$53,B11),Data!$G$4:$H$53,2,FALSE)</f>
        <v>Saudi Arabia</v>
      </c>
      <c r="D11" s="32"/>
      <c r="E11" s="99"/>
      <c r="F11" s="5"/>
      <c r="G11" s="148" t="str">
        <f t="shared" si="4"/>
        <v>Saudi Arabia</v>
      </c>
      <c r="H11" s="149"/>
      <c r="I11" s="149"/>
      <c r="J11" s="149"/>
      <c r="K11" s="150" t="str">
        <f t="shared" si="5"/>
        <v>||||||||||||||||||||||||||||||||||||||||||||||||||||||||||||||||||||||||||||||||||||||||</v>
      </c>
      <c r="L11" s="150"/>
      <c r="M11" s="150"/>
      <c r="N11" s="150"/>
      <c r="O11" s="96">
        <f t="shared" si="1"/>
        <v>0.74691556728232178</v>
      </c>
      <c r="P11" s="95" t="str">
        <f t="shared" si="2"/>
        <v>||||||||||||||||||||</v>
      </c>
      <c r="Q11" s="5"/>
      <c r="R11" s="98">
        <f t="shared" si="3"/>
        <v>0.10897097625329817</v>
      </c>
      <c r="S11" s="151"/>
      <c r="T11" s="19"/>
      <c r="U11" s="5"/>
      <c r="V11" s="5"/>
      <c r="W11" s="5"/>
      <c r="X11" s="5"/>
      <c r="Y11" s="3"/>
      <c r="Z11" s="3"/>
      <c r="AA11" s="3"/>
      <c r="AB11" s="79">
        <v>9</v>
      </c>
      <c r="AC11" s="2">
        <f t="shared" si="0"/>
        <v>9</v>
      </c>
      <c r="AD11" s="3">
        <f>LARGE(Data!$G$4:$G$53,Analysis!AC11)</f>
        <v>0.64285488126649082</v>
      </c>
      <c r="AE11" s="3" t="str">
        <f t="array" ref="AE11:AJ11">VLOOKUP(AD11,Data!$G$4:$R$53,{2,4,6,8,10,12},FALSE)</f>
        <v>Iceland</v>
      </c>
      <c r="AF11" s="3">
        <v>0.12670184696569922</v>
      </c>
      <c r="AG11" s="3">
        <v>0.10543535620052771</v>
      </c>
      <c r="AH11" s="3">
        <v>0.14432717678100263</v>
      </c>
      <c r="AI11" s="3">
        <v>0.15174142480211081</v>
      </c>
      <c r="AJ11" s="3">
        <v>0.11464907651715039</v>
      </c>
      <c r="AK11" s="3"/>
      <c r="AL11" s="3"/>
      <c r="AN11" s="3"/>
      <c r="AP11" s="3"/>
      <c r="AQ11" s="3"/>
      <c r="AR11" s="3"/>
    </row>
    <row r="12" spans="1:45" ht="14.25" customHeight="1" x14ac:dyDescent="0.6">
      <c r="A12" s="20"/>
      <c r="B12" s="14">
        <v>4</v>
      </c>
      <c r="C12" s="32" t="str">
        <f>VLOOKUP(LARGE(Data!$G$4:$G$53,B12),Data!$G$4:$H$53,2,FALSE)</f>
        <v>Kuwait</v>
      </c>
      <c r="D12" s="32"/>
      <c r="E12" s="99"/>
      <c r="F12" s="5"/>
      <c r="G12" s="148" t="str">
        <f t="shared" si="4"/>
        <v>Kuwait</v>
      </c>
      <c r="H12" s="149"/>
      <c r="I12" s="149"/>
      <c r="J12" s="149"/>
      <c r="K12" s="150" t="str">
        <f t="shared" si="5"/>
        <v>||||||||||||||||||||||||||||||||||||||||||||||||||||||||||||||||||||||||||||||||||||</v>
      </c>
      <c r="L12" s="150"/>
      <c r="M12" s="150"/>
      <c r="N12" s="150"/>
      <c r="O12" s="96">
        <f t="shared" si="1"/>
        <v>0.7060791556728232</v>
      </c>
      <c r="P12" s="95" t="str">
        <f t="shared" si="2"/>
        <v>||||||||||||||||||||||||||||||</v>
      </c>
      <c r="Q12" s="5"/>
      <c r="R12" s="98">
        <f t="shared" si="3"/>
        <v>0.15680738786279683</v>
      </c>
      <c r="S12" s="151"/>
      <c r="T12" s="19"/>
      <c r="U12" s="5"/>
      <c r="V12" s="5"/>
      <c r="W12" s="5"/>
      <c r="X12" s="5"/>
      <c r="Y12" s="3"/>
      <c r="Z12" s="3"/>
      <c r="AA12" s="3"/>
      <c r="AB12" s="79">
        <v>10</v>
      </c>
      <c r="AC12" s="2">
        <f t="shared" si="0"/>
        <v>10</v>
      </c>
      <c r="AD12" s="3">
        <f>LARGE(Data!$G$4:$G$53,Analysis!AC12)</f>
        <v>0.62616358839050124</v>
      </c>
      <c r="AE12" s="3" t="str">
        <f t="array" ref="AE12:AJ12">VLOOKUP(AD12,Data!$G$4:$R$53,{2,4,6,8,10,12},FALSE)</f>
        <v>Israel</v>
      </c>
      <c r="AF12" s="3">
        <v>8.8469656992084422E-2</v>
      </c>
      <c r="AG12" s="3">
        <v>7.8364116094986808E-2</v>
      </c>
      <c r="AH12" s="3">
        <v>0.20791556728232191</v>
      </c>
      <c r="AI12" s="3">
        <v>0.19705013192612136</v>
      </c>
      <c r="AJ12" s="3">
        <v>5.4364116094986807E-2</v>
      </c>
      <c r="AK12" s="3"/>
      <c r="AL12" s="3"/>
      <c r="AM12" s="3"/>
      <c r="AN12" s="3"/>
      <c r="AO12" s="3"/>
      <c r="AP12" s="3"/>
      <c r="AQ12" s="3"/>
      <c r="AR12" s="3"/>
      <c r="AS12" s="3"/>
    </row>
    <row r="13" spans="1:45" ht="14.25" customHeight="1" x14ac:dyDescent="0.6">
      <c r="A13" s="20"/>
      <c r="B13" s="14">
        <v>5</v>
      </c>
      <c r="C13" s="32" t="str">
        <f>VLOOKUP(LARGE(Data!$G$4:$G$53,B13),Data!$G$4:$H$53,2,FALSE)</f>
        <v>Germany</v>
      </c>
      <c r="D13" s="32"/>
      <c r="E13" s="99"/>
      <c r="F13" s="5"/>
      <c r="G13" s="148" t="str">
        <f t="shared" si="4"/>
        <v>Germany</v>
      </c>
      <c r="H13" s="149"/>
      <c r="I13" s="149"/>
      <c r="J13" s="149"/>
      <c r="K13" s="150" t="str">
        <f t="shared" si="5"/>
        <v>|||||||||||||||||||||||||||||||||||||||||||||||||||||||||||||||||||||||||||||||</v>
      </c>
      <c r="L13" s="150"/>
      <c r="M13" s="150"/>
      <c r="N13" s="150"/>
      <c r="O13" s="96">
        <f t="shared" si="1"/>
        <v>0.66865171503957777</v>
      </c>
      <c r="P13" s="95" t="str">
        <f t="shared" si="2"/>
        <v>||||||||||||||||||||||||||||||||</v>
      </c>
      <c r="Q13" s="5"/>
      <c r="R13" s="98">
        <f t="shared" si="3"/>
        <v>0.16955145118733508</v>
      </c>
      <c r="S13" s="82"/>
      <c r="T13" s="81"/>
      <c r="U13" s="33"/>
      <c r="V13" s="5"/>
      <c r="W13" s="5"/>
      <c r="X13" s="5"/>
      <c r="Y13" s="3"/>
      <c r="Z13" s="3"/>
      <c r="AA13" s="3"/>
      <c r="AB13" s="79">
        <v>11</v>
      </c>
      <c r="AC13" s="2">
        <f>AC12+1</f>
        <v>11</v>
      </c>
      <c r="AD13" s="3">
        <f>LARGE(Data!$G$4:$G$53,Analysis!AC13)</f>
        <v>0.61003166226912919</v>
      </c>
      <c r="AE13" s="3" t="str">
        <f t="array" ref="AE13:AJ13">VLOOKUP(AD13,Data!$G$4:$R$53,{2,4,6,8,10,12},FALSE)</f>
        <v>Malaysia</v>
      </c>
      <c r="AF13" s="3">
        <v>8.3852242744063318E-2</v>
      </c>
      <c r="AG13" s="3">
        <v>9.0237467018469672E-2</v>
      </c>
      <c r="AH13" s="3">
        <v>0.24775725593667547</v>
      </c>
      <c r="AI13" s="3">
        <v>0.10044854881266491</v>
      </c>
      <c r="AJ13" s="3">
        <v>8.7736147757255939E-2</v>
      </c>
      <c r="AK13" s="3"/>
      <c r="AL13" s="3"/>
      <c r="AM13" s="3"/>
      <c r="AN13" s="3"/>
      <c r="AO13" s="3"/>
      <c r="AP13" s="3"/>
      <c r="AQ13" s="3"/>
      <c r="AR13" s="3"/>
      <c r="AS13" s="3"/>
    </row>
    <row r="14" spans="1:45" ht="14.25" customHeight="1" x14ac:dyDescent="0.6">
      <c r="A14" s="20"/>
      <c r="B14" s="5"/>
      <c r="C14" s="5"/>
      <c r="D14" s="5"/>
      <c r="E14" s="19"/>
      <c r="F14" s="5"/>
      <c r="G14" s="148" t="str">
        <f t="shared" si="4"/>
        <v>Costa Rica</v>
      </c>
      <c r="H14" s="149"/>
      <c r="I14" s="149"/>
      <c r="J14" s="149"/>
      <c r="K14" s="150" t="str">
        <f t="shared" si="5"/>
        <v>|||||||||||||||||||||||||||||||||||||||||||||||||||||||||||||||||||||||||||||||</v>
      </c>
      <c r="L14" s="150"/>
      <c r="M14" s="150"/>
      <c r="N14" s="150"/>
      <c r="O14" s="96">
        <f t="shared" si="1"/>
        <v>0.66361741424802112</v>
      </c>
      <c r="P14" s="95" t="str">
        <f t="shared" si="2"/>
        <v>||||||||||||||||||||||||||</v>
      </c>
      <c r="Q14" s="5"/>
      <c r="R14" s="98">
        <f t="shared" si="3"/>
        <v>0.13593667546174143</v>
      </c>
      <c r="S14" s="19"/>
      <c r="T14" s="81"/>
      <c r="U14" s="33"/>
      <c r="V14" s="5"/>
      <c r="W14" s="5"/>
      <c r="X14" s="14"/>
      <c r="Y14" s="3"/>
      <c r="Z14" s="3"/>
      <c r="AA14" s="3"/>
      <c r="AB14" s="79">
        <v>12</v>
      </c>
      <c r="AC14" s="2">
        <f>AC13+1</f>
        <v>12</v>
      </c>
      <c r="AD14" s="3">
        <f>LARGE(Data!$G$4:$G$53,Analysis!AC14)</f>
        <v>0.59903693931398416</v>
      </c>
      <c r="AE14" s="3" t="str">
        <f t="array" ref="AE14:AJ14">VLOOKUP(AD14,Data!$G$4:$R$53,{2,4,6,8,10,12},FALSE)</f>
        <v>Luxembourg</v>
      </c>
      <c r="AF14" s="3">
        <v>4.0817941952506598E-2</v>
      </c>
      <c r="AG14" s="3">
        <v>0.12854881266490764</v>
      </c>
      <c r="AH14" s="3">
        <v>0.2153034300791557</v>
      </c>
      <c r="AI14" s="3">
        <v>0.16520580474934035</v>
      </c>
      <c r="AJ14" s="3">
        <v>4.9160949868073886E-2</v>
      </c>
      <c r="AK14" s="3"/>
      <c r="AL14" s="3"/>
      <c r="AM14" s="3"/>
      <c r="AN14" s="3"/>
      <c r="AO14" s="3"/>
      <c r="AP14" s="3"/>
      <c r="AQ14" s="3"/>
      <c r="AR14" s="3"/>
      <c r="AS14" s="3"/>
    </row>
    <row r="15" spans="1:45" ht="14.25" customHeight="1" x14ac:dyDescent="0.6">
      <c r="A15" s="20"/>
      <c r="B15" s="10"/>
      <c r="C15" s="6"/>
      <c r="D15" s="26"/>
      <c r="E15" s="19"/>
      <c r="F15" s="5"/>
      <c r="G15" s="148" t="str">
        <f t="shared" si="4"/>
        <v>Croatia</v>
      </c>
      <c r="H15" s="149"/>
      <c r="I15" s="149"/>
      <c r="J15" s="149"/>
      <c r="K15" s="150" t="str">
        <f t="shared" si="5"/>
        <v>||||||||||||||||||||||||||||||||||||||||||||||||||||||||||||||||||||||||||||||</v>
      </c>
      <c r="L15" s="150"/>
      <c r="M15" s="150"/>
      <c r="N15" s="150"/>
      <c r="O15" s="96">
        <f t="shared" si="1"/>
        <v>0.65810554089709761</v>
      </c>
      <c r="P15" s="95" t="str">
        <f t="shared" si="2"/>
        <v>||||||</v>
      </c>
      <c r="Q15" s="5"/>
      <c r="R15" s="98">
        <f t="shared" si="3"/>
        <v>3.8786279683377313E-2</v>
      </c>
      <c r="S15" s="82"/>
      <c r="T15" s="82"/>
      <c r="U15" s="23"/>
      <c r="V15" s="5"/>
      <c r="W15" s="5"/>
      <c r="X15" s="14"/>
      <c r="Y15" s="3"/>
      <c r="Z15" s="3"/>
      <c r="AA15" s="3"/>
      <c r="AB15" s="79">
        <v>13</v>
      </c>
      <c r="AC15" s="2">
        <f>AC14+1</f>
        <v>13</v>
      </c>
      <c r="AD15" s="3">
        <f>LARGE(Data!$G$4:$G$53,Analysis!AC15)</f>
        <v>0.5955435356200528</v>
      </c>
      <c r="AE15" s="3" t="str">
        <f t="array" ref="AE15:AJ15">VLOOKUP(AD15,Data!$G$4:$R$53,{2,4,6,8,10,12},FALSE)</f>
        <v>Portugal</v>
      </c>
      <c r="AF15" s="3">
        <v>0.15736147757255936</v>
      </c>
      <c r="AG15" s="3">
        <v>0.15704485488126649</v>
      </c>
      <c r="AH15" s="3">
        <v>5.3034300791556722E-2</v>
      </c>
      <c r="AI15" s="3">
        <v>8.8693931398416886E-2</v>
      </c>
      <c r="AJ15" s="3">
        <v>0.13940897097625329</v>
      </c>
      <c r="AK15" s="3"/>
      <c r="AL15" s="3"/>
      <c r="AM15" s="3"/>
      <c r="AN15" s="3"/>
      <c r="AO15" s="3"/>
      <c r="AP15" s="3"/>
      <c r="AQ15" s="3"/>
      <c r="AR15" s="3"/>
      <c r="AS15" s="3"/>
    </row>
    <row r="16" spans="1:45" ht="14.25" customHeight="1" x14ac:dyDescent="0.6">
      <c r="A16" s="24"/>
      <c r="B16" s="25" t="s">
        <v>54</v>
      </c>
      <c r="C16" s="25"/>
      <c r="D16" s="27"/>
      <c r="E16" s="93"/>
      <c r="F16" s="5"/>
      <c r="G16" s="148" t="str">
        <f t="shared" si="4"/>
        <v>Italy</v>
      </c>
      <c r="H16" s="149"/>
      <c r="I16" s="149"/>
      <c r="J16" s="149"/>
      <c r="K16" s="150" t="str">
        <f t="shared" si="5"/>
        <v>||||||||||||||||||||||||||||||||||||||||||||||||||||||||||||||||||||||||||||</v>
      </c>
      <c r="L16" s="150"/>
      <c r="M16" s="150"/>
      <c r="N16" s="150"/>
      <c r="O16" s="96">
        <f t="shared" si="1"/>
        <v>0.64661741424802099</v>
      </c>
      <c r="P16" s="95" t="str">
        <f t="shared" si="2"/>
        <v>||||||||||||||||||||||</v>
      </c>
      <c r="Q16" s="5"/>
      <c r="R16" s="98">
        <f t="shared" si="3"/>
        <v>0.11635883905013192</v>
      </c>
      <c r="S16" s="19"/>
      <c r="T16" s="71"/>
      <c r="U16" s="14"/>
      <c r="V16" s="14"/>
      <c r="W16" s="5"/>
      <c r="X16" s="5"/>
      <c r="Y16" s="3"/>
      <c r="Z16" s="3"/>
      <c r="AA16" s="3"/>
      <c r="AB16" s="79">
        <v>14</v>
      </c>
      <c r="AC16" s="2">
        <f>AC15+1</f>
        <v>14</v>
      </c>
      <c r="AD16" s="3">
        <f>LARGE(Data!$G$4:$G$53,Analysis!AC16)</f>
        <v>0.59432453825857523</v>
      </c>
      <c r="AE16" s="3" t="str">
        <f t="array" ref="AE16:AJ16">VLOOKUP(AD16,Data!$G$4:$R$53,{2,4,6,8,10,12},FALSE)</f>
        <v>Norway</v>
      </c>
      <c r="AF16" s="3">
        <v>0.10047493403693931</v>
      </c>
      <c r="AG16" s="3">
        <v>0.14596306068601586</v>
      </c>
      <c r="AH16" s="3">
        <v>0.18575197889182057</v>
      </c>
      <c r="AI16" s="3">
        <v>4.2102902374670181E-2</v>
      </c>
      <c r="AJ16" s="3">
        <v>0.1200316622691293</v>
      </c>
      <c r="AK16" s="3"/>
      <c r="AL16" s="3"/>
      <c r="AM16" s="3"/>
      <c r="AN16" s="3"/>
      <c r="AO16" s="3"/>
      <c r="AP16" s="3"/>
      <c r="AQ16" s="3"/>
      <c r="AR16" s="3"/>
      <c r="AS16" s="3"/>
    </row>
    <row r="17" spans="1:45" ht="14.25" customHeight="1" x14ac:dyDescent="0.6">
      <c r="A17" s="20"/>
      <c r="B17" s="15">
        <v>46</v>
      </c>
      <c r="C17" s="32" t="str">
        <f>VLOOKUP(LARGE(Data!$G$4:$G$53,B17),Data!$G$4:$H$53,2,FALSE)</f>
        <v>Morocco</v>
      </c>
      <c r="D17" s="32"/>
      <c r="E17" s="99"/>
      <c r="F17" s="5"/>
      <c r="G17" s="148" t="str">
        <f t="shared" si="4"/>
        <v>Iceland</v>
      </c>
      <c r="H17" s="149"/>
      <c r="I17" s="149"/>
      <c r="J17" s="149"/>
      <c r="K17" s="150" t="str">
        <f t="shared" si="5"/>
        <v>||||||||||||||||||||||||||||||||||||||||||||||||||||||||||||||||||||||||||||</v>
      </c>
      <c r="L17" s="150"/>
      <c r="M17" s="150"/>
      <c r="N17" s="150"/>
      <c r="O17" s="96">
        <f t="shared" si="1"/>
        <v>0.64285488126649082</v>
      </c>
      <c r="P17" s="95" t="str">
        <f t="shared" si="2"/>
        <v>||||||||||||||||||||||||</v>
      </c>
      <c r="Q17" s="5"/>
      <c r="R17" s="98">
        <f t="shared" si="3"/>
        <v>0.12670184696569922</v>
      </c>
      <c r="S17" s="82"/>
      <c r="T17" s="71"/>
      <c r="U17" s="14"/>
      <c r="V17" s="14"/>
      <c r="W17" s="5"/>
      <c r="X17" s="5"/>
      <c r="Y17" s="3"/>
      <c r="Z17" s="3"/>
      <c r="AA17" s="3"/>
      <c r="AB17" s="79">
        <v>15</v>
      </c>
      <c r="AC17" s="2">
        <f>AC16+1</f>
        <v>15</v>
      </c>
      <c r="AD17" s="3">
        <f>LARGE(Data!$G$4:$G$53,Analysis!AC17)</f>
        <v>0.59331926121372036</v>
      </c>
      <c r="AE17" s="3" t="str">
        <f t="array" ref="AE17:AJ17">VLOOKUP(AD17,Data!$G$4:$R$53,{2,4,6,8,10,12},FALSE)</f>
        <v>Japan</v>
      </c>
      <c r="AF17" s="3">
        <v>0.10379947229551452</v>
      </c>
      <c r="AG17" s="3">
        <v>7.5356200527704489E-2</v>
      </c>
      <c r="AH17" s="3">
        <v>0.24854881266490764</v>
      </c>
      <c r="AI17" s="3">
        <v>0.16328232189973615</v>
      </c>
      <c r="AJ17" s="3">
        <v>2.3324538258575199E-3</v>
      </c>
      <c r="AK17" s="3"/>
      <c r="AL17" s="3"/>
      <c r="AM17" s="3"/>
      <c r="AN17" s="3"/>
      <c r="AO17" s="3"/>
      <c r="AP17" s="3"/>
      <c r="AQ17" s="3"/>
      <c r="AR17" s="3"/>
      <c r="AS17" s="3"/>
    </row>
    <row r="18" spans="1:45" ht="14.25" customHeight="1" x14ac:dyDescent="0.6">
      <c r="A18" s="20"/>
      <c r="B18" s="16">
        <v>47</v>
      </c>
      <c r="C18" s="32" t="str">
        <f>VLOOKUP(LARGE(Data!$G$4:$G$53,B18),Data!$G$4:$H$53,2,FALSE)</f>
        <v>Andorra</v>
      </c>
      <c r="D18" s="32"/>
      <c r="E18" s="99"/>
      <c r="F18" s="5"/>
      <c r="G18" s="148" t="str">
        <f t="shared" ref="G18:G23" si="6">AE12</f>
        <v>Israel</v>
      </c>
      <c r="H18" s="149"/>
      <c r="I18" s="149"/>
      <c r="J18" s="149"/>
      <c r="K18" s="150" t="str">
        <f t="shared" si="5"/>
        <v>||||||||||||||||||||||||||||||||||||||||||||||||||||||||||||||||||||||||||</v>
      </c>
      <c r="L18" s="150"/>
      <c r="M18" s="150"/>
      <c r="N18" s="150"/>
      <c r="O18" s="96">
        <f t="shared" si="1"/>
        <v>0.62616358839050124</v>
      </c>
      <c r="P18" s="95" t="str">
        <f t="shared" si="2"/>
        <v>||||||||||||||||</v>
      </c>
      <c r="Q18" s="5"/>
      <c r="R18" s="98">
        <f t="shared" si="3"/>
        <v>8.8469656992084422E-2</v>
      </c>
      <c r="S18" s="19"/>
      <c r="T18" s="19"/>
      <c r="U18" s="5"/>
      <c r="V18" s="5"/>
      <c r="W18" s="5"/>
      <c r="X18" s="5"/>
      <c r="Y18" s="3"/>
      <c r="Z18" s="3"/>
      <c r="AA18" s="3"/>
      <c r="AB18" s="3"/>
      <c r="AC18" s="2"/>
      <c r="AD18" s="3"/>
      <c r="AE18" s="8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ht="14.25" customHeight="1" thickBot="1" x14ac:dyDescent="0.65">
      <c r="A19" s="20"/>
      <c r="B19" s="16">
        <v>48</v>
      </c>
      <c r="C19" s="32" t="str">
        <f>VLOOKUP(LARGE(Data!$G$4:$G$53,B19),Data!$G$4:$H$53,2,FALSE)</f>
        <v>Thailand</v>
      </c>
      <c r="D19" s="32"/>
      <c r="E19" s="99"/>
      <c r="F19" s="5"/>
      <c r="G19" s="148" t="str">
        <f t="shared" si="6"/>
        <v>Malaysia</v>
      </c>
      <c r="H19" s="149"/>
      <c r="I19" s="149"/>
      <c r="J19" s="149"/>
      <c r="K19" s="150" t="str">
        <f t="shared" si="5"/>
        <v>|||||||||||||||||||||||||||||||||||||||||||||||||||||||||||||||||||||||||</v>
      </c>
      <c r="L19" s="150"/>
      <c r="M19" s="150"/>
      <c r="N19" s="150"/>
      <c r="O19" s="96">
        <f t="shared" si="1"/>
        <v>0.61003166226912919</v>
      </c>
      <c r="P19" s="95" t="str">
        <f t="shared" si="2"/>
        <v>||||||||||||||||</v>
      </c>
      <c r="Q19" s="5"/>
      <c r="R19" s="98">
        <f t="shared" si="3"/>
        <v>8.3852242744063318E-2</v>
      </c>
      <c r="S19" s="82"/>
      <c r="T19" s="82"/>
      <c r="U19" s="23"/>
      <c r="V19" s="5"/>
      <c r="W19" s="5"/>
      <c r="X19" s="5"/>
      <c r="Y19" s="3"/>
      <c r="Z19" s="3"/>
      <c r="AA19" s="3"/>
      <c r="AB19" s="3"/>
      <c r="AC19" s="2"/>
      <c r="AD19" s="3"/>
      <c r="AE19" s="8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ht="14.25" customHeight="1" thickBot="1" x14ac:dyDescent="0.65">
      <c r="A20" s="20"/>
      <c r="B20" s="16">
        <v>49</v>
      </c>
      <c r="C20" s="32" t="str">
        <f>VLOOKUP(LARGE(Data!$G$4:$G$53,B20),Data!$G$4:$H$53,2,FALSE)</f>
        <v>New Zealand</v>
      </c>
      <c r="D20" s="32"/>
      <c r="E20" s="99"/>
      <c r="F20" s="5"/>
      <c r="G20" s="148" t="str">
        <f t="shared" si="6"/>
        <v>Luxembourg</v>
      </c>
      <c r="H20" s="149"/>
      <c r="I20" s="149"/>
      <c r="J20" s="149"/>
      <c r="K20" s="150" t="str">
        <f t="shared" si="5"/>
        <v>||||||||||||||||||||||||||||||||||||||||||||||||||||||||||||||||||||||</v>
      </c>
      <c r="L20" s="150"/>
      <c r="M20" s="150"/>
      <c r="N20" s="150"/>
      <c r="O20" s="96">
        <f t="shared" si="1"/>
        <v>0.59903693931398416</v>
      </c>
      <c r="P20" s="95" t="str">
        <f t="shared" si="2"/>
        <v>||||||||</v>
      </c>
      <c r="Q20" s="5"/>
      <c r="R20" s="98">
        <f t="shared" si="3"/>
        <v>4.0817941952506598E-2</v>
      </c>
      <c r="S20" s="19"/>
      <c r="T20" s="19"/>
      <c r="U20" s="5"/>
      <c r="V20" s="5"/>
      <c r="W20" s="5"/>
      <c r="X20" s="5"/>
      <c r="Y20" s="3"/>
      <c r="Z20" s="3"/>
      <c r="AA20" s="3"/>
      <c r="AB20" s="3"/>
      <c r="AC20" s="3"/>
      <c r="AD20" s="78" t="str">
        <f>LEFT(P8,1)</f>
        <v>1</v>
      </c>
      <c r="AE20" s="8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ht="14.25" customHeight="1" x14ac:dyDescent="0.6">
      <c r="A21" s="20"/>
      <c r="B21" s="16">
        <v>50</v>
      </c>
      <c r="C21" s="32" t="str">
        <f>VLOOKUP(LARGE(Data!$G$4:$G$53,B21),Data!$G$4:$H$53,2,FALSE)</f>
        <v>Canada</v>
      </c>
      <c r="D21" s="32"/>
      <c r="E21" s="99"/>
      <c r="F21" s="5"/>
      <c r="G21" s="148" t="str">
        <f t="shared" si="6"/>
        <v>Portugal</v>
      </c>
      <c r="H21" s="149"/>
      <c r="I21" s="149"/>
      <c r="J21" s="149"/>
      <c r="K21" s="150" t="str">
        <f t="shared" si="5"/>
        <v>||||||||||||||||||||||||||||||||||||||||||||||||||||||||||||||||||||||</v>
      </c>
      <c r="L21" s="150"/>
      <c r="M21" s="150"/>
      <c r="N21" s="150"/>
      <c r="O21" s="96">
        <f t="shared" si="1"/>
        <v>0.5955435356200528</v>
      </c>
      <c r="P21" s="95" t="str">
        <f t="shared" si="2"/>
        <v>||||||||||||||||||||||||||||||</v>
      </c>
      <c r="Q21" s="5"/>
      <c r="R21" s="98">
        <f t="shared" si="3"/>
        <v>0.15736147757255936</v>
      </c>
      <c r="S21" s="82"/>
      <c r="T21" s="82"/>
      <c r="U21" s="23"/>
      <c r="V21" s="5"/>
      <c r="W21" s="5"/>
      <c r="X21" s="5"/>
      <c r="Y21" s="3"/>
      <c r="Z21" s="3"/>
      <c r="AA21" s="3"/>
      <c r="AB21" s="3"/>
      <c r="AC21" s="3"/>
      <c r="AE21" s="8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ht="14.25" customHeight="1" x14ac:dyDescent="0.6">
      <c r="A22" s="87"/>
      <c r="B22" s="88"/>
      <c r="C22" s="88"/>
      <c r="D22" s="88"/>
      <c r="E22" s="89"/>
      <c r="F22" s="5"/>
      <c r="G22" s="148" t="str">
        <f t="shared" si="6"/>
        <v>Norway</v>
      </c>
      <c r="H22" s="149"/>
      <c r="I22" s="149"/>
      <c r="J22" s="149"/>
      <c r="K22" s="150" t="str">
        <f t="shared" si="5"/>
        <v>||||||||||||||||||||||||||||||||||||||||||||||||||||||||||||||||||||||</v>
      </c>
      <c r="L22" s="150"/>
      <c r="M22" s="150"/>
      <c r="N22" s="150"/>
      <c r="O22" s="96">
        <f t="shared" si="1"/>
        <v>0.59432453825857523</v>
      </c>
      <c r="P22" s="95" t="str">
        <f t="shared" si="2"/>
        <v>||||||||||||||||||||</v>
      </c>
      <c r="Q22" s="5"/>
      <c r="R22" s="98">
        <f t="shared" si="3"/>
        <v>0.10047493403693931</v>
      </c>
      <c r="S22" s="19"/>
      <c r="T22" s="19"/>
      <c r="U22" s="5"/>
      <c r="V22" s="5"/>
      <c r="W22" s="5"/>
      <c r="X22" s="5"/>
      <c r="Y22" s="3"/>
      <c r="Z22" s="3"/>
      <c r="AA22" s="3"/>
      <c r="AB22" s="3"/>
      <c r="AC22" s="3"/>
      <c r="AD22" s="3"/>
      <c r="AE22" s="3"/>
      <c r="AF22" s="3"/>
      <c r="AG22" s="3"/>
    </row>
    <row r="23" spans="1:45" ht="14.25" customHeight="1" x14ac:dyDescent="0.6">
      <c r="A23" s="87"/>
      <c r="B23" s="88"/>
      <c r="C23" s="88"/>
      <c r="D23" s="88"/>
      <c r="E23" s="89"/>
      <c r="F23" s="5"/>
      <c r="G23" s="148" t="str">
        <f t="shared" si="6"/>
        <v>Japan</v>
      </c>
      <c r="H23" s="149"/>
      <c r="I23" s="149"/>
      <c r="J23" s="149"/>
      <c r="K23" s="150" t="str">
        <f t="shared" si="5"/>
        <v>||||||||||||||||||||||||||||||||||||||||||||||||||||||||||||||||||||||</v>
      </c>
      <c r="L23" s="150"/>
      <c r="M23" s="150"/>
      <c r="N23" s="150"/>
      <c r="O23" s="96">
        <f t="shared" si="1"/>
        <v>0.59331926121372036</v>
      </c>
      <c r="P23" s="95" t="str">
        <f t="shared" si="2"/>
        <v>||||||||||||||||||||</v>
      </c>
      <c r="Q23" s="5"/>
      <c r="R23" s="98">
        <f t="shared" si="3"/>
        <v>0.10379947229551452</v>
      </c>
      <c r="S23" s="82"/>
      <c r="T23" s="82"/>
      <c r="U23" s="23"/>
      <c r="V23" s="5"/>
      <c r="W23" s="5"/>
      <c r="X23" s="5"/>
      <c r="Y23" s="3"/>
      <c r="Z23" s="3"/>
      <c r="AA23" s="3"/>
      <c r="AB23" s="3"/>
      <c r="AC23" s="3"/>
      <c r="AD23" s="3"/>
      <c r="AE23" s="3"/>
      <c r="AF23" s="3"/>
      <c r="AG23" s="3"/>
    </row>
    <row r="24" spans="1:45" x14ac:dyDescent="0.4">
      <c r="A24" s="90"/>
      <c r="B24" s="91"/>
      <c r="C24" s="91"/>
      <c r="D24" s="91"/>
      <c r="E24" s="92"/>
      <c r="F24" s="5"/>
      <c r="G24" s="162"/>
      <c r="H24" s="163"/>
      <c r="I24" s="163"/>
      <c r="J24" s="163"/>
      <c r="K24" s="21"/>
      <c r="L24" s="21"/>
      <c r="M24" s="21"/>
      <c r="N24" s="21"/>
      <c r="O24" s="21"/>
      <c r="P24" s="28"/>
      <c r="Q24" s="21"/>
      <c r="R24" s="21"/>
      <c r="S24" s="22"/>
      <c r="T24" s="22"/>
      <c r="U24" s="5"/>
      <c r="V24" s="5"/>
      <c r="W24" s="5"/>
      <c r="X24" s="5"/>
      <c r="Y24" s="3"/>
      <c r="Z24" s="3"/>
      <c r="AA24" s="3"/>
      <c r="AB24" s="3"/>
      <c r="AC24" s="3"/>
      <c r="AD24" s="3"/>
      <c r="AE24" s="3"/>
      <c r="AF24" s="3"/>
      <c r="AG24" s="3"/>
    </row>
    <row r="25" spans="1:45" ht="12.75" customHeight="1" x14ac:dyDescent="0.4">
      <c r="A25" s="88"/>
      <c r="B25" s="88"/>
      <c r="C25" s="88"/>
      <c r="D25" s="88"/>
      <c r="E25" s="88"/>
      <c r="F25" s="5"/>
      <c r="G25" s="152"/>
      <c r="H25" s="152"/>
      <c r="I25" s="152"/>
      <c r="J25" s="152"/>
      <c r="K25" s="5"/>
      <c r="L25" s="5"/>
      <c r="M25" s="5"/>
      <c r="N25" s="5"/>
      <c r="O25" s="5"/>
      <c r="P25" s="5"/>
      <c r="Q25" s="5"/>
      <c r="R25" s="5"/>
      <c r="S25" s="83"/>
      <c r="T25" s="83"/>
      <c r="U25" s="5"/>
      <c r="V25" s="5"/>
      <c r="W25" s="5"/>
      <c r="X25" s="5"/>
      <c r="Y25" s="3"/>
      <c r="Z25" s="3"/>
      <c r="AA25" s="3"/>
      <c r="AB25" s="3"/>
      <c r="AC25" s="3"/>
      <c r="AD25" s="3"/>
      <c r="AE25" s="3"/>
      <c r="AF25" s="3"/>
      <c r="AG25" s="3"/>
    </row>
    <row r="26" spans="1:45" ht="12.75" customHeight="1" x14ac:dyDescent="0.4">
      <c r="A26" s="88"/>
      <c r="B26" s="88"/>
      <c r="C26" s="88"/>
      <c r="D26" s="88"/>
      <c r="E26" s="88"/>
      <c r="F26" s="5"/>
      <c r="G26" s="152"/>
      <c r="H26" s="152"/>
      <c r="I26" s="152"/>
      <c r="J26" s="152"/>
      <c r="K26" s="5"/>
      <c r="L26" s="5"/>
      <c r="M26" s="5"/>
      <c r="N26" s="5"/>
      <c r="O26" s="5"/>
      <c r="P26" s="5"/>
      <c r="Q26" s="5"/>
      <c r="R26" s="83"/>
      <c r="S26" s="83"/>
      <c r="T26" s="83"/>
      <c r="U26" s="5"/>
      <c r="V26" s="5"/>
      <c r="W26" s="5"/>
      <c r="X26" s="5"/>
      <c r="Y26" s="3"/>
      <c r="Z26" s="3"/>
      <c r="AA26" s="3"/>
      <c r="AB26" s="3"/>
      <c r="AC26" s="3"/>
      <c r="AD26" s="3"/>
      <c r="AE26" s="3"/>
      <c r="AF26" s="3"/>
      <c r="AG26" s="3"/>
    </row>
    <row r="27" spans="1:45" ht="12.75" customHeight="1" x14ac:dyDescent="0.4">
      <c r="A27" s="88"/>
      <c r="B27" s="88"/>
      <c r="C27" s="88"/>
      <c r="D27" s="88"/>
      <c r="E27" s="8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83"/>
      <c r="S27" s="83"/>
      <c r="T27" s="83"/>
      <c r="U27" s="23"/>
      <c r="V27" s="5"/>
      <c r="W27" s="5"/>
      <c r="X27" s="5"/>
      <c r="Y27" s="3"/>
      <c r="Z27" s="3"/>
      <c r="AA27" s="3"/>
      <c r="AB27" s="3"/>
      <c r="AC27" s="3"/>
      <c r="AD27" s="3"/>
      <c r="AE27" s="3"/>
      <c r="AF27" s="3"/>
      <c r="AG27" s="3"/>
    </row>
    <row r="28" spans="1:45" x14ac:dyDescent="0.4">
      <c r="A28" s="88"/>
      <c r="B28" s="88"/>
      <c r="C28" s="88"/>
      <c r="D28" s="88"/>
      <c r="E28" s="8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3"/>
      <c r="Z28" s="3"/>
      <c r="AA28" s="3"/>
      <c r="AB28" s="3"/>
      <c r="AC28" s="3"/>
      <c r="AD28" s="3"/>
      <c r="AE28" s="3"/>
      <c r="AF28" s="3"/>
      <c r="AG28" s="3"/>
    </row>
    <row r="29" spans="1:45" x14ac:dyDescent="0.4">
      <c r="A29" s="88"/>
      <c r="B29" s="88"/>
      <c r="C29" s="88"/>
      <c r="D29" s="88"/>
      <c r="E29" s="8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23"/>
      <c r="T29" s="23"/>
      <c r="U29" s="23"/>
      <c r="V29" s="5"/>
      <c r="W29" s="5"/>
      <c r="X29" s="5"/>
      <c r="Y29" s="3"/>
      <c r="Z29" s="3"/>
      <c r="AA29" s="3"/>
      <c r="AB29" s="3"/>
      <c r="AC29" s="3"/>
      <c r="AD29" s="3"/>
      <c r="AE29" s="3"/>
      <c r="AF29" s="3"/>
      <c r="AG29" s="3"/>
    </row>
    <row r="30" spans="1:45" x14ac:dyDescent="0.4">
      <c r="A30" s="3"/>
      <c r="B30" s="3"/>
      <c r="C30" s="3"/>
      <c r="D30" s="3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3"/>
      <c r="Z30" s="3"/>
      <c r="AA30" s="3"/>
      <c r="AB30" s="3"/>
      <c r="AC30" s="3"/>
      <c r="AD30" s="3"/>
      <c r="AE30" s="3"/>
      <c r="AF30" s="3"/>
      <c r="AG30" s="3"/>
    </row>
    <row r="31" spans="1:45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9"/>
      <c r="T31" s="9"/>
      <c r="U31" s="23"/>
      <c r="V31" s="5"/>
      <c r="W31" s="5"/>
      <c r="X31" s="5"/>
      <c r="Y31" s="3"/>
      <c r="Z31" s="3"/>
      <c r="AA31" s="3"/>
      <c r="AB31" s="3"/>
      <c r="AC31" s="3"/>
      <c r="AD31" s="3"/>
      <c r="AE31" s="3"/>
      <c r="AF31" s="3"/>
      <c r="AG31" s="3"/>
    </row>
    <row r="32" spans="1:45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5"/>
      <c r="V32" s="5"/>
      <c r="W32" s="5"/>
      <c r="X32" s="5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4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4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4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4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4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4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4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4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4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4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4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4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4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</sheetData>
  <mergeCells count="45">
    <mergeCell ref="P8:R8"/>
    <mergeCell ref="D2:E2"/>
    <mergeCell ref="P7:S7"/>
    <mergeCell ref="S11:S12"/>
    <mergeCell ref="G7:J7"/>
    <mergeCell ref="G9:J9"/>
    <mergeCell ref="G10:J10"/>
    <mergeCell ref="D3:E5"/>
    <mergeCell ref="G3:H5"/>
    <mergeCell ref="J3:K5"/>
    <mergeCell ref="M3:N5"/>
    <mergeCell ref="P3:Q5"/>
    <mergeCell ref="P2:R2"/>
    <mergeCell ref="K9:N9"/>
    <mergeCell ref="K10:N10"/>
    <mergeCell ref="K11:N11"/>
    <mergeCell ref="G19:J19"/>
    <mergeCell ref="G11:J11"/>
    <mergeCell ref="G12:J12"/>
    <mergeCell ref="G13:J13"/>
    <mergeCell ref="A7:E7"/>
    <mergeCell ref="G14:J14"/>
    <mergeCell ref="G15:J15"/>
    <mergeCell ref="G16:J16"/>
    <mergeCell ref="G17:J17"/>
    <mergeCell ref="G18:J18"/>
    <mergeCell ref="K20:N20"/>
    <mergeCell ref="K21:N21"/>
    <mergeCell ref="G26:J26"/>
    <mergeCell ref="G20:J20"/>
    <mergeCell ref="G21:J21"/>
    <mergeCell ref="G22:J22"/>
    <mergeCell ref="G23:J23"/>
    <mergeCell ref="G24:J24"/>
    <mergeCell ref="G25:J25"/>
    <mergeCell ref="K22:N22"/>
    <mergeCell ref="K23:N23"/>
    <mergeCell ref="K17:N17"/>
    <mergeCell ref="K18:N18"/>
    <mergeCell ref="K19:N19"/>
    <mergeCell ref="K12:N12"/>
    <mergeCell ref="K13:N13"/>
    <mergeCell ref="K14:N14"/>
    <mergeCell ref="K15:N15"/>
    <mergeCell ref="K16:N16"/>
  </mergeCells>
  <dataValidations count="1">
    <dataValidation type="list" allowBlank="1" showInputMessage="1" showErrorMessage="1" sqref="P8" xr:uid="{00000000-0002-0000-0200-000000000000}">
      <formula1>"1 Health Level,2 Responsiveness,3 Financial fairness,4 Health Distribution,5 Response Distribution"</formula1>
    </dataValidation>
  </dataValidations>
  <pageMargins left="0.75" right="0.75" top="1" bottom="1" header="0.5" footer="0.5"/>
  <pageSetup scale="34" orientation="portrait" r:id="rId1"/>
  <headerFooter alignWithMargins="0"/>
  <colBreaks count="1" manualBreakCount="1">
    <brk id="31" max="52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croll Bar 1">
              <controlPr defaultSize="0" autoPict="0">
                <anchor moveWithCells="1">
                  <from>
                    <xdr:col>5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Scroll Bar 2">
              <controlPr defaultSize="0" autoPict="0">
                <anchor moveWithCells="1">
                  <from>
                    <xdr:col>8</xdr:col>
                    <xdr:colOff>0</xdr:colOff>
                    <xdr:row>2</xdr:row>
                    <xdr:rowOff>0</xdr:rowOff>
                  </from>
                  <to>
                    <xdr:col>8</xdr:col>
                    <xdr:colOff>152400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Scroll Bar 3">
              <controlPr defaultSize="0" autoPict="0">
                <anchor moveWithCells="1">
                  <from>
                    <xdr:col>11</xdr:col>
                    <xdr:colOff>0</xdr:colOff>
                    <xdr:row>2</xdr:row>
                    <xdr:rowOff>0</xdr:rowOff>
                  </from>
                  <to>
                    <xdr:col>11</xdr:col>
                    <xdr:colOff>152400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Scroll Bar 4">
              <controlPr defaultSize="0" autoPict="0">
                <anchor moveWithCells="1">
                  <from>
                    <xdr:col>14</xdr:col>
                    <xdr:colOff>0</xdr:colOff>
                    <xdr:row>2</xdr:row>
                    <xdr:rowOff>0</xdr:rowOff>
                  </from>
                  <to>
                    <xdr:col>14</xdr:col>
                    <xdr:colOff>152400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Scroll Bar 5">
              <controlPr defaultSize="0" autoPict="0">
                <anchor moveWithCells="1">
                  <from>
                    <xdr:col>17</xdr:col>
                    <xdr:colOff>0</xdr:colOff>
                    <xdr:row>2</xdr:row>
                    <xdr:rowOff>0</xdr:rowOff>
                  </from>
                  <to>
                    <xdr:col>17</xdr:col>
                    <xdr:colOff>152400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Scroll Bar 6">
              <controlPr defaultSize="0" autoPict="0">
                <anchor moveWithCells="1">
                  <from>
                    <xdr:col>19</xdr:col>
                    <xdr:colOff>38100</xdr:colOff>
                    <xdr:row>6</xdr:row>
                    <xdr:rowOff>8467</xdr:rowOff>
                  </from>
                  <to>
                    <xdr:col>20</xdr:col>
                    <xdr:colOff>46567</xdr:colOff>
                    <xdr:row>24</xdr:row>
                    <xdr:rowOff>8467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B1:Y53"/>
  <sheetViews>
    <sheetView zoomScale="60" zoomScaleNormal="60" workbookViewId="0">
      <selection activeCell="I4" sqref="I4"/>
    </sheetView>
  </sheetViews>
  <sheetFormatPr defaultRowHeight="12.7" x14ac:dyDescent="0.4"/>
  <cols>
    <col min="1" max="1" width="4.5859375" customWidth="1"/>
    <col min="2" max="2" width="23.87890625" customWidth="1"/>
    <col min="3" max="3" width="11.29296875" customWidth="1"/>
    <col min="4" max="4" width="10" customWidth="1"/>
    <col min="7" max="7" width="9.1171875" customWidth="1"/>
    <col min="8" max="8" width="19" bestFit="1" customWidth="1"/>
    <col min="9" max="18" width="10.1171875" customWidth="1"/>
    <col min="19" max="19" width="13.41015625" customWidth="1"/>
    <col min="20" max="20" width="17.5859375" customWidth="1"/>
    <col min="21" max="21" width="12.703125" customWidth="1"/>
  </cols>
  <sheetData>
    <row r="1" spans="2:25" ht="13" thickBot="1" x14ac:dyDescent="0.45"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</row>
    <row r="2" spans="2:25" ht="32.25" customHeight="1" thickBot="1" x14ac:dyDescent="0.45">
      <c r="I2" s="160" t="s">
        <v>50</v>
      </c>
      <c r="J2" s="161"/>
      <c r="K2" s="160" t="s">
        <v>51</v>
      </c>
      <c r="L2" s="161"/>
      <c r="M2" s="160" t="s">
        <v>58</v>
      </c>
      <c r="N2" s="161"/>
      <c r="O2" s="160" t="s">
        <v>57</v>
      </c>
      <c r="P2" s="161"/>
      <c r="Q2" s="160" t="s">
        <v>52</v>
      </c>
      <c r="R2" s="161"/>
    </row>
    <row r="3" spans="2:25" ht="45" customHeight="1" thickBot="1" x14ac:dyDescent="0.45">
      <c r="C3" s="56" t="s">
        <v>66</v>
      </c>
      <c r="D3" s="58" t="s">
        <v>65</v>
      </c>
      <c r="E3" s="65" t="s">
        <v>67</v>
      </c>
      <c r="G3" s="52" t="s">
        <v>59</v>
      </c>
      <c r="H3" s="49" t="s">
        <v>60</v>
      </c>
      <c r="I3" s="50" t="s">
        <v>61</v>
      </c>
      <c r="J3" s="51" t="s">
        <v>62</v>
      </c>
      <c r="K3" s="50" t="s">
        <v>61</v>
      </c>
      <c r="L3" s="51" t="s">
        <v>62</v>
      </c>
      <c r="M3" s="50" t="s">
        <v>61</v>
      </c>
      <c r="N3" s="51" t="s">
        <v>62</v>
      </c>
      <c r="O3" s="50" t="s">
        <v>61</v>
      </c>
      <c r="P3" s="51" t="s">
        <v>62</v>
      </c>
      <c r="Q3" s="100" t="s">
        <v>61</v>
      </c>
      <c r="R3" s="101" t="s">
        <v>62</v>
      </c>
    </row>
    <row r="4" spans="2:25" x14ac:dyDescent="0.4">
      <c r="B4" s="34" t="s">
        <v>63</v>
      </c>
      <c r="C4" s="60">
        <v>30</v>
      </c>
      <c r="D4" s="61">
        <f>100-C4</f>
        <v>70</v>
      </c>
      <c r="E4" s="68">
        <f>D4/$D$9</f>
        <v>0.18469656992084432</v>
      </c>
      <c r="G4" s="72">
        <f t="shared" ref="G4:G35" si="0">J4+L4+N4+P4+R4</f>
        <v>0.45618469656992089</v>
      </c>
      <c r="H4" s="73" t="s">
        <v>0</v>
      </c>
      <c r="I4" s="42">
        <v>0.40499999999999997</v>
      </c>
      <c r="J4" s="43">
        <f t="shared" ref="J4:J35" si="1">I4*HealthLevelWeight</f>
        <v>7.4802110817941941E-2</v>
      </c>
      <c r="K4" s="42">
        <v>0.191</v>
      </c>
      <c r="L4" s="43">
        <f t="shared" ref="L4:L35" si="2">K4*ResponsivenessWeight</f>
        <v>3.023746701846966E-2</v>
      </c>
      <c r="M4" s="42">
        <v>0.58600000000000008</v>
      </c>
      <c r="N4" s="43">
        <f t="shared" ref="N4:N35" si="3">M4*FinancialFairnessWeight</f>
        <v>0.15461741424802114</v>
      </c>
      <c r="O4" s="35">
        <v>0.16399999999999998</v>
      </c>
      <c r="P4" s="43">
        <f t="shared" ref="P4:P35" si="4">O4*HealthDistributionWeight</f>
        <v>3.5050131926121365E-2</v>
      </c>
      <c r="Q4" s="42">
        <v>0.9</v>
      </c>
      <c r="R4" s="36">
        <f t="shared" ref="R4:R35" si="5">Q4*ResponseDistributionWeight</f>
        <v>0.16147757255936676</v>
      </c>
      <c r="T4" s="12"/>
    </row>
    <row r="5" spans="2:25" x14ac:dyDescent="0.4">
      <c r="B5" s="37" t="s">
        <v>51</v>
      </c>
      <c r="C5" s="62">
        <v>40</v>
      </c>
      <c r="D5" s="59">
        <f>(100-C5)</f>
        <v>60</v>
      </c>
      <c r="E5" s="69">
        <f>D5/$D$9</f>
        <v>0.15831134564643801</v>
      </c>
      <c r="G5" s="75">
        <f t="shared" si="0"/>
        <v>0.64661741424802099</v>
      </c>
      <c r="H5" s="53" t="s">
        <v>1</v>
      </c>
      <c r="I5" s="44">
        <v>0.63</v>
      </c>
      <c r="J5" s="45">
        <f t="shared" si="1"/>
        <v>0.11635883905013192</v>
      </c>
      <c r="K5" s="44">
        <v>0.309</v>
      </c>
      <c r="L5" s="45">
        <f t="shared" si="2"/>
        <v>4.8918205804749343E-2</v>
      </c>
      <c r="M5" s="44">
        <v>0.84299999999999997</v>
      </c>
      <c r="N5" s="45">
        <f t="shared" si="3"/>
        <v>0.22242744063324538</v>
      </c>
      <c r="O5" s="38">
        <v>0.9</v>
      </c>
      <c r="P5" s="45">
        <f t="shared" si="4"/>
        <v>0.19234828496042217</v>
      </c>
      <c r="Q5" s="44">
        <v>0.371</v>
      </c>
      <c r="R5" s="39">
        <f t="shared" si="5"/>
        <v>6.6564643799472301E-2</v>
      </c>
      <c r="T5" s="12"/>
    </row>
    <row r="6" spans="2:25" x14ac:dyDescent="0.4">
      <c r="B6" s="37" t="s">
        <v>58</v>
      </c>
      <c r="C6" s="62">
        <v>0</v>
      </c>
      <c r="D6" s="59">
        <f>100-C6</f>
        <v>100</v>
      </c>
      <c r="E6" s="69">
        <f>D6/$D$9</f>
        <v>0.26385224274406333</v>
      </c>
      <c r="G6" s="75">
        <f t="shared" si="0"/>
        <v>0.38055145118733502</v>
      </c>
      <c r="H6" s="53" t="s">
        <v>2</v>
      </c>
      <c r="I6" s="44">
        <v>0.43899999999999995</v>
      </c>
      <c r="J6" s="45">
        <f t="shared" si="1"/>
        <v>8.1081794195250648E-2</v>
      </c>
      <c r="K6" s="44">
        <v>0.182</v>
      </c>
      <c r="L6" s="45">
        <f t="shared" si="2"/>
        <v>2.8812664907651716E-2</v>
      </c>
      <c r="M6" s="44">
        <v>2.5000000000000001E-2</v>
      </c>
      <c r="N6" s="45">
        <f t="shared" si="3"/>
        <v>6.5963060686015833E-3</v>
      </c>
      <c r="O6" s="38">
        <v>0.52699999999999991</v>
      </c>
      <c r="P6" s="45">
        <f t="shared" si="4"/>
        <v>0.11263060686015829</v>
      </c>
      <c r="Q6" s="44">
        <v>0.84399999999999997</v>
      </c>
      <c r="R6" s="39">
        <f t="shared" si="5"/>
        <v>0.15143007915567283</v>
      </c>
      <c r="T6" s="12"/>
    </row>
    <row r="7" spans="2:25" x14ac:dyDescent="0.4">
      <c r="B7" s="54" t="s">
        <v>57</v>
      </c>
      <c r="C7" s="62">
        <v>19</v>
      </c>
      <c r="D7" s="59">
        <f>(100-C7)</f>
        <v>81</v>
      </c>
      <c r="E7" s="69">
        <f>D7/$D$9</f>
        <v>0.21372031662269128</v>
      </c>
      <c r="G7" s="75">
        <f t="shared" si="0"/>
        <v>0.33296306068601583</v>
      </c>
      <c r="H7" s="48" t="s">
        <v>34</v>
      </c>
      <c r="I7" s="44">
        <v>0.49099999999999999</v>
      </c>
      <c r="J7" s="45">
        <f t="shared" si="1"/>
        <v>9.0686015831134559E-2</v>
      </c>
      <c r="K7" s="44">
        <v>0.29700000000000004</v>
      </c>
      <c r="L7" s="45">
        <f t="shared" si="2"/>
        <v>4.7018469656992093E-2</v>
      </c>
      <c r="M7" s="44">
        <v>7.000000000000001E-3</v>
      </c>
      <c r="N7" s="45">
        <f t="shared" si="3"/>
        <v>1.8469656992084436E-3</v>
      </c>
      <c r="O7" s="38">
        <v>0.59099999999999997</v>
      </c>
      <c r="P7" s="45">
        <f t="shared" si="4"/>
        <v>0.12630870712401054</v>
      </c>
      <c r="Q7" s="44">
        <v>0.374</v>
      </c>
      <c r="R7" s="39">
        <f t="shared" si="5"/>
        <v>6.710290237467019E-2</v>
      </c>
      <c r="T7" s="12"/>
      <c r="X7" s="1"/>
      <c r="Y7" s="1"/>
    </row>
    <row r="8" spans="2:25" ht="13" thickBot="1" x14ac:dyDescent="0.45">
      <c r="B8" s="55" t="s">
        <v>64</v>
      </c>
      <c r="C8" s="63">
        <v>32</v>
      </c>
      <c r="D8" s="64">
        <f>(100-C8)</f>
        <v>68</v>
      </c>
      <c r="E8" s="70">
        <f>D8/$D$9</f>
        <v>0.17941952506596306</v>
      </c>
      <c r="G8" s="75">
        <f t="shared" si="0"/>
        <v>0.43397889182058047</v>
      </c>
      <c r="H8" s="48" t="s">
        <v>35</v>
      </c>
      <c r="I8" s="44">
        <v>0.94100000000000006</v>
      </c>
      <c r="J8" s="45">
        <f t="shared" si="1"/>
        <v>0.17379947229551451</v>
      </c>
      <c r="K8" s="44">
        <v>0.47699999999999998</v>
      </c>
      <c r="L8" s="45">
        <f t="shared" si="2"/>
        <v>7.5514511873350926E-2</v>
      </c>
      <c r="M8" s="44">
        <v>0.155</v>
      </c>
      <c r="N8" s="45">
        <f t="shared" si="3"/>
        <v>4.0897097625329816E-2</v>
      </c>
      <c r="O8" s="38">
        <v>0.08</v>
      </c>
      <c r="P8" s="45">
        <f t="shared" si="4"/>
        <v>1.7097625329815302E-2</v>
      </c>
      <c r="Q8" s="44">
        <v>0.70599999999999996</v>
      </c>
      <c r="R8" s="39">
        <f t="shared" si="5"/>
        <v>0.1266701846965699</v>
      </c>
      <c r="T8" s="12"/>
    </row>
    <row r="9" spans="2:25" ht="13" thickBot="1" x14ac:dyDescent="0.45">
      <c r="D9" s="66">
        <f>SUM(D4:D8)</f>
        <v>379</v>
      </c>
      <c r="E9" s="67">
        <f>SUM(E4:E8)</f>
        <v>1</v>
      </c>
      <c r="G9" s="75">
        <f t="shared" si="0"/>
        <v>0.40203166226912929</v>
      </c>
      <c r="H9" s="53" t="s">
        <v>3</v>
      </c>
      <c r="I9" s="44">
        <v>0.41299999999999998</v>
      </c>
      <c r="J9" s="45">
        <f t="shared" si="1"/>
        <v>7.6279683377308699E-2</v>
      </c>
      <c r="K9" s="44">
        <v>0.27300000000000002</v>
      </c>
      <c r="L9" s="45">
        <f t="shared" si="2"/>
        <v>4.3218997361477579E-2</v>
      </c>
      <c r="M9" s="44">
        <v>4.4999999999999998E-2</v>
      </c>
      <c r="N9" s="45">
        <f t="shared" si="3"/>
        <v>1.1873350923482849E-2</v>
      </c>
      <c r="O9" s="38">
        <v>0.89200000000000002</v>
      </c>
      <c r="P9" s="45">
        <f t="shared" si="4"/>
        <v>0.19063852242744062</v>
      </c>
      <c r="Q9" s="44">
        <v>0.44600000000000001</v>
      </c>
      <c r="R9" s="39">
        <f t="shared" si="5"/>
        <v>8.0021108179419528E-2</v>
      </c>
      <c r="T9" s="12"/>
    </row>
    <row r="10" spans="2:25" x14ac:dyDescent="0.4">
      <c r="C10" s="57"/>
      <c r="G10" s="75">
        <f t="shared" si="0"/>
        <v>0.55506860158311344</v>
      </c>
      <c r="H10" s="53" t="s">
        <v>4</v>
      </c>
      <c r="I10" s="44">
        <v>0.84299999999999997</v>
      </c>
      <c r="J10" s="45">
        <f t="shared" si="1"/>
        <v>0.15569920844327176</v>
      </c>
      <c r="K10" s="44">
        <v>0.83900000000000008</v>
      </c>
      <c r="L10" s="45">
        <f t="shared" si="2"/>
        <v>0.13282321899736149</v>
      </c>
      <c r="M10" s="44">
        <v>0.16699999999999998</v>
      </c>
      <c r="N10" s="45">
        <f t="shared" si="3"/>
        <v>4.4063324538258571E-2</v>
      </c>
      <c r="O10" s="38">
        <v>0.29300000000000004</v>
      </c>
      <c r="P10" s="45">
        <f t="shared" si="4"/>
        <v>6.2620052770448548E-2</v>
      </c>
      <c r="Q10" s="44">
        <v>0.89100000000000001</v>
      </c>
      <c r="R10" s="39">
        <f t="shared" si="5"/>
        <v>0.15986279683377308</v>
      </c>
      <c r="T10" s="12"/>
    </row>
    <row r="11" spans="2:25" x14ac:dyDescent="0.4">
      <c r="G11" s="75">
        <f t="shared" si="0"/>
        <v>0.47328759894459105</v>
      </c>
      <c r="H11" s="53" t="s">
        <v>5</v>
      </c>
      <c r="I11" s="44">
        <v>0.08</v>
      </c>
      <c r="J11" s="45">
        <f t="shared" si="1"/>
        <v>1.4775725593667546E-2</v>
      </c>
      <c r="K11" s="44">
        <v>0.44299999999999995</v>
      </c>
      <c r="L11" s="45">
        <f t="shared" si="2"/>
        <v>7.0131926121372035E-2</v>
      </c>
      <c r="M11" s="44">
        <v>0.82100000000000006</v>
      </c>
      <c r="N11" s="45">
        <f t="shared" si="3"/>
        <v>0.21662269129287601</v>
      </c>
      <c r="O11" s="38">
        <v>0.48799999999999999</v>
      </c>
      <c r="P11" s="45">
        <f t="shared" si="4"/>
        <v>0.10429551451187334</v>
      </c>
      <c r="Q11" s="44">
        <v>0.376</v>
      </c>
      <c r="R11" s="39">
        <f t="shared" si="5"/>
        <v>6.7461741424802116E-2</v>
      </c>
      <c r="T11" s="12"/>
    </row>
    <row r="12" spans="2:25" x14ac:dyDescent="0.4">
      <c r="G12" s="75">
        <f t="shared" si="0"/>
        <v>0.40993667546174145</v>
      </c>
      <c r="H12" s="48" t="s">
        <v>36</v>
      </c>
      <c r="I12" s="44">
        <v>0.40899999999999997</v>
      </c>
      <c r="J12" s="45">
        <f t="shared" si="1"/>
        <v>7.554089709762532E-2</v>
      </c>
      <c r="K12" s="44">
        <v>0.60299999999999998</v>
      </c>
      <c r="L12" s="45">
        <f t="shared" si="2"/>
        <v>9.5461741424802113E-2</v>
      </c>
      <c r="M12" s="44">
        <v>0.11699999999999999</v>
      </c>
      <c r="N12" s="45">
        <f t="shared" si="3"/>
        <v>3.0870712401055406E-2</v>
      </c>
      <c r="O12" s="38">
        <v>0.92400000000000004</v>
      </c>
      <c r="P12" s="45">
        <f t="shared" si="4"/>
        <v>0.19747757255936677</v>
      </c>
      <c r="Q12" s="44">
        <v>5.8999999999999997E-2</v>
      </c>
      <c r="R12" s="39">
        <f t="shared" si="5"/>
        <v>1.0585751978891821E-2</v>
      </c>
      <c r="T12" s="12"/>
    </row>
    <row r="13" spans="2:25" x14ac:dyDescent="0.4">
      <c r="G13" s="75">
        <f t="shared" si="0"/>
        <v>0.59331926121372036</v>
      </c>
      <c r="H13" s="53" t="s">
        <v>6</v>
      </c>
      <c r="I13" s="44">
        <v>0.56200000000000006</v>
      </c>
      <c r="J13" s="45">
        <f t="shared" si="1"/>
        <v>0.10379947229551452</v>
      </c>
      <c r="K13" s="44">
        <v>0.47599999999999998</v>
      </c>
      <c r="L13" s="45">
        <f t="shared" si="2"/>
        <v>7.5356200527704489E-2</v>
      </c>
      <c r="M13" s="44">
        <v>0.94199999999999995</v>
      </c>
      <c r="N13" s="45">
        <f t="shared" si="3"/>
        <v>0.24854881266490764</v>
      </c>
      <c r="O13" s="38">
        <v>0.76400000000000001</v>
      </c>
      <c r="P13" s="45">
        <f t="shared" si="4"/>
        <v>0.16328232189973615</v>
      </c>
      <c r="Q13" s="44">
        <v>1.3000000000000001E-2</v>
      </c>
      <c r="R13" s="39">
        <f t="shared" si="5"/>
        <v>2.3324538258575199E-3</v>
      </c>
      <c r="T13" s="12"/>
    </row>
    <row r="14" spans="2:25" x14ac:dyDescent="0.4">
      <c r="G14" s="75">
        <f t="shared" si="0"/>
        <v>0.59432453825857523</v>
      </c>
      <c r="H14" s="48" t="s">
        <v>37</v>
      </c>
      <c r="I14" s="44">
        <v>0.54400000000000004</v>
      </c>
      <c r="J14" s="45">
        <f t="shared" si="1"/>
        <v>0.10047493403693931</v>
      </c>
      <c r="K14" s="44">
        <v>0.92200000000000004</v>
      </c>
      <c r="L14" s="45">
        <f t="shared" si="2"/>
        <v>0.14596306068601586</v>
      </c>
      <c r="M14" s="44">
        <v>0.70399999999999996</v>
      </c>
      <c r="N14" s="45">
        <f t="shared" si="3"/>
        <v>0.18575197889182057</v>
      </c>
      <c r="O14" s="38">
        <v>0.19700000000000001</v>
      </c>
      <c r="P14" s="45">
        <f t="shared" si="4"/>
        <v>4.2102902374670181E-2</v>
      </c>
      <c r="Q14" s="44">
        <v>0.66900000000000004</v>
      </c>
      <c r="R14" s="39">
        <f t="shared" si="5"/>
        <v>0.1200316622691293</v>
      </c>
      <c r="T14" s="12"/>
    </row>
    <row r="15" spans="2:25" x14ac:dyDescent="0.4">
      <c r="G15" s="75">
        <f t="shared" si="0"/>
        <v>0.5955435356200528</v>
      </c>
      <c r="H15" s="53" t="s">
        <v>7</v>
      </c>
      <c r="I15" s="44">
        <v>0.85199999999999998</v>
      </c>
      <c r="J15" s="45">
        <f t="shared" si="1"/>
        <v>0.15736147757255936</v>
      </c>
      <c r="K15" s="44">
        <v>0.99199999999999999</v>
      </c>
      <c r="L15" s="45">
        <f t="shared" si="2"/>
        <v>0.15704485488126649</v>
      </c>
      <c r="M15" s="44">
        <v>0.20099999999999998</v>
      </c>
      <c r="N15" s="45">
        <f t="shared" si="3"/>
        <v>5.3034300791556722E-2</v>
      </c>
      <c r="O15" s="38">
        <v>0.41500000000000004</v>
      </c>
      <c r="P15" s="45">
        <f t="shared" si="4"/>
        <v>8.8693931398416886E-2</v>
      </c>
      <c r="Q15" s="44">
        <v>0.77699999999999991</v>
      </c>
      <c r="R15" s="39">
        <f t="shared" si="5"/>
        <v>0.13940897097625329</v>
      </c>
      <c r="T15" s="12"/>
    </row>
    <row r="16" spans="2:25" x14ac:dyDescent="0.4">
      <c r="G16" s="75">
        <f t="shared" si="0"/>
        <v>0.44228496042216359</v>
      </c>
      <c r="H16" s="48" t="s">
        <v>38</v>
      </c>
      <c r="I16" s="44">
        <v>0.89700000000000002</v>
      </c>
      <c r="J16" s="45">
        <f t="shared" si="1"/>
        <v>0.16567282321899737</v>
      </c>
      <c r="K16" s="44">
        <v>0.44299999999999995</v>
      </c>
      <c r="L16" s="45">
        <f t="shared" si="2"/>
        <v>7.0131926121372035E-2</v>
      </c>
      <c r="M16" s="44">
        <v>0.35599999999999998</v>
      </c>
      <c r="N16" s="45">
        <f t="shared" si="3"/>
        <v>9.3931398416886538E-2</v>
      </c>
      <c r="O16" s="38">
        <v>0.28399999999999997</v>
      </c>
      <c r="P16" s="45">
        <f t="shared" si="4"/>
        <v>6.0696569920844316E-2</v>
      </c>
      <c r="Q16" s="44">
        <v>0.28900000000000003</v>
      </c>
      <c r="R16" s="39">
        <f t="shared" si="5"/>
        <v>5.1852242744063332E-2</v>
      </c>
      <c r="T16" s="12"/>
    </row>
    <row r="17" spans="7:20" x14ac:dyDescent="0.4">
      <c r="G17" s="75">
        <f t="shared" si="0"/>
        <v>0.43313456464379946</v>
      </c>
      <c r="H17" s="48" t="s">
        <v>39</v>
      </c>
      <c r="I17" s="44">
        <v>3.4000000000000002E-2</v>
      </c>
      <c r="J17" s="45">
        <f t="shared" si="1"/>
        <v>6.2796833773087072E-3</v>
      </c>
      <c r="K17" s="44">
        <v>0.17899999999999999</v>
      </c>
      <c r="L17" s="45">
        <f t="shared" si="2"/>
        <v>2.8337730870712403E-2</v>
      </c>
      <c r="M17" s="44">
        <v>0.39900000000000002</v>
      </c>
      <c r="N17" s="45">
        <f t="shared" si="3"/>
        <v>0.10527704485488128</v>
      </c>
      <c r="O17" s="38">
        <v>0.95399999999999996</v>
      </c>
      <c r="P17" s="45">
        <f t="shared" si="4"/>
        <v>0.20388918205804749</v>
      </c>
      <c r="Q17" s="44">
        <v>0.49800000000000005</v>
      </c>
      <c r="R17" s="39">
        <f t="shared" si="5"/>
        <v>8.935092348284962E-2</v>
      </c>
      <c r="T17" s="12"/>
    </row>
    <row r="18" spans="7:20" x14ac:dyDescent="0.4">
      <c r="G18" s="75">
        <f t="shared" si="0"/>
        <v>0.64285488126649082</v>
      </c>
      <c r="H18" s="53" t="s">
        <v>8</v>
      </c>
      <c r="I18" s="44">
        <v>0.68600000000000005</v>
      </c>
      <c r="J18" s="45">
        <f t="shared" si="1"/>
        <v>0.12670184696569922</v>
      </c>
      <c r="K18" s="44">
        <v>0.66600000000000004</v>
      </c>
      <c r="L18" s="45">
        <f t="shared" si="2"/>
        <v>0.10543535620052771</v>
      </c>
      <c r="M18" s="44">
        <v>0.54699999999999993</v>
      </c>
      <c r="N18" s="45">
        <f t="shared" si="3"/>
        <v>0.14432717678100263</v>
      </c>
      <c r="O18" s="38">
        <v>0.71</v>
      </c>
      <c r="P18" s="45">
        <f t="shared" si="4"/>
        <v>0.15174142480211081</v>
      </c>
      <c r="Q18" s="44">
        <v>0.63900000000000001</v>
      </c>
      <c r="R18" s="39">
        <f t="shared" si="5"/>
        <v>0.11464907651715039</v>
      </c>
      <c r="T18" s="12"/>
    </row>
    <row r="19" spans="7:20" x14ac:dyDescent="0.4">
      <c r="G19" s="75">
        <f t="shared" si="0"/>
        <v>0.59903693931398416</v>
      </c>
      <c r="H19" s="48" t="s">
        <v>40</v>
      </c>
      <c r="I19" s="44">
        <v>0.221</v>
      </c>
      <c r="J19" s="45">
        <f t="shared" si="1"/>
        <v>4.0817941952506598E-2</v>
      </c>
      <c r="K19" s="44">
        <v>0.81199999999999994</v>
      </c>
      <c r="L19" s="45">
        <f t="shared" si="2"/>
        <v>0.12854881266490764</v>
      </c>
      <c r="M19" s="44">
        <v>0.81600000000000006</v>
      </c>
      <c r="N19" s="45">
        <f t="shared" si="3"/>
        <v>0.2153034300791557</v>
      </c>
      <c r="O19" s="38">
        <v>0.77300000000000002</v>
      </c>
      <c r="P19" s="45">
        <f t="shared" si="4"/>
        <v>0.16520580474934035</v>
      </c>
      <c r="Q19" s="44">
        <v>0.27400000000000002</v>
      </c>
      <c r="R19" s="39">
        <f t="shared" si="5"/>
        <v>4.9160949868073886E-2</v>
      </c>
      <c r="T19" s="12"/>
    </row>
    <row r="20" spans="7:20" x14ac:dyDescent="0.4">
      <c r="G20" s="75">
        <f t="shared" si="0"/>
        <v>0.5528970976253299</v>
      </c>
      <c r="H20" s="53" t="s">
        <v>9</v>
      </c>
      <c r="I20" s="44">
        <v>0.51700000000000002</v>
      </c>
      <c r="J20" s="45">
        <f t="shared" si="1"/>
        <v>9.5488126649076521E-2</v>
      </c>
      <c r="K20" s="44">
        <v>0.38100000000000001</v>
      </c>
      <c r="L20" s="45">
        <f t="shared" si="2"/>
        <v>6.0316622691292884E-2</v>
      </c>
      <c r="M20" s="44">
        <v>0.77600000000000002</v>
      </c>
      <c r="N20" s="45">
        <f t="shared" si="3"/>
        <v>0.20474934036939316</v>
      </c>
      <c r="O20" s="38">
        <v>0.65400000000000003</v>
      </c>
      <c r="P20" s="45">
        <f t="shared" si="4"/>
        <v>0.13977308707124012</v>
      </c>
      <c r="Q20" s="44">
        <v>0.29300000000000004</v>
      </c>
      <c r="R20" s="39">
        <f t="shared" si="5"/>
        <v>5.2569920844327184E-2</v>
      </c>
      <c r="T20" s="12"/>
    </row>
    <row r="21" spans="7:20" x14ac:dyDescent="0.4">
      <c r="G21" s="75">
        <f t="shared" si="0"/>
        <v>0.59063324538258566</v>
      </c>
      <c r="H21" s="53" t="s">
        <v>10</v>
      </c>
      <c r="I21" s="44">
        <v>0.28300000000000003</v>
      </c>
      <c r="J21" s="45">
        <f t="shared" si="1"/>
        <v>5.2269129287598949E-2</v>
      </c>
      <c r="K21" s="44">
        <v>0.25</v>
      </c>
      <c r="L21" s="45">
        <f t="shared" si="2"/>
        <v>3.9577836411609502E-2</v>
      </c>
      <c r="M21" s="44">
        <v>0.95799999999999996</v>
      </c>
      <c r="N21" s="45">
        <f t="shared" si="3"/>
        <v>0.25277044854881264</v>
      </c>
      <c r="O21" s="38">
        <v>0.72799999999999998</v>
      </c>
      <c r="P21" s="45">
        <f t="shared" si="4"/>
        <v>0.15558839050131926</v>
      </c>
      <c r="Q21" s="44">
        <v>0.504</v>
      </c>
      <c r="R21" s="39">
        <f t="shared" si="5"/>
        <v>9.0427440633245385E-2</v>
      </c>
      <c r="T21" s="12"/>
    </row>
    <row r="22" spans="7:20" x14ac:dyDescent="0.4">
      <c r="G22" s="75">
        <f t="shared" si="0"/>
        <v>0.42073087071240106</v>
      </c>
      <c r="H22" s="53" t="s">
        <v>11</v>
      </c>
      <c r="I22" s="44">
        <v>0.55700000000000005</v>
      </c>
      <c r="J22" s="45">
        <f t="shared" si="1"/>
        <v>0.1028759894459103</v>
      </c>
      <c r="K22" s="44">
        <v>0.28500000000000003</v>
      </c>
      <c r="L22" s="45">
        <f t="shared" si="2"/>
        <v>4.5118733509234836E-2</v>
      </c>
      <c r="M22" s="44">
        <v>0.73299999999999998</v>
      </c>
      <c r="N22" s="45">
        <f t="shared" si="3"/>
        <v>0.19340369393139842</v>
      </c>
      <c r="O22" s="38">
        <v>2.7000000000000003E-2</v>
      </c>
      <c r="P22" s="45">
        <f t="shared" si="4"/>
        <v>5.7704485488126655E-3</v>
      </c>
      <c r="Q22" s="44">
        <v>0.41</v>
      </c>
      <c r="R22" s="39">
        <f t="shared" si="5"/>
        <v>7.3562005277044859E-2</v>
      </c>
      <c r="T22" s="12"/>
    </row>
    <row r="23" spans="7:20" x14ac:dyDescent="0.4">
      <c r="G23" s="75">
        <f t="shared" si="0"/>
        <v>0.5510501319261214</v>
      </c>
      <c r="H23" s="53" t="s">
        <v>12</v>
      </c>
      <c r="I23" s="44">
        <v>0.59599999999999997</v>
      </c>
      <c r="J23" s="45">
        <f t="shared" si="1"/>
        <v>0.11007915567282321</v>
      </c>
      <c r="K23" s="44">
        <v>0.98100000000000009</v>
      </c>
      <c r="L23" s="45">
        <f t="shared" si="2"/>
        <v>0.1553034300791557</v>
      </c>
      <c r="M23" s="44">
        <v>0.29100000000000004</v>
      </c>
      <c r="N23" s="45">
        <f t="shared" si="3"/>
        <v>7.6781002638522444E-2</v>
      </c>
      <c r="O23" s="38">
        <v>0.2</v>
      </c>
      <c r="P23" s="45">
        <f t="shared" si="4"/>
        <v>4.2744063324538256E-2</v>
      </c>
      <c r="Q23" s="44">
        <v>0.92599999999999993</v>
      </c>
      <c r="R23" s="39">
        <f t="shared" si="5"/>
        <v>0.1661424802110818</v>
      </c>
      <c r="T23" s="12"/>
    </row>
    <row r="24" spans="7:20" x14ac:dyDescent="0.4">
      <c r="G24" s="75">
        <f t="shared" si="0"/>
        <v>0.56422427440633249</v>
      </c>
      <c r="H24" s="48" t="s">
        <v>41</v>
      </c>
      <c r="I24" s="44">
        <v>0.61</v>
      </c>
      <c r="J24" s="45">
        <f t="shared" si="1"/>
        <v>0.11266490765171504</v>
      </c>
      <c r="K24" s="44">
        <v>0.22700000000000001</v>
      </c>
      <c r="L24" s="45">
        <f t="shared" si="2"/>
        <v>3.5936675461741431E-2</v>
      </c>
      <c r="M24" s="44">
        <v>0.84099999999999997</v>
      </c>
      <c r="N24" s="45">
        <f t="shared" si="3"/>
        <v>0.22189973614775724</v>
      </c>
      <c r="O24" s="38">
        <v>0.14499999999999999</v>
      </c>
      <c r="P24" s="45">
        <f t="shared" si="4"/>
        <v>3.0989445910290233E-2</v>
      </c>
      <c r="Q24" s="44">
        <v>0.90700000000000003</v>
      </c>
      <c r="R24" s="39">
        <f t="shared" si="5"/>
        <v>0.16273350923482852</v>
      </c>
      <c r="T24" s="12"/>
    </row>
    <row r="25" spans="7:20" x14ac:dyDescent="0.4">
      <c r="G25" s="75">
        <f t="shared" si="0"/>
        <v>0.49476253298153033</v>
      </c>
      <c r="H25" s="53" t="s">
        <v>13</v>
      </c>
      <c r="I25" s="44">
        <v>0.70700000000000007</v>
      </c>
      <c r="J25" s="45">
        <f t="shared" si="1"/>
        <v>0.13058047493403696</v>
      </c>
      <c r="K25" s="44">
        <v>0.24399999999999999</v>
      </c>
      <c r="L25" s="45">
        <f t="shared" si="2"/>
        <v>3.862796833773087E-2</v>
      </c>
      <c r="M25" s="44">
        <v>0.56900000000000006</v>
      </c>
      <c r="N25" s="45">
        <f t="shared" si="3"/>
        <v>0.15013192612137205</v>
      </c>
      <c r="O25" s="38">
        <v>0.68899999999999995</v>
      </c>
      <c r="P25" s="45">
        <f t="shared" si="4"/>
        <v>0.14725329815303428</v>
      </c>
      <c r="Q25" s="44">
        <v>0.157</v>
      </c>
      <c r="R25" s="39">
        <f t="shared" si="5"/>
        <v>2.81688654353562E-2</v>
      </c>
      <c r="T25" s="12"/>
    </row>
    <row r="26" spans="7:20" x14ac:dyDescent="0.4">
      <c r="G26" s="75">
        <f t="shared" si="0"/>
        <v>0.42175989445910289</v>
      </c>
      <c r="H26" s="53" t="s">
        <v>14</v>
      </c>
      <c r="I26" s="44">
        <v>0.92300000000000004</v>
      </c>
      <c r="J26" s="45">
        <f t="shared" si="1"/>
        <v>0.17047493403693931</v>
      </c>
      <c r="K26" s="44">
        <v>0.45800000000000002</v>
      </c>
      <c r="L26" s="45">
        <f t="shared" si="2"/>
        <v>7.2506596306068608E-2</v>
      </c>
      <c r="M26" s="44">
        <v>0.376</v>
      </c>
      <c r="N26" s="45">
        <f t="shared" si="3"/>
        <v>9.920844327176781E-2</v>
      </c>
      <c r="O26" s="38">
        <v>0.217</v>
      </c>
      <c r="P26" s="45">
        <f t="shared" si="4"/>
        <v>4.6377308707124004E-2</v>
      </c>
      <c r="Q26" s="44">
        <v>0.185</v>
      </c>
      <c r="R26" s="39">
        <f t="shared" si="5"/>
        <v>3.3192612137203169E-2</v>
      </c>
      <c r="T26" s="12"/>
    </row>
    <row r="27" spans="7:20" x14ac:dyDescent="0.4">
      <c r="G27" s="75">
        <f t="shared" si="0"/>
        <v>0.39816358839050131</v>
      </c>
      <c r="H27" s="53" t="s">
        <v>15</v>
      </c>
      <c r="I27" s="44">
        <v>8.8999999999999996E-2</v>
      </c>
      <c r="J27" s="45">
        <f t="shared" si="1"/>
        <v>1.6437994722955145E-2</v>
      </c>
      <c r="K27" s="44">
        <v>0.82499999999999996</v>
      </c>
      <c r="L27" s="45">
        <f t="shared" si="2"/>
        <v>0.13060686015831136</v>
      </c>
      <c r="M27" s="44">
        <v>1.7999999999999999E-2</v>
      </c>
      <c r="N27" s="45">
        <f t="shared" si="3"/>
        <v>4.7493403693931397E-3</v>
      </c>
      <c r="O27" s="38">
        <v>0.95799999999999996</v>
      </c>
      <c r="P27" s="45">
        <f t="shared" si="4"/>
        <v>0.20474406332453823</v>
      </c>
      <c r="Q27" s="44">
        <v>0.23199999999999998</v>
      </c>
      <c r="R27" s="39">
        <f t="shared" si="5"/>
        <v>4.1625329815303432E-2</v>
      </c>
      <c r="T27" s="12"/>
    </row>
    <row r="28" spans="7:20" x14ac:dyDescent="0.4">
      <c r="G28" s="75">
        <f t="shared" si="0"/>
        <v>0.66865171503957777</v>
      </c>
      <c r="H28" s="53" t="s">
        <v>16</v>
      </c>
      <c r="I28" s="44">
        <v>0.91799999999999993</v>
      </c>
      <c r="J28" s="45">
        <f t="shared" si="1"/>
        <v>0.16955145118733508</v>
      </c>
      <c r="K28" s="44">
        <v>0.73499999999999999</v>
      </c>
      <c r="L28" s="45">
        <f t="shared" si="2"/>
        <v>0.11635883905013193</v>
      </c>
      <c r="M28" s="44">
        <v>0.254</v>
      </c>
      <c r="N28" s="45">
        <f t="shared" si="3"/>
        <v>6.7018469656992083E-2</v>
      </c>
      <c r="O28" s="38">
        <v>0.91899999999999993</v>
      </c>
      <c r="P28" s="45">
        <f t="shared" si="4"/>
        <v>0.19640897097625326</v>
      </c>
      <c r="Q28" s="44">
        <v>0.66500000000000004</v>
      </c>
      <c r="R28" s="39">
        <f t="shared" si="5"/>
        <v>0.11931398416886545</v>
      </c>
      <c r="T28" s="12"/>
    </row>
    <row r="29" spans="7:20" x14ac:dyDescent="0.4">
      <c r="G29" s="75">
        <f t="shared" si="0"/>
        <v>0.74691556728232178</v>
      </c>
      <c r="H29" s="53" t="s">
        <v>17</v>
      </c>
      <c r="I29" s="44">
        <v>0.59000000000000008</v>
      </c>
      <c r="J29" s="45">
        <f t="shared" si="1"/>
        <v>0.10897097625329817</v>
      </c>
      <c r="K29" s="44">
        <v>0.86999999999999988</v>
      </c>
      <c r="L29" s="45">
        <f t="shared" si="2"/>
        <v>0.13773087071240106</v>
      </c>
      <c r="M29" s="44">
        <v>0.88500000000000001</v>
      </c>
      <c r="N29" s="45">
        <f t="shared" si="3"/>
        <v>0.23350923482849603</v>
      </c>
      <c r="O29" s="38">
        <v>0.82899999999999996</v>
      </c>
      <c r="P29" s="45">
        <f t="shared" si="4"/>
        <v>0.17717414248021107</v>
      </c>
      <c r="Q29" s="44">
        <v>0.499</v>
      </c>
      <c r="R29" s="39">
        <f t="shared" si="5"/>
        <v>8.9530343007915569E-2</v>
      </c>
      <c r="T29" s="12"/>
    </row>
    <row r="30" spans="7:20" x14ac:dyDescent="0.4">
      <c r="G30" s="75">
        <f t="shared" si="0"/>
        <v>0.59003166226912929</v>
      </c>
      <c r="H30" s="53" t="s">
        <v>18</v>
      </c>
      <c r="I30" s="44">
        <v>0.54500000000000004</v>
      </c>
      <c r="J30" s="45">
        <f t="shared" si="1"/>
        <v>0.10065963060686016</v>
      </c>
      <c r="K30" s="44">
        <v>0.97100000000000009</v>
      </c>
      <c r="L30" s="45">
        <f t="shared" si="2"/>
        <v>0.15372031662269131</v>
      </c>
      <c r="M30" s="44">
        <v>0.58200000000000007</v>
      </c>
      <c r="N30" s="45">
        <f t="shared" si="3"/>
        <v>0.15356200527704489</v>
      </c>
      <c r="O30" s="38">
        <v>0.17199999999999999</v>
      </c>
      <c r="P30" s="45">
        <f t="shared" si="4"/>
        <v>3.6759894459102896E-2</v>
      </c>
      <c r="Q30" s="44">
        <v>0.80999999999999994</v>
      </c>
      <c r="R30" s="39">
        <f t="shared" si="5"/>
        <v>0.14532981530343006</v>
      </c>
      <c r="T30" s="12"/>
    </row>
    <row r="31" spans="7:20" x14ac:dyDescent="0.4">
      <c r="G31" s="75">
        <f t="shared" si="0"/>
        <v>0.62616358839050124</v>
      </c>
      <c r="H31" s="53" t="s">
        <v>19</v>
      </c>
      <c r="I31" s="44">
        <v>0.47899999999999998</v>
      </c>
      <c r="J31" s="45">
        <f t="shared" si="1"/>
        <v>8.8469656992084422E-2</v>
      </c>
      <c r="K31" s="44">
        <v>0.495</v>
      </c>
      <c r="L31" s="45">
        <f t="shared" si="2"/>
        <v>7.8364116094986808E-2</v>
      </c>
      <c r="M31" s="44">
        <v>0.78800000000000003</v>
      </c>
      <c r="N31" s="45">
        <f t="shared" si="3"/>
        <v>0.20791556728232191</v>
      </c>
      <c r="O31" s="38">
        <v>0.92200000000000004</v>
      </c>
      <c r="P31" s="45">
        <f t="shared" si="4"/>
        <v>0.19705013192612136</v>
      </c>
      <c r="Q31" s="44">
        <v>0.30299999999999999</v>
      </c>
      <c r="R31" s="39">
        <f t="shared" si="5"/>
        <v>5.4364116094986807E-2</v>
      </c>
      <c r="T31" s="12"/>
    </row>
    <row r="32" spans="7:20" x14ac:dyDescent="0.4">
      <c r="G32" s="75">
        <f t="shared" si="0"/>
        <v>0.37028496042216358</v>
      </c>
      <c r="H32" s="53" t="s">
        <v>20</v>
      </c>
      <c r="I32" s="44">
        <v>0.38100000000000001</v>
      </c>
      <c r="J32" s="45">
        <f t="shared" si="1"/>
        <v>7.0369393139841682E-2</v>
      </c>
      <c r="K32" s="44">
        <v>0.40499999999999997</v>
      </c>
      <c r="L32" s="45">
        <f t="shared" si="2"/>
        <v>6.4116094986807384E-2</v>
      </c>
      <c r="M32" s="44">
        <v>0.67900000000000005</v>
      </c>
      <c r="N32" s="45">
        <f t="shared" si="3"/>
        <v>0.17915567282321901</v>
      </c>
      <c r="O32" s="38">
        <v>0.26</v>
      </c>
      <c r="P32" s="45">
        <f t="shared" si="4"/>
        <v>5.5567282321899732E-2</v>
      </c>
      <c r="Q32" s="44">
        <v>6.0000000000000001E-3</v>
      </c>
      <c r="R32" s="39">
        <f t="shared" si="5"/>
        <v>1.0765171503957784E-3</v>
      </c>
      <c r="T32" s="12"/>
    </row>
    <row r="33" spans="7:20" x14ac:dyDescent="0.4">
      <c r="G33" s="75">
        <f t="shared" si="0"/>
        <v>0.20226121372031663</v>
      </c>
      <c r="H33" s="53" t="s">
        <v>21</v>
      </c>
      <c r="I33" s="44">
        <v>0.182</v>
      </c>
      <c r="J33" s="45">
        <f t="shared" si="1"/>
        <v>3.3614775725593668E-2</v>
      </c>
      <c r="K33" s="44">
        <v>0.59299999999999997</v>
      </c>
      <c r="L33" s="45">
        <f t="shared" si="2"/>
        <v>9.3878627968337736E-2</v>
      </c>
      <c r="M33" s="44">
        <v>3.4000000000000002E-2</v>
      </c>
      <c r="N33" s="45">
        <f t="shared" si="3"/>
        <v>8.9709762532981536E-3</v>
      </c>
      <c r="O33" s="38">
        <v>0.28100000000000003</v>
      </c>
      <c r="P33" s="45">
        <f t="shared" si="4"/>
        <v>6.0055408970976255E-2</v>
      </c>
      <c r="Q33" s="44">
        <v>3.2000000000000001E-2</v>
      </c>
      <c r="R33" s="39">
        <f t="shared" si="5"/>
        <v>5.7414248021108181E-3</v>
      </c>
      <c r="T33" s="12"/>
    </row>
    <row r="34" spans="7:20" x14ac:dyDescent="0.4">
      <c r="G34" s="75">
        <f t="shared" si="0"/>
        <v>0.49160422163588391</v>
      </c>
      <c r="H34" s="53" t="s">
        <v>22</v>
      </c>
      <c r="I34" s="44">
        <v>0.68799999999999994</v>
      </c>
      <c r="J34" s="45">
        <f t="shared" si="1"/>
        <v>0.12707124010554088</v>
      </c>
      <c r="K34" s="44">
        <v>0.22200000000000003</v>
      </c>
      <c r="L34" s="45">
        <f t="shared" si="2"/>
        <v>3.5145118733509242E-2</v>
      </c>
      <c r="M34" s="44">
        <v>0.75900000000000001</v>
      </c>
      <c r="N34" s="45">
        <f t="shared" si="3"/>
        <v>0.20026385224274407</v>
      </c>
      <c r="O34" s="38">
        <v>0.28599999999999998</v>
      </c>
      <c r="P34" s="45">
        <f t="shared" si="4"/>
        <v>6.1124010554089704E-2</v>
      </c>
      <c r="Q34" s="44">
        <v>0.379</v>
      </c>
      <c r="R34" s="39">
        <f t="shared" si="5"/>
        <v>6.8000000000000005E-2</v>
      </c>
      <c r="T34" s="12"/>
    </row>
    <row r="35" spans="7:20" x14ac:dyDescent="0.4">
      <c r="G35" s="75">
        <f t="shared" si="0"/>
        <v>0.48061741424802118</v>
      </c>
      <c r="H35" s="53" t="s">
        <v>23</v>
      </c>
      <c r="I35" s="44">
        <v>6.8000000000000005E-2</v>
      </c>
      <c r="J35" s="45">
        <f t="shared" si="1"/>
        <v>1.2559366754617414E-2</v>
      </c>
      <c r="K35" s="44">
        <v>0.56900000000000006</v>
      </c>
      <c r="L35" s="45">
        <f t="shared" si="2"/>
        <v>9.0079155672823236E-2</v>
      </c>
      <c r="M35" s="44">
        <v>0.56200000000000006</v>
      </c>
      <c r="N35" s="45">
        <f t="shared" si="3"/>
        <v>0.1482849604221636</v>
      </c>
      <c r="O35" s="38">
        <v>0.70199999999999996</v>
      </c>
      <c r="P35" s="45">
        <f t="shared" si="4"/>
        <v>0.15003166226912926</v>
      </c>
      <c r="Q35" s="44">
        <v>0.44400000000000006</v>
      </c>
      <c r="R35" s="39">
        <f t="shared" si="5"/>
        <v>7.9662269129287616E-2</v>
      </c>
      <c r="T35" s="12"/>
    </row>
    <row r="36" spans="7:20" x14ac:dyDescent="0.4">
      <c r="G36" s="75">
        <f t="shared" ref="G36:G53" si="6">J36+L36+N36+P36+R36</f>
        <v>0.50790237467018473</v>
      </c>
      <c r="H36" s="48" t="s">
        <v>42</v>
      </c>
      <c r="I36" s="44">
        <v>0.54600000000000004</v>
      </c>
      <c r="J36" s="45">
        <f t="shared" ref="J36:J53" si="7">I36*HealthLevelWeight</f>
        <v>0.100844327176781</v>
      </c>
      <c r="K36" s="44">
        <v>0.19</v>
      </c>
      <c r="L36" s="45">
        <f t="shared" ref="L36:L53" si="8">K36*ResponsivenessWeight</f>
        <v>3.0079155672823221E-2</v>
      </c>
      <c r="M36" s="44">
        <v>0.78300000000000003</v>
      </c>
      <c r="N36" s="45">
        <f t="shared" ref="N36:N53" si="9">M36*FinancialFairnessWeight</f>
        <v>0.2065963060686016</v>
      </c>
      <c r="O36" s="38">
        <v>8.6999999999999994E-2</v>
      </c>
      <c r="P36" s="45">
        <f t="shared" ref="P36:P53" si="10">O36*HealthDistributionWeight</f>
        <v>1.8593667546174142E-2</v>
      </c>
      <c r="Q36" s="44">
        <v>0.84600000000000009</v>
      </c>
      <c r="R36" s="39">
        <f t="shared" ref="R36:R53" si="11">Q36*ResponseDistributionWeight</f>
        <v>0.15178891820580476</v>
      </c>
      <c r="T36" s="12"/>
    </row>
    <row r="37" spans="7:20" x14ac:dyDescent="0.4">
      <c r="G37" s="75">
        <f t="shared" si="6"/>
        <v>0.58911873350923483</v>
      </c>
      <c r="H37" s="48" t="s">
        <v>43</v>
      </c>
      <c r="I37" s="44">
        <v>0.92500000000000004</v>
      </c>
      <c r="J37" s="45">
        <f t="shared" si="7"/>
        <v>0.170844327176781</v>
      </c>
      <c r="K37" s="44">
        <v>0.753</v>
      </c>
      <c r="L37" s="45">
        <f t="shared" si="8"/>
        <v>0.11920844327176781</v>
      </c>
      <c r="M37" s="44">
        <v>0.80999999999999994</v>
      </c>
      <c r="N37" s="45">
        <f t="shared" si="9"/>
        <v>0.21372031662269128</v>
      </c>
      <c r="O37" s="38">
        <v>1.4000000000000002E-2</v>
      </c>
      <c r="P37" s="45">
        <f t="shared" si="10"/>
        <v>2.9920844327176784E-3</v>
      </c>
      <c r="Q37" s="44">
        <v>0.45899999999999996</v>
      </c>
      <c r="R37" s="39">
        <f t="shared" si="11"/>
        <v>8.2353562005277034E-2</v>
      </c>
      <c r="T37" s="12"/>
    </row>
    <row r="38" spans="7:20" x14ac:dyDescent="0.4">
      <c r="G38" s="75">
        <f t="shared" si="6"/>
        <v>0.58845118733509227</v>
      </c>
      <c r="H38" s="48" t="s">
        <v>44</v>
      </c>
      <c r="I38" s="44">
        <v>0.91999999999999993</v>
      </c>
      <c r="J38" s="45">
        <f t="shared" si="7"/>
        <v>0.16992084432717677</v>
      </c>
      <c r="K38" s="44">
        <v>0.92599999999999993</v>
      </c>
      <c r="L38" s="45">
        <f t="shared" si="8"/>
        <v>0.14659630606860158</v>
      </c>
      <c r="M38" s="44">
        <v>0.20899999999999999</v>
      </c>
      <c r="N38" s="45">
        <f t="shared" si="9"/>
        <v>5.5145118733509232E-2</v>
      </c>
      <c r="O38" s="38">
        <v>0.80700000000000005</v>
      </c>
      <c r="P38" s="45">
        <f t="shared" si="10"/>
        <v>0.17247229551451188</v>
      </c>
      <c r="Q38" s="44">
        <v>0.24700000000000003</v>
      </c>
      <c r="R38" s="39">
        <f t="shared" si="11"/>
        <v>4.4316622691292884E-2</v>
      </c>
      <c r="T38" s="12"/>
    </row>
    <row r="39" spans="7:20" x14ac:dyDescent="0.4">
      <c r="G39" s="75">
        <f t="shared" si="6"/>
        <v>0.66361741424802112</v>
      </c>
      <c r="H39" s="53" t="s">
        <v>24</v>
      </c>
      <c r="I39" s="44">
        <v>0.73599999999999999</v>
      </c>
      <c r="J39" s="45">
        <f t="shared" si="7"/>
        <v>0.13593667546174143</v>
      </c>
      <c r="K39" s="44">
        <v>0.85500000000000009</v>
      </c>
      <c r="L39" s="45">
        <f t="shared" si="8"/>
        <v>0.1353562005277045</v>
      </c>
      <c r="M39" s="44">
        <v>0.38900000000000001</v>
      </c>
      <c r="N39" s="45">
        <f t="shared" si="9"/>
        <v>0.10263852242744063</v>
      </c>
      <c r="O39" s="38">
        <v>0.8869999999999999</v>
      </c>
      <c r="P39" s="45">
        <f t="shared" si="10"/>
        <v>0.18956992084432714</v>
      </c>
      <c r="Q39" s="44">
        <v>0.55800000000000005</v>
      </c>
      <c r="R39" s="39">
        <f t="shared" si="11"/>
        <v>0.1001160949868074</v>
      </c>
      <c r="T39" s="12"/>
    </row>
    <row r="40" spans="7:20" x14ac:dyDescent="0.4">
      <c r="G40" s="75">
        <f t="shared" si="6"/>
        <v>0.78731134564643801</v>
      </c>
      <c r="H40" s="53" t="s">
        <v>25</v>
      </c>
      <c r="I40" s="44">
        <v>0.97300000000000009</v>
      </c>
      <c r="J40" s="45">
        <f t="shared" si="7"/>
        <v>0.17970976253298154</v>
      </c>
      <c r="K40" s="44">
        <v>0.253</v>
      </c>
      <c r="L40" s="45">
        <f t="shared" si="8"/>
        <v>4.0052770448548818E-2</v>
      </c>
      <c r="M40" s="44">
        <v>0.95899999999999996</v>
      </c>
      <c r="N40" s="45">
        <f t="shared" si="9"/>
        <v>0.2530343007915567</v>
      </c>
      <c r="O40" s="38">
        <v>0.88900000000000001</v>
      </c>
      <c r="P40" s="45">
        <f t="shared" si="10"/>
        <v>0.18999736147757254</v>
      </c>
      <c r="Q40" s="44">
        <v>0.69400000000000006</v>
      </c>
      <c r="R40" s="39">
        <f t="shared" si="11"/>
        <v>0.12451715039577838</v>
      </c>
      <c r="T40" s="12"/>
    </row>
    <row r="41" spans="7:20" x14ac:dyDescent="0.4">
      <c r="G41" s="75">
        <f t="shared" si="6"/>
        <v>0.85421899736147755</v>
      </c>
      <c r="H41" s="53" t="s">
        <v>26</v>
      </c>
      <c r="I41" s="44">
        <v>0.88500000000000001</v>
      </c>
      <c r="J41" s="45">
        <f t="shared" si="7"/>
        <v>0.16345646437994724</v>
      </c>
      <c r="K41" s="44">
        <v>0.82799999999999996</v>
      </c>
      <c r="L41" s="45">
        <f t="shared" si="8"/>
        <v>0.13108179419525065</v>
      </c>
      <c r="M41" s="44">
        <v>0.80199999999999994</v>
      </c>
      <c r="N41" s="45">
        <f t="shared" si="9"/>
        <v>0.21160949868073878</v>
      </c>
      <c r="O41" s="38">
        <v>0.79500000000000004</v>
      </c>
      <c r="P41" s="45">
        <f t="shared" si="10"/>
        <v>0.16990765171503958</v>
      </c>
      <c r="Q41" s="44">
        <v>0.99299999999999999</v>
      </c>
      <c r="R41" s="39">
        <f t="shared" si="11"/>
        <v>0.17816358839050131</v>
      </c>
      <c r="T41" s="12"/>
    </row>
    <row r="42" spans="7:20" x14ac:dyDescent="0.4">
      <c r="G42" s="75">
        <f t="shared" si="6"/>
        <v>0.49532717678100258</v>
      </c>
      <c r="H42" s="53" t="s">
        <v>27</v>
      </c>
      <c r="I42" s="44">
        <v>0.97399999999999998</v>
      </c>
      <c r="J42" s="45">
        <f t="shared" si="7"/>
        <v>0.17989445910290236</v>
      </c>
      <c r="K42" s="44">
        <v>0.158</v>
      </c>
      <c r="L42" s="45">
        <f t="shared" si="8"/>
        <v>2.5013192612137206E-2</v>
      </c>
      <c r="M42" s="44">
        <v>0.28999999999999998</v>
      </c>
      <c r="N42" s="45">
        <f t="shared" si="9"/>
        <v>7.6517150395778361E-2</v>
      </c>
      <c r="O42" s="38">
        <v>0.20499999999999999</v>
      </c>
      <c r="P42" s="45">
        <f t="shared" si="10"/>
        <v>4.3812664907651712E-2</v>
      </c>
      <c r="Q42" s="44">
        <v>0.94800000000000006</v>
      </c>
      <c r="R42" s="39">
        <f t="shared" si="11"/>
        <v>0.17008970976253299</v>
      </c>
      <c r="T42" s="12"/>
    </row>
    <row r="43" spans="7:20" x14ac:dyDescent="0.4">
      <c r="G43" s="75">
        <f t="shared" si="6"/>
        <v>0.55471240105540898</v>
      </c>
      <c r="H43" s="48" t="s">
        <v>45</v>
      </c>
      <c r="I43" s="44">
        <v>0.81799999999999995</v>
      </c>
      <c r="J43" s="45">
        <f t="shared" si="7"/>
        <v>0.15108179419525064</v>
      </c>
      <c r="K43" s="44">
        <v>0.11000000000000001</v>
      </c>
      <c r="L43" s="45">
        <f t="shared" si="8"/>
        <v>1.7414248021108181E-2</v>
      </c>
      <c r="M43" s="44">
        <v>0.42699999999999994</v>
      </c>
      <c r="N43" s="45">
        <f t="shared" si="9"/>
        <v>0.11266490765171502</v>
      </c>
      <c r="O43" s="38">
        <v>0.78800000000000003</v>
      </c>
      <c r="P43" s="45">
        <f t="shared" si="10"/>
        <v>0.16841160949868073</v>
      </c>
      <c r="Q43" s="44">
        <v>0.58600000000000008</v>
      </c>
      <c r="R43" s="39">
        <f t="shared" si="11"/>
        <v>0.10513984168865437</v>
      </c>
      <c r="T43" s="12"/>
    </row>
    <row r="44" spans="7:20" x14ac:dyDescent="0.4">
      <c r="G44" s="75">
        <f t="shared" si="6"/>
        <v>0.22807387862796832</v>
      </c>
      <c r="H44" s="53" t="s">
        <v>28</v>
      </c>
      <c r="I44" s="44">
        <v>0.32500000000000001</v>
      </c>
      <c r="J44" s="45">
        <f t="shared" si="7"/>
        <v>6.0026385224274406E-2</v>
      </c>
      <c r="K44" s="44">
        <v>1.7999999999999999E-2</v>
      </c>
      <c r="L44" s="45">
        <f t="shared" si="8"/>
        <v>2.8496042216358841E-3</v>
      </c>
      <c r="M44" s="44">
        <v>0.154</v>
      </c>
      <c r="N44" s="45">
        <f t="shared" si="9"/>
        <v>4.0633245382585753E-2</v>
      </c>
      <c r="O44" s="38">
        <v>0.378</v>
      </c>
      <c r="P44" s="45">
        <f t="shared" si="10"/>
        <v>8.0786279683377302E-2</v>
      </c>
      <c r="Q44" s="44">
        <v>0.24399999999999999</v>
      </c>
      <c r="R44" s="39">
        <f t="shared" si="11"/>
        <v>4.3778364116094988E-2</v>
      </c>
      <c r="T44" s="12"/>
    </row>
    <row r="45" spans="7:20" x14ac:dyDescent="0.4">
      <c r="G45" s="75">
        <f t="shared" si="6"/>
        <v>0.56513720316622695</v>
      </c>
      <c r="H45" s="48" t="s">
        <v>46</v>
      </c>
      <c r="I45" s="44">
        <v>0.67699999999999994</v>
      </c>
      <c r="J45" s="45">
        <f t="shared" si="7"/>
        <v>0.12503957783641159</v>
      </c>
      <c r="K45" s="44">
        <v>0.79500000000000004</v>
      </c>
      <c r="L45" s="45">
        <f t="shared" si="8"/>
        <v>0.12585751978891821</v>
      </c>
      <c r="M45" s="44">
        <v>0.19400000000000001</v>
      </c>
      <c r="N45" s="45">
        <f t="shared" si="9"/>
        <v>5.1187335092348289E-2</v>
      </c>
      <c r="O45" s="38">
        <v>0.59699999999999998</v>
      </c>
      <c r="P45" s="45">
        <f t="shared" si="10"/>
        <v>0.12759102902374669</v>
      </c>
      <c r="Q45" s="44">
        <v>0.755</v>
      </c>
      <c r="R45" s="39">
        <f t="shared" si="11"/>
        <v>0.13546174142480211</v>
      </c>
      <c r="T45" s="12"/>
    </row>
    <row r="46" spans="7:20" x14ac:dyDescent="0.4">
      <c r="G46" s="75">
        <f t="shared" si="6"/>
        <v>0.65810554089709761</v>
      </c>
      <c r="H46" s="48" t="s">
        <v>47</v>
      </c>
      <c r="I46" s="44">
        <v>0.21000000000000002</v>
      </c>
      <c r="J46" s="45">
        <f t="shared" si="7"/>
        <v>3.8786279683377313E-2</v>
      </c>
      <c r="K46" s="44">
        <v>0.65</v>
      </c>
      <c r="L46" s="45">
        <f t="shared" si="8"/>
        <v>0.1029023746701847</v>
      </c>
      <c r="M46" s="44">
        <v>0.82200000000000006</v>
      </c>
      <c r="N46" s="45">
        <f t="shared" si="9"/>
        <v>0.21688654353562006</v>
      </c>
      <c r="O46" s="38">
        <v>0.63</v>
      </c>
      <c r="P46" s="45">
        <f t="shared" si="10"/>
        <v>0.13464379947229552</v>
      </c>
      <c r="Q46" s="44">
        <v>0.91899999999999993</v>
      </c>
      <c r="R46" s="39">
        <f t="shared" si="11"/>
        <v>0.16488654353562004</v>
      </c>
      <c r="T46" s="12"/>
    </row>
    <row r="47" spans="7:20" x14ac:dyDescent="0.4">
      <c r="G47" s="75">
        <f t="shared" si="6"/>
        <v>0.45643271767810023</v>
      </c>
      <c r="H47" s="53" t="s">
        <v>29</v>
      </c>
      <c r="I47" s="44">
        <v>0.49400000000000005</v>
      </c>
      <c r="J47" s="45">
        <f t="shared" si="7"/>
        <v>9.1240105540897107E-2</v>
      </c>
      <c r="K47" s="44">
        <v>0.312</v>
      </c>
      <c r="L47" s="45">
        <f t="shared" si="8"/>
        <v>4.9393139841688659E-2</v>
      </c>
      <c r="M47" s="44">
        <v>0.73199999999999998</v>
      </c>
      <c r="N47" s="45">
        <f t="shared" si="9"/>
        <v>0.19313984168865436</v>
      </c>
      <c r="O47" s="38">
        <v>0.10800000000000001</v>
      </c>
      <c r="P47" s="45">
        <f t="shared" si="10"/>
        <v>2.3081794195250662E-2</v>
      </c>
      <c r="Q47" s="44">
        <v>0.55499999999999994</v>
      </c>
      <c r="R47" s="39">
        <f t="shared" si="11"/>
        <v>9.9577836411609486E-2</v>
      </c>
      <c r="T47" s="12"/>
    </row>
    <row r="48" spans="7:20" x14ac:dyDescent="0.4">
      <c r="G48" s="75">
        <f t="shared" si="6"/>
        <v>0.7060791556728232</v>
      </c>
      <c r="H48" s="48" t="s">
        <v>48</v>
      </c>
      <c r="I48" s="44">
        <v>0.84899999999999998</v>
      </c>
      <c r="J48" s="45">
        <f t="shared" si="7"/>
        <v>0.15680738786279683</v>
      </c>
      <c r="K48" s="44">
        <v>0.58099999999999996</v>
      </c>
      <c r="L48" s="45">
        <f t="shared" si="8"/>
        <v>9.1978891820580472E-2</v>
      </c>
      <c r="M48" s="44">
        <v>0.82400000000000007</v>
      </c>
      <c r="N48" s="45">
        <f t="shared" si="9"/>
        <v>0.2174142480211082</v>
      </c>
      <c r="O48" s="38">
        <v>0.29799999999999999</v>
      </c>
      <c r="P48" s="45">
        <f t="shared" si="10"/>
        <v>6.3688654353561996E-2</v>
      </c>
      <c r="Q48" s="44">
        <v>0.98199999999999998</v>
      </c>
      <c r="R48" s="39">
        <f t="shared" si="11"/>
        <v>0.17618997361477573</v>
      </c>
      <c r="T48" s="12"/>
    </row>
    <row r="49" spans="7:20" x14ac:dyDescent="0.4">
      <c r="G49" s="75">
        <f t="shared" si="6"/>
        <v>0.53817941952506598</v>
      </c>
      <c r="H49" s="48" t="s">
        <v>49</v>
      </c>
      <c r="I49" s="44">
        <v>0.19900000000000001</v>
      </c>
      <c r="J49" s="45">
        <f t="shared" si="7"/>
        <v>3.6754617414248021E-2</v>
      </c>
      <c r="K49" s="44">
        <v>0.98199999999999998</v>
      </c>
      <c r="L49" s="45">
        <f t="shared" si="8"/>
        <v>0.15546174142480212</v>
      </c>
      <c r="M49" s="44">
        <v>0.71</v>
      </c>
      <c r="N49" s="45">
        <f t="shared" si="9"/>
        <v>0.18733509234828497</v>
      </c>
      <c r="O49" s="38">
        <v>0.50800000000000001</v>
      </c>
      <c r="P49" s="45">
        <f t="shared" si="10"/>
        <v>0.10856992084432718</v>
      </c>
      <c r="Q49" s="44">
        <v>0.27900000000000003</v>
      </c>
      <c r="R49" s="39">
        <f t="shared" si="11"/>
        <v>5.0058047493403701E-2</v>
      </c>
      <c r="T49" s="12"/>
    </row>
    <row r="50" spans="7:20" x14ac:dyDescent="0.4">
      <c r="G50" s="75">
        <f t="shared" si="6"/>
        <v>0.28839050131926125</v>
      </c>
      <c r="H50" s="53" t="s">
        <v>30</v>
      </c>
      <c r="I50" s="44">
        <v>0.18099999999999999</v>
      </c>
      <c r="J50" s="45">
        <f t="shared" si="7"/>
        <v>3.3430079155672823E-2</v>
      </c>
      <c r="K50" s="44">
        <v>0.65100000000000002</v>
      </c>
      <c r="L50" s="45">
        <f t="shared" si="8"/>
        <v>0.10306068601583114</v>
      </c>
      <c r="M50" s="44">
        <v>4.0000000000000001E-3</v>
      </c>
      <c r="N50" s="45">
        <f t="shared" si="9"/>
        <v>1.0554089709762533E-3</v>
      </c>
      <c r="O50" s="38">
        <v>0.03</v>
      </c>
      <c r="P50" s="45">
        <f t="shared" si="10"/>
        <v>6.4116094986807386E-3</v>
      </c>
      <c r="Q50" s="44">
        <v>0.80500000000000005</v>
      </c>
      <c r="R50" s="39">
        <f t="shared" si="11"/>
        <v>0.14443271767810029</v>
      </c>
      <c r="T50" s="12"/>
    </row>
    <row r="51" spans="7:20" x14ac:dyDescent="0.4">
      <c r="G51" s="75">
        <f t="shared" si="6"/>
        <v>0.52725857519788921</v>
      </c>
      <c r="H51" s="53" t="s">
        <v>31</v>
      </c>
      <c r="I51" s="44">
        <v>0.20499999999999999</v>
      </c>
      <c r="J51" s="45">
        <f t="shared" si="7"/>
        <v>3.7862796833773082E-2</v>
      </c>
      <c r="K51" s="44">
        <v>0.9890000000000001</v>
      </c>
      <c r="L51" s="45">
        <f t="shared" si="8"/>
        <v>0.15656992084432719</v>
      </c>
      <c r="M51" s="44">
        <v>0.38300000000000001</v>
      </c>
      <c r="N51" s="45">
        <f t="shared" si="9"/>
        <v>0.10105540897097626</v>
      </c>
      <c r="O51" s="38">
        <v>0.97699999999999998</v>
      </c>
      <c r="P51" s="45">
        <f t="shared" si="10"/>
        <v>0.20880474934036938</v>
      </c>
      <c r="Q51" s="44">
        <v>0.128</v>
      </c>
      <c r="R51" s="39">
        <f t="shared" si="11"/>
        <v>2.2965699208443272E-2</v>
      </c>
      <c r="T51" s="12"/>
    </row>
    <row r="52" spans="7:20" x14ac:dyDescent="0.4">
      <c r="G52" s="75">
        <f t="shared" si="6"/>
        <v>0.61003166226912919</v>
      </c>
      <c r="H52" s="53" t="s">
        <v>32</v>
      </c>
      <c r="I52" s="44">
        <v>0.45400000000000001</v>
      </c>
      <c r="J52" s="45">
        <f t="shared" si="7"/>
        <v>8.3852242744063318E-2</v>
      </c>
      <c r="K52" s="44">
        <v>0.57000000000000006</v>
      </c>
      <c r="L52" s="45">
        <f t="shared" si="8"/>
        <v>9.0237467018469672E-2</v>
      </c>
      <c r="M52" s="44">
        <v>0.93900000000000006</v>
      </c>
      <c r="N52" s="45">
        <f t="shared" si="9"/>
        <v>0.24775725593667547</v>
      </c>
      <c r="O52" s="38">
        <v>0.47000000000000003</v>
      </c>
      <c r="P52" s="45">
        <f t="shared" si="10"/>
        <v>0.10044854881266491</v>
      </c>
      <c r="Q52" s="44">
        <v>0.48899999999999999</v>
      </c>
      <c r="R52" s="39">
        <f t="shared" si="11"/>
        <v>8.7736147757255939E-2</v>
      </c>
      <c r="T52" s="12"/>
    </row>
    <row r="53" spans="7:20" ht="13" thickBot="1" x14ac:dyDescent="0.45">
      <c r="G53" s="76">
        <f t="shared" si="6"/>
        <v>0.53354353562005286</v>
      </c>
      <c r="H53" s="74" t="s">
        <v>33</v>
      </c>
      <c r="I53" s="46">
        <v>0.496</v>
      </c>
      <c r="J53" s="47">
        <f t="shared" si="7"/>
        <v>9.1609498680738782E-2</v>
      </c>
      <c r="K53" s="46">
        <v>0.378</v>
      </c>
      <c r="L53" s="47">
        <f t="shared" si="8"/>
        <v>5.9841688654353568E-2</v>
      </c>
      <c r="M53" s="46">
        <v>0.28799999999999998</v>
      </c>
      <c r="N53" s="47">
        <f t="shared" si="9"/>
        <v>7.5989445910290235E-2</v>
      </c>
      <c r="O53" s="40">
        <v>0.64900000000000002</v>
      </c>
      <c r="P53" s="47">
        <f t="shared" si="10"/>
        <v>0.13870448548812664</v>
      </c>
      <c r="Q53" s="46">
        <v>0.93300000000000005</v>
      </c>
      <c r="R53" s="41">
        <f t="shared" si="11"/>
        <v>0.16739841688654356</v>
      </c>
      <c r="T53" s="12"/>
    </row>
  </sheetData>
  <mergeCells count="5">
    <mergeCell ref="I2:J2"/>
    <mergeCell ref="K2:L2"/>
    <mergeCell ref="M2:N2"/>
    <mergeCell ref="O2:P2"/>
    <mergeCell ref="Q2:R2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5" r:id="rId4" name="Scroll Bar 7">
              <controlPr defaultSize="0" autoPict="0">
                <anchor moveWithCells="1">
                  <from>
                    <xdr:col>1</xdr:col>
                    <xdr:colOff>656167</xdr:colOff>
                    <xdr:row>11</xdr:row>
                    <xdr:rowOff>97367</xdr:rowOff>
                  </from>
                  <to>
                    <xdr:col>1</xdr:col>
                    <xdr:colOff>914400</xdr:colOff>
                    <xdr:row>19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5" name="Scroll Bar 8">
              <controlPr defaultSize="0" autoPict="0">
                <anchor moveWithCells="1">
                  <from>
                    <xdr:col>1</xdr:col>
                    <xdr:colOff>1134533</xdr:colOff>
                    <xdr:row>11</xdr:row>
                    <xdr:rowOff>97367</xdr:rowOff>
                  </from>
                  <to>
                    <xdr:col>1</xdr:col>
                    <xdr:colOff>1392767</xdr:colOff>
                    <xdr:row>19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6" name="Scroll Bar 9">
              <controlPr defaultSize="0" autoPict="0">
                <anchor moveWithCells="1">
                  <from>
                    <xdr:col>2</xdr:col>
                    <xdr:colOff>0</xdr:colOff>
                    <xdr:row>11</xdr:row>
                    <xdr:rowOff>97367</xdr:rowOff>
                  </from>
                  <to>
                    <xdr:col>2</xdr:col>
                    <xdr:colOff>258233</xdr:colOff>
                    <xdr:row>19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7" name="Scroll Bar 10">
              <controlPr defaultSize="0" autoPict="0">
                <anchor moveWithCells="1">
                  <from>
                    <xdr:col>2</xdr:col>
                    <xdr:colOff>402167</xdr:colOff>
                    <xdr:row>11</xdr:row>
                    <xdr:rowOff>97367</xdr:rowOff>
                  </from>
                  <to>
                    <xdr:col>2</xdr:col>
                    <xdr:colOff>656167</xdr:colOff>
                    <xdr:row>19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8" name="Scroll Bar 11">
              <controlPr defaultSize="0" autoPict="0">
                <anchor moveWithCells="1">
                  <from>
                    <xdr:col>3</xdr:col>
                    <xdr:colOff>21167</xdr:colOff>
                    <xdr:row>11</xdr:row>
                    <xdr:rowOff>105833</xdr:rowOff>
                  </from>
                  <to>
                    <xdr:col>3</xdr:col>
                    <xdr:colOff>275167</xdr:colOff>
                    <xdr:row>19</xdr:row>
                    <xdr:rowOff>122767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HealthCare Example</vt:lpstr>
      <vt:lpstr>Data Example</vt:lpstr>
      <vt:lpstr>Analysis</vt:lpstr>
      <vt:lpstr>Data</vt:lpstr>
      <vt:lpstr>'Data Example'!FinancialFairnessWeight</vt:lpstr>
      <vt:lpstr>FinancialFairnessWeight</vt:lpstr>
      <vt:lpstr>'Data Example'!HealthDistributionWeight</vt:lpstr>
      <vt:lpstr>HealthDistributionWeight</vt:lpstr>
      <vt:lpstr>'Data Example'!HealthLevelWeight</vt:lpstr>
      <vt:lpstr>HealthLevelWeight</vt:lpstr>
      <vt:lpstr>'Data Example'!ResponseDistributionWeight</vt:lpstr>
      <vt:lpstr>ResponseDistributionWeight</vt:lpstr>
      <vt:lpstr>'Data Example'!ResponsivenessWeight</vt:lpstr>
      <vt:lpstr>ResponsivenessWeight</vt:lpstr>
    </vt:vector>
  </TitlesOfParts>
  <Company>BA&amp;H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cp:lastPrinted>2011-10-16T18:57:10Z</cp:lastPrinted>
  <dcterms:created xsi:type="dcterms:W3CDTF">2000-05-15T16:39:39Z</dcterms:created>
  <dcterms:modified xsi:type="dcterms:W3CDTF">2019-08-27T18:27:23Z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05477c46-0cb7-4566-80af-81998fb6a6b9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